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filterPrivacy="1" codeName="ThisWorkbook" defaultThemeVersion="124226"/>
  <xr:revisionPtr revIDLastSave="0" documentId="13_ncr:1_{B3ABC58E-01F4-4D79-89B2-8039C4114F2D}" xr6:coauthVersionLast="43" xr6:coauthVersionMax="45" xr10:uidLastSave="{00000000-0000-0000-0000-000000000000}"/>
  <bookViews>
    <workbookView xWindow="-120" yWindow="-120" windowWidth="20730" windowHeight="11160" firstSheet="1" activeTab="5" xr2:uid="{00000000-000D-0000-FFFF-FFFF00000000}"/>
  </bookViews>
  <sheets>
    <sheet name="Donnees d'entrée" sheetId="41" state="hidden" r:id="rId1"/>
    <sheet name="Accueil" sheetId="5" r:id="rId2"/>
    <sheet name="Exploitation" sheetId="4" r:id="rId3"/>
    <sheet name="Emissions" sheetId="42" state="hidden" r:id="rId4"/>
    <sheet name="ITAVI_2013_volailles" sheetId="3" state="hidden" r:id="rId5"/>
    <sheet name="Synthèse des émissions" sheetId="22" r:id="rId6"/>
  </sheets>
  <externalReferences>
    <externalReference r:id="rId7"/>
    <externalReference r:id="rId8"/>
  </externalReferences>
  <definedNames>
    <definedName name="_xlnm._FilterDatabase" localSheetId="0" hidden="1">'Donnees d''entrée'!$B$100:$D$119</definedName>
    <definedName name="_xlnm._FilterDatabase" localSheetId="4" hidden="1">ITAVI_2013_volailles!$A$1:$N$79</definedName>
    <definedName name="_Toc339894659" localSheetId="4">ITAVI_2013_volailles!#REF!</definedName>
    <definedName name="autre_cat_animal">'Donnees d''entrée'!$D$125:$D$127</definedName>
    <definedName name="autre_gest">'Donnees d''entrée'!$C$195:$G$199</definedName>
    <definedName name="autre_gest_sol">'Donnees d''entrée'!$C$76</definedName>
    <definedName name="Autres">ITAVI_2013_volailles!$C$2:$C$9</definedName>
    <definedName name="beton_caillebotis_litiere_cat_animal">'Donnees d''entrée'!$D$107:$D$108</definedName>
    <definedName name="beton_caillebotis_litiere_gest_sol">'Donnees d''entrée'!$C$62:$C$64</definedName>
    <definedName name="beton_litiere_cat_animal">'Donnees d''entrée'!$D$111:$D$117</definedName>
    <definedName name="beton_litiere_gest_sol">'Donnees d''entrée'!$C$68:$C$69</definedName>
    <definedName name="Bo_VS">'Donnees d''entrée'!$B$611:$D$618</definedName>
    <definedName name="cage_cat_animal">'Donnees d''entrée'!$D$101:$D$103</definedName>
    <definedName name="cage_gest_sol">'Donnees d''entrée'!$C$52:$C$56</definedName>
    <definedName name="caillebotis_cat_animal">'Donnees d''entrée'!$D$130:$D$131</definedName>
    <definedName name="caillebotis_gest_sol">'Donnees d''entrée'!$C$72:$C$74</definedName>
    <definedName name="Cailles">ITAVI_2013_volailles!$C$10:$C$12</definedName>
    <definedName name="Canards">ITAVI_2013_volailles!$C$13:$C$25</definedName>
    <definedName name="canards_gest">'Donnees d''entrée'!$C$184:$G$185</definedName>
    <definedName name="Canards_sols">#REF!</definedName>
    <definedName name="CH4_liquide_stockage">'[1]Données d''entrée'!$I$400:$J$403</definedName>
    <definedName name="CH4_solide_stockage">'[1]Données d''entrée'!$D$400:$E$403</definedName>
    <definedName name="CH4_solide_trait">'[1]Données d''entrée'!$D$404:$E$407</definedName>
    <definedName name="CORPEN">ITAVI_2013_volailles!$C$3:$L$79</definedName>
    <definedName name="corres_FE">ITAVI_2013_volailles!$C$2:$D$79</definedName>
    <definedName name="devenir_efflu">'Donnees d''entrée'!$B$284:$B$286</definedName>
    <definedName name="Dindes_et_dindons">ITAVI_2013_volailles!$C$26:$C$32</definedName>
    <definedName name="epandage_liquide">'Donnees d''entrée'!$D$259:$D$274</definedName>
    <definedName name="epandage_solide">'Donnees d''entrée'!$D$275:$D$281</definedName>
    <definedName name="FA_CH4_Stockage">'Donnees d''entrée'!#REF!</definedName>
    <definedName name="FA_CH4_trait">'Donnees d''entrée'!$B$603:$C$606</definedName>
    <definedName name="FA_epandage">'Donnees d''entrée'!$C$521:$D$543</definedName>
    <definedName name="FA_particules_air">'Donnees d''entrée'!$B$662:$C$666</definedName>
    <definedName name="FA_particules_ambiance">'Donnees d''entrée'!$B$655:$C$659</definedName>
    <definedName name="FA_stockage">'Donnees d''entrée'!$C$498:$D$507</definedName>
    <definedName name="FE_CH4">'Donnees d''entrée'!$B$623:$C$624</definedName>
    <definedName name="FE_NH3">'Donnees d''entrée'!$B$445:$F$452</definedName>
    <definedName name="FE_poulet">'Donnees d''entrée'!$B$455:$C$465</definedName>
    <definedName name="fientes_bat">'Donnees d''entrée'!$D$292:$D$301</definedName>
    <definedName name="indic_stock_CH4">'Donnees d''entrée'!$C$551:$D$563</definedName>
    <definedName name="Indic_stockage">'Donnees d''entrée'!$C$551:$D$564</definedName>
    <definedName name="indic_trait_CH4">'Donnees d''entrée'!$H$551:$I$563</definedName>
    <definedName name="indicateur_air">'Donnees d''entrée'!$B$88:$C$92</definedName>
    <definedName name="indicateur_ventilation">'Donnees d''entrée'!$B$81:$C$85</definedName>
    <definedName name="liquide_bat">'Donnees d''entrée'!$D$342:$D$351</definedName>
    <definedName name="liquide_stock">'Donnees d''entrée'!$D$365:$D$369</definedName>
    <definedName name="list_caill">'Donnees d''entrée'!$C$72:$C$74</definedName>
    <definedName name="list_lit">'Donnees d''entrée'!$C$75</definedName>
    <definedName name="liste_abreuvoir">'Donnees d''entrée'!$B$95:$B$96</definedName>
    <definedName name="liste_air">'Donnees d''entrée'!$B$88:$B$92</definedName>
    <definedName name="liste_alim">'[2]Données d''entrée'!$B$38:$B$40</definedName>
    <definedName name="liste_ambiance">'Donnees d''entrée'!$B$81:$B$85</definedName>
    <definedName name="liste_bet_caill_lit">#REF!</definedName>
    <definedName name="liste_bet_lit">'Donnees d''entrée'!$C$70</definedName>
    <definedName name="liste_cages">'Donnees d''entrée'!$C$52:$C$56</definedName>
    <definedName name="liste_cailles">ITAVI_2013_volailles!$C$19:$C$23</definedName>
    <definedName name="liste_cat_animal">'Donnees d''entrée'!$B$138:$B$146</definedName>
    <definedName name="liste_efflu">'Donnees d''entrée'!$B$39:$E$47</definedName>
    <definedName name="liste_efflu_apres">'Donnees d''entrée'!$B$212:$B$213</definedName>
    <definedName name="liste_efflu_avant">'Donnees d''entrée'!$B$204:$B$206</definedName>
    <definedName name="liste_efflu_epan">'Donnees d''entrée'!$B$252:$B$253</definedName>
    <definedName name="liste_efflu_sortant_stock">'Donnees d''entrée'!$D$235:$E$246</definedName>
    <definedName name="liste_efflu_sortant_trait">'Donnees d''entrée'!$D$218:$E$230</definedName>
    <definedName name="liste_gest">'Donnees d''entrée'!$C$52:$C$74</definedName>
    <definedName name="liste_gest_dej">#REF!</definedName>
    <definedName name="liste_mod_epandage_fumier">#REF!</definedName>
    <definedName name="liste_mod_epandage_lisier">#REF!</definedName>
    <definedName name="liste_mod_stock_fientes">#REF!</definedName>
    <definedName name="liste_mod_stock_fumier">#REF!</definedName>
    <definedName name="liste_mod_stock_lisier">#REF!</definedName>
    <definedName name="liste_prod">ITAVI_2013_volailles!$B$3:$E$79</definedName>
    <definedName name="liste_region">'Donnees d''entrée'!$B$6:$B$33</definedName>
    <definedName name="liste_sols">'Donnees d''entrée'!$B$39:$B$47</definedName>
    <definedName name="liste_temps_bat">'Donnees d''entrée'!$B$150:$B$167</definedName>
    <definedName name="liste_ter_lit">'Donnees d''entrée'!$C$68</definedName>
    <definedName name="liste_terre_caill_lit">#REF!</definedName>
    <definedName name="liste_volieres">'Donnees d''entrée'!$C$57:$C$61</definedName>
    <definedName name="litiere_cat_animal">'Donnees d''entrée'!$D$128:$D$129</definedName>
    <definedName name="litiere_gest_sol">'Donnees d''entrée'!$C$75</definedName>
    <definedName name="MCF">'Donnees d''entrée'!$E$567:$W$574</definedName>
    <definedName name="NEA">'Donnees d''entrée'!$B$692:$B$694</definedName>
    <definedName name="NEA_PP">'Donnees d''entrée'!$B$692:$B$694</definedName>
    <definedName name="Particules_autres">'Donnees d''entrée'!$B$645:$D$650</definedName>
    <definedName name="Particules_poules">'Donnees d''entrée'!$B$635:$D$639</definedName>
    <definedName name="Pintades">ITAVI_2013_volailles!$C$33:$C$37</definedName>
    <definedName name="Pintades_gest_dej">#REF!</definedName>
    <definedName name="POIDS_PC">'Donnees d''entrée'!$B$700:$B$701</definedName>
    <definedName name="Poules_pondeuses">ITAVI_2013_volailles!$C$38:$C$42</definedName>
    <definedName name="poules_pondeuses_gest">'Donnees d''entrée'!$C$173:$G$177</definedName>
    <definedName name="Poules_pondeuses_sols">#REF!</definedName>
    <definedName name="Poulets_de_chair">ITAVI_2013_volailles!$C$43:$C$53</definedName>
    <definedName name="Poulets_de_chair_gest_dej">#REF!</definedName>
    <definedName name="Poulettes">ITAVI_2013_volailles!$C$54:$C$56</definedName>
    <definedName name="poulettes_gest">'Donnees d''entrée'!$C$178:$G$181</definedName>
    <definedName name="Poulettes_sols">#REF!</definedName>
    <definedName name="question_traitement">'[1]Données d''entrée'!$B$246:$B$247</definedName>
    <definedName name="Repartition_Solide_Liquide">'Donnees d''entrée'!#REF!</definedName>
    <definedName name="solide_bat">'Donnees d''entrée'!$D$317:$D$326</definedName>
    <definedName name="solide_stock">'Donnees d''entrée'!$D$379:$D$383</definedName>
    <definedName name="stock_fientes">'Donnees d''entrée'!$D$235:$D$236</definedName>
    <definedName name="stock_liquide">'Donnees d''entrée'!$D$241:$D$246</definedName>
    <definedName name="stock_solide">'Donnees d''entrée'!$D$237:$D$240</definedName>
    <definedName name="terre_caillebotis_litiere_cat_animal">'Donnees d''entrée'!$D$109:$D$110</definedName>
    <definedName name="terre_caillebotis_litiere_gest_sol">'Donnees d''entrée'!$C$65:$C$67</definedName>
    <definedName name="terre_litiere_cat_animal">'Donnees d''entrée'!$D$118:$D$124</definedName>
    <definedName name="terre_litiere_gest_sol">'Donnees d''entrée'!$C$70:$C$71</definedName>
    <definedName name="trait_fientes">'Donnees d''entrée'!$D$218:$D$220</definedName>
    <definedName name="trait_liquide">'Donnees d''entrée'!$D$225:$D$230</definedName>
    <definedName name="trait_solide">'Donnees d''entrée'!$D$221:$D$224</definedName>
    <definedName name="traitement">'Donnees d''entrée'!$B$393:$B$394</definedName>
    <definedName name="type_effluent">'[1]Données d''entrée'!$B$113:$B$114</definedName>
    <definedName name="volailles_de_chair_gest">'Donnees d''entrée'!$C$182:$G$183</definedName>
    <definedName name="volailles_repro_gest">'Donnees d''entrée'!$C$186:$G$194</definedName>
    <definedName name="Volailles_reproductrices">ITAVI_2013_volailles!$C$57:$C$79</definedName>
    <definedName name="voliere_cat_animal">'Donnees d''entrée'!$D$104:$D$106</definedName>
    <definedName name="voliere_gest_sol">'Donnees d''entrée'!$C$57:$C$61</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78" i="3" l="1"/>
  <c r="I78" i="3" s="1"/>
  <c r="G78" i="3" l="1"/>
  <c r="T269" i="42" l="1"/>
  <c r="U269" i="42"/>
  <c r="V269" i="42"/>
  <c r="T270" i="42"/>
  <c r="U270" i="42"/>
  <c r="V270" i="42"/>
  <c r="T271" i="42"/>
  <c r="U271" i="42"/>
  <c r="V271" i="42"/>
  <c r="T272" i="42"/>
  <c r="U272" i="42"/>
  <c r="V272" i="42"/>
  <c r="T273" i="42"/>
  <c r="U273" i="42"/>
  <c r="V273" i="42"/>
  <c r="T274" i="42"/>
  <c r="U274" i="42"/>
  <c r="V274" i="42"/>
  <c r="T275" i="42"/>
  <c r="U275" i="42"/>
  <c r="V275" i="42"/>
  <c r="T276" i="42"/>
  <c r="U276" i="42"/>
  <c r="V276" i="42"/>
  <c r="T277" i="42"/>
  <c r="U277" i="42"/>
  <c r="V277" i="42"/>
  <c r="T278" i="42"/>
  <c r="U278" i="42"/>
  <c r="V278" i="42"/>
  <c r="T279" i="42"/>
  <c r="U279" i="42"/>
  <c r="V279" i="42"/>
  <c r="T280" i="42"/>
  <c r="U280" i="42"/>
  <c r="V280" i="42"/>
  <c r="T281" i="42"/>
  <c r="U281" i="42"/>
  <c r="V281" i="42"/>
  <c r="T282" i="42"/>
  <c r="U282" i="42"/>
  <c r="V282" i="42"/>
  <c r="T283" i="42"/>
  <c r="U283" i="42"/>
  <c r="V283" i="42"/>
  <c r="T284" i="42"/>
  <c r="U284" i="42"/>
  <c r="V284" i="42"/>
  <c r="T285" i="42"/>
  <c r="U285" i="42"/>
  <c r="V285" i="42"/>
  <c r="T286" i="42"/>
  <c r="U286" i="42"/>
  <c r="V286" i="42"/>
  <c r="T287" i="42"/>
  <c r="U287" i="42"/>
  <c r="V287" i="42"/>
  <c r="U268" i="42"/>
  <c r="T268" i="42"/>
  <c r="J269" i="42"/>
  <c r="K269" i="42"/>
  <c r="L269" i="42"/>
  <c r="J270" i="42"/>
  <c r="K270" i="42"/>
  <c r="L270" i="42"/>
  <c r="J271" i="42"/>
  <c r="K271" i="42"/>
  <c r="L271" i="42"/>
  <c r="J272" i="42"/>
  <c r="K272" i="42"/>
  <c r="L272" i="42"/>
  <c r="J273" i="42"/>
  <c r="K273" i="42"/>
  <c r="L273" i="42"/>
  <c r="J274" i="42"/>
  <c r="K274" i="42"/>
  <c r="L274" i="42"/>
  <c r="J275" i="42"/>
  <c r="K275" i="42"/>
  <c r="L275" i="42"/>
  <c r="J276" i="42"/>
  <c r="K276" i="42"/>
  <c r="L276" i="42"/>
  <c r="J277" i="42"/>
  <c r="K277" i="42"/>
  <c r="L277" i="42"/>
  <c r="J278" i="42"/>
  <c r="K278" i="42"/>
  <c r="L278" i="42"/>
  <c r="J279" i="42"/>
  <c r="K279" i="42"/>
  <c r="L279" i="42"/>
  <c r="J280" i="42"/>
  <c r="K280" i="42"/>
  <c r="L280" i="42"/>
  <c r="J281" i="42"/>
  <c r="K281" i="42"/>
  <c r="L281" i="42"/>
  <c r="J282" i="42"/>
  <c r="K282" i="42"/>
  <c r="L282" i="42"/>
  <c r="J283" i="42"/>
  <c r="K283" i="42"/>
  <c r="L283" i="42"/>
  <c r="J284" i="42"/>
  <c r="K284" i="42"/>
  <c r="L284" i="42"/>
  <c r="J285" i="42"/>
  <c r="K285" i="42"/>
  <c r="L285" i="42"/>
  <c r="J286" i="42"/>
  <c r="K286" i="42"/>
  <c r="L286" i="42"/>
  <c r="J287" i="42"/>
  <c r="K287" i="42"/>
  <c r="L287" i="42"/>
  <c r="L268" i="42" l="1"/>
  <c r="K268" i="42"/>
  <c r="BH102" i="42" l="1"/>
  <c r="BI102" i="42"/>
  <c r="BJ102" i="42"/>
  <c r="BH103" i="42"/>
  <c r="BI103" i="42"/>
  <c r="BJ103" i="42"/>
  <c r="BH104" i="42"/>
  <c r="BI104" i="42"/>
  <c r="BJ104" i="42"/>
  <c r="BH105" i="42"/>
  <c r="BI105" i="42"/>
  <c r="BJ105" i="42"/>
  <c r="BH106" i="42"/>
  <c r="BI106" i="42"/>
  <c r="BJ106" i="42"/>
  <c r="BH107" i="42"/>
  <c r="BI107" i="42"/>
  <c r="BJ107" i="42"/>
  <c r="BH108" i="42"/>
  <c r="BI108" i="42"/>
  <c r="BJ108" i="42"/>
  <c r="BH109" i="42"/>
  <c r="BI109" i="42"/>
  <c r="BJ109" i="42"/>
  <c r="BH110" i="42"/>
  <c r="BI110" i="42"/>
  <c r="BJ110" i="42"/>
  <c r="BH111" i="42"/>
  <c r="BI111" i="42"/>
  <c r="BJ111" i="42"/>
  <c r="BH112" i="42"/>
  <c r="BI112" i="42"/>
  <c r="BJ112" i="42"/>
  <c r="BH113" i="42"/>
  <c r="BI113" i="42"/>
  <c r="BJ113" i="42"/>
  <c r="BH114" i="42"/>
  <c r="BI114" i="42"/>
  <c r="BJ114" i="42"/>
  <c r="BH115" i="42"/>
  <c r="BI115" i="42"/>
  <c r="BJ115" i="42"/>
  <c r="BH116" i="42"/>
  <c r="BI116" i="42"/>
  <c r="BJ116" i="42"/>
  <c r="BH117" i="42"/>
  <c r="BI117" i="42"/>
  <c r="BJ117" i="42"/>
  <c r="BH118" i="42"/>
  <c r="BI118" i="42"/>
  <c r="BJ118" i="42"/>
  <c r="BH119" i="42"/>
  <c r="BI119" i="42"/>
  <c r="BJ119" i="42"/>
  <c r="BH120" i="42"/>
  <c r="BI120" i="42"/>
  <c r="BJ120" i="42"/>
  <c r="BI101" i="42"/>
  <c r="BJ101" i="42"/>
  <c r="BH101" i="42"/>
  <c r="I102" i="42"/>
  <c r="J102" i="42"/>
  <c r="K102" i="42"/>
  <c r="I103" i="42"/>
  <c r="J103" i="42"/>
  <c r="K103" i="42"/>
  <c r="I104" i="42"/>
  <c r="J104" i="42"/>
  <c r="K104" i="42"/>
  <c r="I105" i="42"/>
  <c r="J105" i="42"/>
  <c r="K105" i="42"/>
  <c r="I106" i="42"/>
  <c r="J106" i="42"/>
  <c r="K106" i="42"/>
  <c r="I107" i="42"/>
  <c r="J107" i="42"/>
  <c r="K107" i="42"/>
  <c r="I108" i="42"/>
  <c r="J108" i="42"/>
  <c r="K108" i="42"/>
  <c r="I109" i="42"/>
  <c r="J109" i="42"/>
  <c r="K109" i="42"/>
  <c r="I110" i="42"/>
  <c r="J110" i="42"/>
  <c r="K110" i="42"/>
  <c r="I111" i="42"/>
  <c r="J111" i="42"/>
  <c r="K111" i="42"/>
  <c r="I112" i="42"/>
  <c r="J112" i="42"/>
  <c r="K112" i="42"/>
  <c r="I113" i="42"/>
  <c r="J113" i="42"/>
  <c r="K113" i="42"/>
  <c r="I114" i="42"/>
  <c r="J114" i="42"/>
  <c r="K114" i="42"/>
  <c r="I115" i="42"/>
  <c r="J115" i="42"/>
  <c r="K115" i="42"/>
  <c r="I116" i="42"/>
  <c r="J116" i="42"/>
  <c r="K116" i="42"/>
  <c r="I117" i="42"/>
  <c r="J117" i="42"/>
  <c r="K117" i="42"/>
  <c r="I118" i="42"/>
  <c r="J118" i="42"/>
  <c r="K118" i="42"/>
  <c r="I119" i="42"/>
  <c r="J119" i="42"/>
  <c r="K119" i="42"/>
  <c r="I120" i="42"/>
  <c r="J120" i="42"/>
  <c r="K120" i="42"/>
  <c r="K101" i="42"/>
  <c r="J101" i="42"/>
  <c r="N517" i="42" l="1"/>
  <c r="L517" i="42"/>
  <c r="G517" i="42"/>
  <c r="F517" i="42"/>
  <c r="AB471" i="42"/>
  <c r="AB472" i="42"/>
  <c r="AB473" i="42"/>
  <c r="AB474" i="42"/>
  <c r="AB475" i="42"/>
  <c r="AB476" i="42"/>
  <c r="AB477" i="42"/>
  <c r="AB478" i="42"/>
  <c r="AB479" i="42"/>
  <c r="AB480" i="42"/>
  <c r="AB481" i="42"/>
  <c r="AB482" i="42"/>
  <c r="AB483" i="42"/>
  <c r="AB484" i="42"/>
  <c r="AB485" i="42"/>
  <c r="AB486" i="42"/>
  <c r="AB487" i="42"/>
  <c r="AB488" i="42"/>
  <c r="AB489" i="42"/>
  <c r="AB470" i="42"/>
  <c r="AA470" i="42"/>
  <c r="AA471" i="42"/>
  <c r="AA472" i="42"/>
  <c r="AA473" i="42"/>
  <c r="AA474" i="42"/>
  <c r="AA475" i="42"/>
  <c r="AA476" i="42"/>
  <c r="AA477" i="42"/>
  <c r="AA478" i="42"/>
  <c r="AA479" i="42"/>
  <c r="AA480" i="42"/>
  <c r="AA481" i="42"/>
  <c r="AA482" i="42"/>
  <c r="AA483" i="42"/>
  <c r="AA484" i="42"/>
  <c r="AA485" i="42"/>
  <c r="AA486" i="42"/>
  <c r="AA487" i="42"/>
  <c r="AA488" i="42"/>
  <c r="AA489" i="42"/>
  <c r="Z471" i="42"/>
  <c r="Z472" i="42"/>
  <c r="Z473" i="42"/>
  <c r="Z474" i="42"/>
  <c r="Z475" i="42"/>
  <c r="Z476" i="42"/>
  <c r="Z477" i="42"/>
  <c r="Z478" i="42"/>
  <c r="Z479" i="42"/>
  <c r="Z480" i="42"/>
  <c r="Z481" i="42"/>
  <c r="Z482" i="42"/>
  <c r="Z483" i="42"/>
  <c r="Z484" i="42"/>
  <c r="Z485" i="42"/>
  <c r="Z486" i="42"/>
  <c r="Z487" i="42"/>
  <c r="Z488" i="42"/>
  <c r="Z489" i="42"/>
  <c r="Z470" i="42"/>
  <c r="F73" i="42" l="1"/>
  <c r="F74" i="42"/>
  <c r="F75" i="42"/>
  <c r="F76" i="42"/>
  <c r="F77" i="42"/>
  <c r="F78" i="42"/>
  <c r="F79" i="42"/>
  <c r="F80" i="42"/>
  <c r="F81" i="42"/>
  <c r="F82" i="42"/>
  <c r="F83" i="42"/>
  <c r="F84" i="42"/>
  <c r="F85" i="42"/>
  <c r="F86" i="42"/>
  <c r="F87" i="42"/>
  <c r="F88" i="42"/>
  <c r="F89" i="42"/>
  <c r="F90" i="42"/>
  <c r="F91" i="42"/>
  <c r="F72" i="42"/>
  <c r="D594" i="41" l="1"/>
  <c r="J63" i="3" l="1"/>
  <c r="J55" i="3"/>
  <c r="J52" i="3"/>
  <c r="J51" i="3"/>
  <c r="J37" i="3"/>
  <c r="J30" i="3"/>
  <c r="J26" i="3"/>
  <c r="J20" i="3"/>
  <c r="J19" i="3"/>
  <c r="J6" i="3"/>
  <c r="J7" i="3"/>
  <c r="J5" i="3"/>
  <c r="J4" i="3"/>
  <c r="AC17" i="4"/>
  <c r="O19" i="3"/>
  <c r="O11" i="3"/>
  <c r="F19" i="42"/>
  <c r="C96" i="41"/>
  <c r="I19" i="42" l="1"/>
  <c r="E19" i="42"/>
  <c r="F196" i="41"/>
  <c r="F197" i="41"/>
  <c r="F198" i="41"/>
  <c r="F199" i="41"/>
  <c r="F195" i="41"/>
  <c r="F193" i="41"/>
  <c r="AD16" i="4"/>
  <c r="E126" i="4"/>
  <c r="G418" i="41"/>
  <c r="G419" i="41"/>
  <c r="G420" i="41"/>
  <c r="G421" i="41"/>
  <c r="G422" i="41"/>
  <c r="G423" i="41"/>
  <c r="G424" i="41"/>
  <c r="G425" i="41"/>
  <c r="G426" i="41"/>
  <c r="G427" i="41"/>
  <c r="G428" i="41"/>
  <c r="G429" i="41"/>
  <c r="G430" i="41"/>
  <c r="G431" i="41"/>
  <c r="G432" i="41"/>
  <c r="G433" i="41"/>
  <c r="G434" i="41"/>
  <c r="G435" i="41"/>
  <c r="G436" i="41"/>
  <c r="G437" i="41"/>
  <c r="G438" i="41"/>
  <c r="G439" i="41"/>
  <c r="G440" i="41"/>
  <c r="G417" i="41"/>
  <c r="B73" i="22"/>
  <c r="B74" i="22"/>
  <c r="B75" i="22"/>
  <c r="B76" i="22"/>
  <c r="B77" i="22"/>
  <c r="B78" i="22"/>
  <c r="B79" i="22"/>
  <c r="B80" i="22"/>
  <c r="B81" i="22"/>
  <c r="B82" i="22"/>
  <c r="B83" i="22"/>
  <c r="B84" i="22"/>
  <c r="B85" i="22"/>
  <c r="B86" i="22"/>
  <c r="B87" i="22"/>
  <c r="B88" i="22"/>
  <c r="B89" i="22"/>
  <c r="B90" i="22"/>
  <c r="B91" i="22"/>
  <c r="B72" i="22"/>
  <c r="H401" i="42"/>
  <c r="O22" i="22" l="1"/>
  <c r="D560" i="41"/>
  <c r="D561" i="41"/>
  <c r="C562" i="41"/>
  <c r="C558" i="41"/>
  <c r="C559" i="41"/>
  <c r="C560" i="41"/>
  <c r="C561" i="41"/>
  <c r="C557" i="41"/>
  <c r="C503" i="41"/>
  <c r="C504" i="41"/>
  <c r="C505" i="41"/>
  <c r="C506" i="41"/>
  <c r="C507" i="41"/>
  <c r="C502" i="41"/>
  <c r="C522" i="41"/>
  <c r="C523" i="41"/>
  <c r="C524" i="41"/>
  <c r="C525" i="41"/>
  <c r="C526" i="41"/>
  <c r="C527" i="41"/>
  <c r="C528" i="41"/>
  <c r="C529" i="41"/>
  <c r="C530" i="41"/>
  <c r="C531" i="41"/>
  <c r="C532" i="41"/>
  <c r="C533" i="41"/>
  <c r="C534" i="41"/>
  <c r="C535" i="41"/>
  <c r="C536" i="41"/>
  <c r="C537" i="41"/>
  <c r="C538" i="41"/>
  <c r="C539" i="41"/>
  <c r="C540" i="41"/>
  <c r="C541" i="41"/>
  <c r="C542" i="41"/>
  <c r="C543" i="41"/>
  <c r="C521" i="41"/>
  <c r="D593" i="41" l="1"/>
  <c r="I554" i="41"/>
  <c r="G73" i="42" l="1"/>
  <c r="G74" i="42"/>
  <c r="G75" i="42"/>
  <c r="G76" i="42"/>
  <c r="G77" i="42"/>
  <c r="G78" i="42"/>
  <c r="G79" i="42"/>
  <c r="G80" i="42"/>
  <c r="G81" i="42"/>
  <c r="G82" i="42"/>
  <c r="G83" i="42"/>
  <c r="G84" i="42"/>
  <c r="G85" i="42"/>
  <c r="G86" i="42"/>
  <c r="G87" i="42"/>
  <c r="G88" i="42"/>
  <c r="G89" i="42"/>
  <c r="G90" i="42"/>
  <c r="G91" i="42"/>
  <c r="G72" i="42"/>
  <c r="E417" i="41"/>
  <c r="F417" i="41"/>
  <c r="E418" i="41"/>
  <c r="F418" i="41"/>
  <c r="E419" i="41"/>
  <c r="F419" i="41"/>
  <c r="E420" i="41"/>
  <c r="F420" i="41"/>
  <c r="E421" i="41"/>
  <c r="F421" i="41"/>
  <c r="E422" i="41"/>
  <c r="F422" i="41"/>
  <c r="E423" i="41"/>
  <c r="F423" i="41"/>
  <c r="E424" i="41"/>
  <c r="F424" i="41"/>
  <c r="E425" i="41"/>
  <c r="F425" i="41"/>
  <c r="E426" i="41"/>
  <c r="F426" i="41"/>
  <c r="E427" i="41"/>
  <c r="F427" i="41"/>
  <c r="E428" i="41"/>
  <c r="F428" i="41"/>
  <c r="E429" i="41"/>
  <c r="F429" i="41"/>
  <c r="E430" i="41"/>
  <c r="F430" i="41"/>
  <c r="E431" i="41"/>
  <c r="F431" i="41"/>
  <c r="E432" i="41"/>
  <c r="F432" i="41"/>
  <c r="E433" i="41"/>
  <c r="F433" i="41"/>
  <c r="E434" i="41"/>
  <c r="F434" i="41"/>
  <c r="E435" i="41"/>
  <c r="F435" i="41"/>
  <c r="E436" i="41"/>
  <c r="F436" i="41"/>
  <c r="E437" i="41"/>
  <c r="F437" i="41"/>
  <c r="E438" i="41"/>
  <c r="F438" i="41"/>
  <c r="E439" i="41"/>
  <c r="F439" i="41"/>
  <c r="E440" i="41"/>
  <c r="F440" i="41"/>
  <c r="D418" i="41"/>
  <c r="D419" i="41"/>
  <c r="D420" i="41"/>
  <c r="D421" i="41"/>
  <c r="D422" i="41"/>
  <c r="D423" i="41"/>
  <c r="D424" i="41"/>
  <c r="D425" i="41"/>
  <c r="D426" i="41"/>
  <c r="D427" i="41"/>
  <c r="D428" i="41"/>
  <c r="D429" i="41"/>
  <c r="D430" i="41"/>
  <c r="D431" i="41"/>
  <c r="D432" i="41"/>
  <c r="D433" i="41"/>
  <c r="D434" i="41"/>
  <c r="D435" i="41"/>
  <c r="D436" i="41"/>
  <c r="D437" i="41"/>
  <c r="D438" i="41"/>
  <c r="D439" i="41"/>
  <c r="D440" i="41"/>
  <c r="D417" i="41"/>
  <c r="B434" i="41"/>
  <c r="B435" i="41"/>
  <c r="B436" i="41"/>
  <c r="B437" i="41"/>
  <c r="B438" i="41"/>
  <c r="B439" i="41"/>
  <c r="B440" i="41"/>
  <c r="B430" i="41"/>
  <c r="B431" i="41"/>
  <c r="B432" i="41"/>
  <c r="B433" i="41"/>
  <c r="B418" i="41"/>
  <c r="B419" i="41"/>
  <c r="B420" i="41"/>
  <c r="B421" i="41"/>
  <c r="B422" i="41"/>
  <c r="B423" i="41"/>
  <c r="B424" i="41"/>
  <c r="B425" i="41"/>
  <c r="B426" i="41"/>
  <c r="B427" i="41"/>
  <c r="B428" i="41"/>
  <c r="B429" i="41"/>
  <c r="B417" i="41"/>
  <c r="B340" i="41"/>
  <c r="B315" i="41"/>
  <c r="B290" i="41"/>
  <c r="L3" i="3" l="1"/>
  <c r="L2" i="3"/>
  <c r="K2" i="3"/>
  <c r="L74" i="3"/>
  <c r="G74" i="3" s="1"/>
  <c r="M31" i="3" l="1"/>
  <c r="M32" i="3"/>
  <c r="L12" i="3"/>
  <c r="K26" i="3"/>
  <c r="K40" i="3"/>
  <c r="D639" i="41" l="1"/>
  <c r="C639" i="41"/>
  <c r="O401" i="42"/>
  <c r="M401" i="42"/>
  <c r="AY268" i="42"/>
  <c r="AZ268" i="42"/>
  <c r="AY269" i="42"/>
  <c r="AZ269" i="42"/>
  <c r="AY270" i="42"/>
  <c r="AZ270" i="42"/>
  <c r="AY271" i="42"/>
  <c r="AZ271" i="42"/>
  <c r="AY272" i="42"/>
  <c r="AZ272" i="42"/>
  <c r="AY273" i="42"/>
  <c r="AZ273" i="42"/>
  <c r="AY274" i="42"/>
  <c r="AZ274" i="42"/>
  <c r="AY275" i="42"/>
  <c r="AZ275" i="42"/>
  <c r="AY276" i="42"/>
  <c r="AZ276" i="42"/>
  <c r="AY277" i="42"/>
  <c r="AZ277" i="42"/>
  <c r="AY278" i="42"/>
  <c r="AZ278" i="42"/>
  <c r="AY279" i="42"/>
  <c r="AZ279" i="42"/>
  <c r="AY280" i="42"/>
  <c r="AZ280" i="42"/>
  <c r="AY281" i="42"/>
  <c r="AZ281" i="42"/>
  <c r="AY282" i="42"/>
  <c r="AZ282" i="42"/>
  <c r="AY283" i="42"/>
  <c r="AZ283" i="42"/>
  <c r="AY284" i="42"/>
  <c r="AZ284" i="42"/>
  <c r="AY285" i="42"/>
  <c r="AZ285" i="42"/>
  <c r="AY286" i="42"/>
  <c r="AZ286" i="42"/>
  <c r="AY287" i="42"/>
  <c r="AZ287" i="42"/>
  <c r="AX269" i="42"/>
  <c r="AX270" i="42"/>
  <c r="AX271" i="42"/>
  <c r="AX272" i="42"/>
  <c r="AX273" i="42"/>
  <c r="AX274" i="42"/>
  <c r="AX275" i="42"/>
  <c r="AX276" i="42"/>
  <c r="AX277" i="42"/>
  <c r="AX278" i="42"/>
  <c r="AX279" i="42"/>
  <c r="AX280" i="42"/>
  <c r="AX281" i="42"/>
  <c r="AX282" i="42"/>
  <c r="AX283" i="42"/>
  <c r="AX284" i="42"/>
  <c r="AX285" i="42"/>
  <c r="AX286" i="42"/>
  <c r="AX287" i="42"/>
  <c r="AX268" i="42"/>
  <c r="AO268" i="42"/>
  <c r="AP268" i="42"/>
  <c r="AO269" i="42"/>
  <c r="AP269" i="42"/>
  <c r="AO270" i="42"/>
  <c r="AP270" i="42"/>
  <c r="AO271" i="42"/>
  <c r="AP271" i="42"/>
  <c r="AO272" i="42"/>
  <c r="AP272" i="42"/>
  <c r="AO273" i="42"/>
  <c r="AP273" i="42"/>
  <c r="AO274" i="42"/>
  <c r="AP274" i="42"/>
  <c r="AO275" i="42"/>
  <c r="AP275" i="42"/>
  <c r="AO276" i="42"/>
  <c r="AP276" i="42"/>
  <c r="AO277" i="42"/>
  <c r="AP277" i="42"/>
  <c r="AO278" i="42"/>
  <c r="AP278" i="42"/>
  <c r="AO279" i="42"/>
  <c r="AP279" i="42"/>
  <c r="AO280" i="42"/>
  <c r="AP280" i="42"/>
  <c r="AO281" i="42"/>
  <c r="AP281" i="42"/>
  <c r="AO282" i="42"/>
  <c r="AP282" i="42"/>
  <c r="AO283" i="42"/>
  <c r="AP283" i="42"/>
  <c r="AO284" i="42"/>
  <c r="AP284" i="42"/>
  <c r="AO285" i="42"/>
  <c r="AP285" i="42"/>
  <c r="AO286" i="42"/>
  <c r="AP286" i="42"/>
  <c r="AO287" i="42"/>
  <c r="AP287" i="42"/>
  <c r="AN269" i="42"/>
  <c r="AN270" i="42"/>
  <c r="AN271" i="42"/>
  <c r="AN272" i="42"/>
  <c r="AN273" i="42"/>
  <c r="AN274" i="42"/>
  <c r="AN275" i="42"/>
  <c r="AN276" i="42"/>
  <c r="AN277" i="42"/>
  <c r="AN278" i="42"/>
  <c r="AN279" i="42"/>
  <c r="AN280" i="42"/>
  <c r="AN281" i="42"/>
  <c r="AN282" i="42"/>
  <c r="AN283" i="42"/>
  <c r="AN284" i="42"/>
  <c r="AN285" i="42"/>
  <c r="AN286" i="42"/>
  <c r="AN287" i="42"/>
  <c r="AN268" i="42"/>
  <c r="AE268" i="42"/>
  <c r="AF268" i="42"/>
  <c r="AE269" i="42"/>
  <c r="AF269" i="42"/>
  <c r="AE270" i="42"/>
  <c r="AF270" i="42"/>
  <c r="AE271" i="42"/>
  <c r="AF271" i="42"/>
  <c r="AE272" i="42"/>
  <c r="AF272" i="42"/>
  <c r="AE273" i="42"/>
  <c r="AF273" i="42"/>
  <c r="AE274" i="42"/>
  <c r="AF274" i="42"/>
  <c r="AE275" i="42"/>
  <c r="AF275" i="42"/>
  <c r="AE276" i="42"/>
  <c r="AF276" i="42"/>
  <c r="AE277" i="42"/>
  <c r="AF277" i="42"/>
  <c r="AE278" i="42"/>
  <c r="AF278" i="42"/>
  <c r="AE279" i="42"/>
  <c r="AF279" i="42"/>
  <c r="AE280" i="42"/>
  <c r="AF280" i="42"/>
  <c r="AE281" i="42"/>
  <c r="AF281" i="42"/>
  <c r="AE282" i="42"/>
  <c r="AF282" i="42"/>
  <c r="AE283" i="42"/>
  <c r="AF283" i="42"/>
  <c r="AE284" i="42"/>
  <c r="AF284" i="42"/>
  <c r="AE285" i="42"/>
  <c r="AF285" i="42"/>
  <c r="AE286" i="42"/>
  <c r="AF286" i="42"/>
  <c r="AE287" i="42"/>
  <c r="AF287" i="42"/>
  <c r="AD269" i="42"/>
  <c r="AD270" i="42"/>
  <c r="AD271" i="42"/>
  <c r="AD272" i="42"/>
  <c r="AD273" i="42"/>
  <c r="AD274" i="42"/>
  <c r="AD275" i="42"/>
  <c r="AD276" i="42"/>
  <c r="AD277" i="42"/>
  <c r="AD278" i="42"/>
  <c r="AD279" i="42"/>
  <c r="AD280" i="42"/>
  <c r="AD281" i="42"/>
  <c r="AD282" i="42"/>
  <c r="AD283" i="42"/>
  <c r="AD284" i="42"/>
  <c r="AD285" i="42"/>
  <c r="AD286" i="42"/>
  <c r="AD287" i="42"/>
  <c r="AD268" i="42"/>
  <c r="V268" i="42"/>
  <c r="J268" i="42"/>
  <c r="H184" i="42"/>
  <c r="H185" i="42"/>
  <c r="H186" i="42"/>
  <c r="H187" i="42"/>
  <c r="H188" i="42"/>
  <c r="H189" i="42"/>
  <c r="H190" i="42"/>
  <c r="H191" i="42"/>
  <c r="H192" i="42"/>
  <c r="H183" i="42"/>
  <c r="HF101" i="42"/>
  <c r="HG101" i="42"/>
  <c r="HF102" i="42"/>
  <c r="HI102" i="42" s="1"/>
  <c r="HG102" i="42"/>
  <c r="IN102" i="42" s="1"/>
  <c r="HF103" i="42"/>
  <c r="IM103" i="42" s="1"/>
  <c r="HG103" i="42"/>
  <c r="IK103" i="42" s="1"/>
  <c r="HF104" i="42"/>
  <c r="IP104" i="42" s="1"/>
  <c r="HG104" i="42"/>
  <c r="IJ104" i="42" s="1"/>
  <c r="HF105" i="42"/>
  <c r="IM105" i="42" s="1"/>
  <c r="HG105" i="42"/>
  <c r="IQ105" i="42" s="1"/>
  <c r="HF106" i="42"/>
  <c r="IM106" i="42" s="1"/>
  <c r="HG106" i="42"/>
  <c r="IN106" i="42" s="1"/>
  <c r="HF107" i="42"/>
  <c r="HG107" i="42"/>
  <c r="HF108" i="42"/>
  <c r="IP108" i="42" s="1"/>
  <c r="HG108" i="42"/>
  <c r="IN108" i="42" s="1"/>
  <c r="HF109" i="42"/>
  <c r="IM109" i="42" s="1"/>
  <c r="HG109" i="42"/>
  <c r="HJ109" i="42" s="1"/>
  <c r="HF110" i="42"/>
  <c r="II110" i="42" s="1"/>
  <c r="HG110" i="42"/>
  <c r="IN110" i="42" s="1"/>
  <c r="HF111" i="42"/>
  <c r="II111" i="42" s="1"/>
  <c r="HG111" i="42"/>
  <c r="HF112" i="42"/>
  <c r="IP112" i="42" s="1"/>
  <c r="HG112" i="42"/>
  <c r="HJ112" i="42" s="1"/>
  <c r="HF113" i="42"/>
  <c r="IM113" i="42" s="1"/>
  <c r="HG113" i="42"/>
  <c r="HJ113" i="42" s="1"/>
  <c r="HF114" i="42"/>
  <c r="HI114" i="42" s="1"/>
  <c r="HG114" i="42"/>
  <c r="IN114" i="42" s="1"/>
  <c r="HF115" i="42"/>
  <c r="IP115" i="42" s="1"/>
  <c r="HG115" i="42"/>
  <c r="IJ115" i="42" s="1"/>
  <c r="HF116" i="42"/>
  <c r="HI116" i="42" s="1"/>
  <c r="HN116" i="42" s="1"/>
  <c r="HG116" i="42"/>
  <c r="IN116" i="42" s="1"/>
  <c r="HF117" i="42"/>
  <c r="IM117" i="42" s="1"/>
  <c r="HG117" i="42"/>
  <c r="HJ117" i="42" s="1"/>
  <c r="HF118" i="42"/>
  <c r="HI118" i="42" s="1"/>
  <c r="HG118" i="42"/>
  <c r="IN118" i="42" s="1"/>
  <c r="HF119" i="42"/>
  <c r="II119" i="42" s="1"/>
  <c r="HG119" i="42"/>
  <c r="HJ119" i="42" s="1"/>
  <c r="HF120" i="42"/>
  <c r="IP120" i="42" s="1"/>
  <c r="HG120" i="42"/>
  <c r="IQ120" i="42" s="1"/>
  <c r="HE102" i="42"/>
  <c r="IL102" i="42" s="1"/>
  <c r="HE103" i="42"/>
  <c r="HE104" i="42"/>
  <c r="IL104" i="42" s="1"/>
  <c r="IS104" i="42" s="1"/>
  <c r="HE105" i="42"/>
  <c r="HE106" i="42"/>
  <c r="HE107" i="42"/>
  <c r="HH107" i="42" s="1"/>
  <c r="HK107" i="42" s="1"/>
  <c r="HU107" i="42" s="1"/>
  <c r="HE108" i="42"/>
  <c r="IL108" i="42" s="1"/>
  <c r="EE164" i="42" s="1"/>
  <c r="HE109" i="42"/>
  <c r="IF109" i="42" s="1"/>
  <c r="HE110" i="42"/>
  <c r="IL110" i="42" s="1"/>
  <c r="HE111" i="42"/>
  <c r="HE112" i="42"/>
  <c r="IL112" i="42" s="1"/>
  <c r="EE168" i="42" s="1"/>
  <c r="HE113" i="42"/>
  <c r="IF113" i="42" s="1"/>
  <c r="HE114" i="42"/>
  <c r="HE115" i="42"/>
  <c r="HE116" i="42"/>
  <c r="IL116" i="42" s="1"/>
  <c r="EE172" i="42" s="1"/>
  <c r="HE117" i="42"/>
  <c r="IL117" i="42" s="1"/>
  <c r="HE118" i="42"/>
  <c r="IL118" i="42" s="1"/>
  <c r="HE119" i="42"/>
  <c r="IO119" i="42" s="1"/>
  <c r="BW145" i="42" s="1"/>
  <c r="HE120" i="42"/>
  <c r="IL120" i="42" s="1"/>
  <c r="EE176" i="42" s="1"/>
  <c r="HE101" i="42"/>
  <c r="FG101" i="42"/>
  <c r="GJ101" i="42" s="1"/>
  <c r="FH101" i="42"/>
  <c r="GO101" i="42" s="1"/>
  <c r="FG102" i="42"/>
  <c r="GI102" i="42" s="1"/>
  <c r="FH102" i="42"/>
  <c r="GK102" i="42" s="1"/>
  <c r="FG103" i="42"/>
  <c r="GQ103" i="42" s="1"/>
  <c r="FH103" i="42"/>
  <c r="GR103" i="42" s="1"/>
  <c r="FG104" i="42"/>
  <c r="GN104" i="42" s="1"/>
  <c r="FH104" i="42"/>
  <c r="GR104" i="42" s="1"/>
  <c r="FG105" i="42"/>
  <c r="FH105" i="42"/>
  <c r="GK105" i="42" s="1"/>
  <c r="FG106" i="42"/>
  <c r="FH106" i="42"/>
  <c r="GR106" i="42" s="1"/>
  <c r="FG107" i="42"/>
  <c r="GJ107" i="42" s="1"/>
  <c r="FH107" i="42"/>
  <c r="GR107" i="42" s="1"/>
  <c r="FG108" i="42"/>
  <c r="GJ108" i="42" s="1"/>
  <c r="FH108" i="42"/>
  <c r="GO108" i="42" s="1"/>
  <c r="FG109" i="42"/>
  <c r="GJ109" i="42" s="1"/>
  <c r="FH109" i="42"/>
  <c r="GO109" i="42" s="1"/>
  <c r="FG110" i="42"/>
  <c r="GQ110" i="42" s="1"/>
  <c r="FH110" i="42"/>
  <c r="GK110" i="42" s="1"/>
  <c r="FG111" i="42"/>
  <c r="GN111" i="42" s="1"/>
  <c r="FH111" i="42"/>
  <c r="GR111" i="42" s="1"/>
  <c r="FG112" i="42"/>
  <c r="GQ112" i="42" s="1"/>
  <c r="FH112" i="42"/>
  <c r="GO112" i="42" s="1"/>
  <c r="FG113" i="42"/>
  <c r="FJ113" i="42" s="1"/>
  <c r="FH113" i="42"/>
  <c r="GL113" i="42" s="1"/>
  <c r="FG114" i="42"/>
  <c r="GQ114" i="42" s="1"/>
  <c r="FH114" i="42"/>
  <c r="GR114" i="42" s="1"/>
  <c r="FG115" i="42"/>
  <c r="GN115" i="42" s="1"/>
  <c r="FH115" i="42"/>
  <c r="GR115" i="42" s="1"/>
  <c r="FG116" i="42"/>
  <c r="GN116" i="42" s="1"/>
  <c r="FH116" i="42"/>
  <c r="GO116" i="42" s="1"/>
  <c r="FG117" i="42"/>
  <c r="FH117" i="42"/>
  <c r="GK117" i="42" s="1"/>
  <c r="FG118" i="42"/>
  <c r="GQ118" i="42" s="1"/>
  <c r="FH118" i="42"/>
  <c r="GR118" i="42" s="1"/>
  <c r="FG119" i="42"/>
  <c r="FH119" i="42"/>
  <c r="FG120" i="42"/>
  <c r="GQ120" i="42" s="1"/>
  <c r="FH120" i="42"/>
  <c r="GO120" i="42" s="1"/>
  <c r="FF102" i="42"/>
  <c r="FF103" i="42"/>
  <c r="GM103" i="42" s="1"/>
  <c r="GS103" i="42" s="1"/>
  <c r="FF104" i="42"/>
  <c r="GP104" i="42" s="1"/>
  <c r="BE130" i="42" s="1"/>
  <c r="FF105" i="42"/>
  <c r="GM105" i="42" s="1"/>
  <c r="FF106" i="42"/>
  <c r="GG106" i="42" s="1"/>
  <c r="FF107" i="42"/>
  <c r="GM107" i="42" s="1"/>
  <c r="FF108" i="42"/>
  <c r="FI108" i="42" s="1"/>
  <c r="FF109" i="42"/>
  <c r="GH109" i="42" s="1"/>
  <c r="FF110" i="42"/>
  <c r="FF111" i="42"/>
  <c r="GP111" i="42" s="1"/>
  <c r="BE137" i="42" s="1"/>
  <c r="FF112" i="42"/>
  <c r="GM112" i="42" s="1"/>
  <c r="CX168" i="42" s="1"/>
  <c r="FF113" i="42"/>
  <c r="FF114" i="42"/>
  <c r="GG114" i="42" s="1"/>
  <c r="FF115" i="42"/>
  <c r="GM115" i="42" s="1"/>
  <c r="FF116" i="42"/>
  <c r="GG116" i="42" s="1"/>
  <c r="FF117" i="42"/>
  <c r="GH117" i="42" s="1"/>
  <c r="FF118" i="42"/>
  <c r="GG118" i="42" s="1"/>
  <c r="FF119" i="42"/>
  <c r="GM119" i="42" s="1"/>
  <c r="FF120" i="42"/>
  <c r="GG120" i="42" s="1"/>
  <c r="FF101" i="42"/>
  <c r="DH101" i="42"/>
  <c r="ER101" i="42" s="1"/>
  <c r="DI101" i="42"/>
  <c r="DL101" i="42" s="1"/>
  <c r="DR101" i="42" s="1"/>
  <c r="DH102" i="42"/>
  <c r="DK102" i="42" s="1"/>
  <c r="DO102" i="42" s="1"/>
  <c r="DZ102" i="42" s="1"/>
  <c r="DI102" i="42"/>
  <c r="DH103" i="42"/>
  <c r="DK103" i="42" s="1"/>
  <c r="DO103" i="42" s="1"/>
  <c r="DZ103" i="42" s="1"/>
  <c r="DI103" i="42"/>
  <c r="DH104" i="42"/>
  <c r="DI104" i="42"/>
  <c r="EL104" i="42" s="1"/>
  <c r="DH105" i="42"/>
  <c r="ER105" i="42" s="1"/>
  <c r="DI105" i="42"/>
  <c r="ES105" i="42" s="1"/>
  <c r="DH106" i="42"/>
  <c r="EO106" i="42" s="1"/>
  <c r="DI106" i="42"/>
  <c r="DH107" i="42"/>
  <c r="EO107" i="42" s="1"/>
  <c r="EV107" i="42" s="1"/>
  <c r="DI107" i="42"/>
  <c r="EL107" i="42" s="1"/>
  <c r="DH108" i="42"/>
  <c r="DK108" i="42" s="1"/>
  <c r="DP108" i="42" s="1"/>
  <c r="DI108" i="42"/>
  <c r="EL108" i="42" s="1"/>
  <c r="DH109" i="42"/>
  <c r="DI109" i="42"/>
  <c r="ES109" i="42" s="1"/>
  <c r="DH110" i="42"/>
  <c r="EO110" i="42" s="1"/>
  <c r="DI110" i="42"/>
  <c r="ES110" i="42" s="1"/>
  <c r="DH111" i="42"/>
  <c r="EO111" i="42" s="1"/>
  <c r="EV111" i="42" s="1"/>
  <c r="DI111" i="42"/>
  <c r="EL111" i="42" s="1"/>
  <c r="DH112" i="42"/>
  <c r="DK112" i="42" s="1"/>
  <c r="DP112" i="42" s="1"/>
  <c r="DI112" i="42"/>
  <c r="EM112" i="42" s="1"/>
  <c r="DH113" i="42"/>
  <c r="ER113" i="42" s="1"/>
  <c r="DI113" i="42"/>
  <c r="ES113" i="42" s="1"/>
  <c r="DH114" i="42"/>
  <c r="EK114" i="42" s="1"/>
  <c r="DI114" i="42"/>
  <c r="DH115" i="42"/>
  <c r="DK115" i="42" s="1"/>
  <c r="DO115" i="42" s="1"/>
  <c r="DZ115" i="42" s="1"/>
  <c r="DI115" i="42"/>
  <c r="EP115" i="42" s="1"/>
  <c r="EX115" i="42" s="1"/>
  <c r="DH116" i="42"/>
  <c r="DK116" i="42" s="1"/>
  <c r="DP116" i="42" s="1"/>
  <c r="DI116" i="42"/>
  <c r="EP116" i="42" s="1"/>
  <c r="DH117" i="42"/>
  <c r="ER117" i="42" s="1"/>
  <c r="DI117" i="42"/>
  <c r="EM117" i="42" s="1"/>
  <c r="DH118" i="42"/>
  <c r="EK118" i="42" s="1"/>
  <c r="DI118" i="42"/>
  <c r="DH119" i="42"/>
  <c r="EK119" i="42" s="1"/>
  <c r="DI119" i="42"/>
  <c r="EL119" i="42" s="1"/>
  <c r="DH120" i="42"/>
  <c r="DI120" i="42"/>
  <c r="DG102" i="42"/>
  <c r="EN102" i="42" s="1"/>
  <c r="EU102" i="42" s="1"/>
  <c r="DG103" i="42"/>
  <c r="EH103" i="42" s="1"/>
  <c r="DG104" i="42"/>
  <c r="EQ104" i="42" s="1"/>
  <c r="AM130" i="42" s="1"/>
  <c r="DG105" i="42"/>
  <c r="DG106" i="42"/>
  <c r="EN106" i="42" s="1"/>
  <c r="EU106" i="42" s="1"/>
  <c r="DG107" i="42"/>
  <c r="EH107" i="42" s="1"/>
  <c r="DG108" i="42"/>
  <c r="DG109" i="42"/>
  <c r="EQ109" i="42" s="1"/>
  <c r="AM135" i="42" s="1"/>
  <c r="DG110" i="42"/>
  <c r="DJ110" i="42" s="1"/>
  <c r="DG111" i="42"/>
  <c r="DJ111" i="42" s="1"/>
  <c r="DM111" i="42" s="1"/>
  <c r="DV111" i="42" s="1"/>
  <c r="DG112" i="42"/>
  <c r="DG113" i="42"/>
  <c r="EN113" i="42" s="1"/>
  <c r="DG114" i="42"/>
  <c r="DJ114" i="42" s="1"/>
  <c r="DG115" i="42"/>
  <c r="EH115" i="42" s="1"/>
  <c r="DG116" i="42"/>
  <c r="EI116" i="42" s="1"/>
  <c r="DG117" i="42"/>
  <c r="EQ117" i="42" s="1"/>
  <c r="AM143" i="42" s="1"/>
  <c r="DG118" i="42"/>
  <c r="EH118" i="42" s="1"/>
  <c r="DG119" i="42"/>
  <c r="DJ119" i="42" s="1"/>
  <c r="DM119" i="42" s="1"/>
  <c r="DV119" i="42" s="1"/>
  <c r="DG120" i="42"/>
  <c r="EI120" i="42" s="1"/>
  <c r="DG101" i="42"/>
  <c r="CM101" i="42"/>
  <c r="CP102" i="42"/>
  <c r="CT102" i="42"/>
  <c r="CS103" i="42"/>
  <c r="CT103" i="42"/>
  <c r="CS104" i="42"/>
  <c r="CT104" i="42"/>
  <c r="CQ105" i="42"/>
  <c r="CS106" i="42"/>
  <c r="CT106" i="42"/>
  <c r="CS107" i="42"/>
  <c r="CN107" i="42"/>
  <c r="CP108" i="42"/>
  <c r="CQ108" i="42"/>
  <c r="CK109" i="42"/>
  <c r="CM109" i="42"/>
  <c r="CP110" i="42"/>
  <c r="CT110" i="42"/>
  <c r="CK111" i="42"/>
  <c r="CT111" i="42"/>
  <c r="CP112" i="42"/>
  <c r="BM112" i="42"/>
  <c r="CK113" i="42"/>
  <c r="CN113" i="42"/>
  <c r="BL114" i="42"/>
  <c r="BP114" i="42" s="1"/>
  <c r="CT114" i="42"/>
  <c r="BL115" i="42"/>
  <c r="CS116" i="42"/>
  <c r="CQ116" i="42"/>
  <c r="CK117" i="42"/>
  <c r="CM117" i="42"/>
  <c r="CL118" i="42"/>
  <c r="CT118" i="42"/>
  <c r="CP119" i="42"/>
  <c r="CT119" i="42"/>
  <c r="CL120" i="42"/>
  <c r="CQ120" i="42"/>
  <c r="BK102" i="42"/>
  <c r="CI103" i="42"/>
  <c r="CI104" i="42"/>
  <c r="BK105" i="42"/>
  <c r="BK106" i="42"/>
  <c r="CI107" i="42"/>
  <c r="BK108" i="42"/>
  <c r="BN108" i="42" s="1"/>
  <c r="CJ109" i="42"/>
  <c r="BK110" i="42"/>
  <c r="CI111" i="42"/>
  <c r="CO112" i="42"/>
  <c r="BK113" i="42"/>
  <c r="BK114" i="42"/>
  <c r="BK115" i="42"/>
  <c r="BK116" i="42"/>
  <c r="BK117" i="42"/>
  <c r="BK118" i="42"/>
  <c r="BK119" i="42"/>
  <c r="CO120" i="42"/>
  <c r="G401" i="42"/>
  <c r="GM111" i="42" l="1"/>
  <c r="GS111" i="42" s="1"/>
  <c r="CO116" i="42"/>
  <c r="AJ172" i="42" s="1"/>
  <c r="GO113" i="42"/>
  <c r="GW113" i="42" s="1"/>
  <c r="GP107" i="42"/>
  <c r="BE133" i="42" s="1"/>
  <c r="BH133" i="42" s="1"/>
  <c r="DA163" i="42" s="1"/>
  <c r="DS163" i="42" s="1"/>
  <c r="EP119" i="42"/>
  <c r="EX119" i="42" s="1"/>
  <c r="CP115" i="42"/>
  <c r="CX115" i="42" s="1"/>
  <c r="CN103" i="42"/>
  <c r="EM104" i="42"/>
  <c r="GL109" i="42"/>
  <c r="CZ165" i="42" s="1"/>
  <c r="IM110" i="42"/>
  <c r="IU110" i="42" s="1"/>
  <c r="EH113" i="42"/>
  <c r="GN109" i="42"/>
  <c r="GU109" i="42" s="1"/>
  <c r="BM113" i="42"/>
  <c r="BS113" i="42" s="1"/>
  <c r="CT105" i="42"/>
  <c r="CM119" i="42"/>
  <c r="GJ103" i="42"/>
  <c r="GL110" i="42"/>
  <c r="CP118" i="42"/>
  <c r="CX118" i="42" s="1"/>
  <c r="DO116" i="42"/>
  <c r="DZ116" i="42" s="1"/>
  <c r="GM108" i="42"/>
  <c r="CX164" i="42" s="1"/>
  <c r="GO105" i="42"/>
  <c r="GX105" i="42" s="1"/>
  <c r="IQ109" i="42"/>
  <c r="CQ109" i="42"/>
  <c r="CY109" i="42" s="1"/>
  <c r="CO118" i="42"/>
  <c r="CV118" i="42" s="1"/>
  <c r="GP103" i="42"/>
  <c r="BE129" i="42" s="1"/>
  <c r="BI129" i="42" s="1"/>
  <c r="DB159" i="42" s="1"/>
  <c r="GO117" i="42"/>
  <c r="GW117" i="42" s="1"/>
  <c r="IQ117" i="42"/>
  <c r="GK113" i="42"/>
  <c r="GR113" i="42"/>
  <c r="CL104" i="42"/>
  <c r="CL116" i="42"/>
  <c r="EP111" i="42"/>
  <c r="EX111" i="42" s="1"/>
  <c r="GO106" i="42"/>
  <c r="GW106" i="42" s="1"/>
  <c r="II102" i="42"/>
  <c r="HJ116" i="42"/>
  <c r="HQ116" i="42" s="1"/>
  <c r="CO104" i="42"/>
  <c r="CU104" i="42" s="1"/>
  <c r="BL118" i="42"/>
  <c r="BP118" i="42" s="1"/>
  <c r="CB118" i="42" s="1"/>
  <c r="II106" i="42"/>
  <c r="CO110" i="42"/>
  <c r="CV110" i="42" s="1"/>
  <c r="DJ107" i="42"/>
  <c r="DM107" i="42" s="1"/>
  <c r="DV107" i="42" s="1"/>
  <c r="EL115" i="42"/>
  <c r="HI108" i="42"/>
  <c r="HN108" i="42" s="1"/>
  <c r="IA108" i="42" s="1"/>
  <c r="HI112" i="42"/>
  <c r="HN112" i="42" s="1"/>
  <c r="HZ112" i="42" s="1"/>
  <c r="IM118" i="42"/>
  <c r="IU118" i="42" s="1"/>
  <c r="HI104" i="42"/>
  <c r="HN104" i="42" s="1"/>
  <c r="IA104" i="42" s="1"/>
  <c r="IK108" i="42"/>
  <c r="IP116" i="42"/>
  <c r="HI120" i="42"/>
  <c r="HN120" i="42" s="1"/>
  <c r="HZ120" i="42" s="1"/>
  <c r="CO107" i="42"/>
  <c r="AJ163" i="42" s="1"/>
  <c r="CR111" i="42"/>
  <c r="U137" i="42" s="1"/>
  <c r="Y137" i="42" s="1"/>
  <c r="AN167" i="42" s="1"/>
  <c r="EE160" i="42"/>
  <c r="BM103" i="42"/>
  <c r="BT103" i="42" s="1"/>
  <c r="CM105" i="42"/>
  <c r="CQ113" i="42"/>
  <c r="CY113" i="42" s="1"/>
  <c r="EK106" i="42"/>
  <c r="ER116" i="42"/>
  <c r="IM102" i="42"/>
  <c r="IU102" i="42" s="1"/>
  <c r="HI106" i="42"/>
  <c r="HM106" i="42" s="1"/>
  <c r="HI110" i="42"/>
  <c r="HN110" i="42" s="1"/>
  <c r="II114" i="42"/>
  <c r="II118" i="42"/>
  <c r="CN101" i="42"/>
  <c r="BM109" i="42"/>
  <c r="BT109" i="42" s="1"/>
  <c r="BM111" i="42"/>
  <c r="BT111" i="42" s="1"/>
  <c r="ER108" i="42"/>
  <c r="GN112" i="42"/>
  <c r="GU112" i="42" s="1"/>
  <c r="FI116" i="42"/>
  <c r="FL116" i="42" s="1"/>
  <c r="FV116" i="42" s="1"/>
  <c r="GP112" i="42"/>
  <c r="BE138" i="42" s="1"/>
  <c r="BH138" i="42" s="1"/>
  <c r="DA168" i="42" s="1"/>
  <c r="CR102" i="42"/>
  <c r="U128" i="42" s="1"/>
  <c r="X128" i="42" s="1"/>
  <c r="AM158" i="42" s="1"/>
  <c r="BE158" i="42" s="1"/>
  <c r="CR106" i="42"/>
  <c r="U132" i="42" s="1"/>
  <c r="Y132" i="42" s="1"/>
  <c r="AN162" i="42" s="1"/>
  <c r="EM101" i="42"/>
  <c r="EQ111" i="42"/>
  <c r="AM137" i="42" s="1"/>
  <c r="AY137" i="42" s="1"/>
  <c r="DJ115" i="42"/>
  <c r="DM115" i="42" s="1"/>
  <c r="DV115" i="42" s="1"/>
  <c r="DL117" i="42"/>
  <c r="DS117" i="42" s="1"/>
  <c r="GR102" i="42"/>
  <c r="GJ120" i="42"/>
  <c r="BQ158" i="42"/>
  <c r="GQ108" i="42"/>
  <c r="CO102" i="42"/>
  <c r="CV102" i="42" s="1"/>
  <c r="CP103" i="42"/>
  <c r="CX103" i="42" s="1"/>
  <c r="DL105" i="42"/>
  <c r="DS105" i="42" s="1"/>
  <c r="DW119" i="42"/>
  <c r="GG104" i="42"/>
  <c r="GS105" i="42"/>
  <c r="CX161" i="42"/>
  <c r="CU116" i="42"/>
  <c r="CY120" i="42"/>
  <c r="CY116" i="42"/>
  <c r="CY108" i="42"/>
  <c r="IK111" i="42"/>
  <c r="HJ111" i="42"/>
  <c r="HO111" i="42" s="1"/>
  <c r="HR111" i="42" s="1"/>
  <c r="GV111" i="42"/>
  <c r="FJ101" i="42"/>
  <c r="GI101" i="42"/>
  <c r="CZ105" i="42"/>
  <c r="GT119" i="42"/>
  <c r="CX175" i="42"/>
  <c r="GT115" i="42"/>
  <c r="CX171" i="42"/>
  <c r="GS115" i="42"/>
  <c r="GT103" i="42"/>
  <c r="CX159" i="42"/>
  <c r="GW109" i="42"/>
  <c r="GX109" i="42"/>
  <c r="IT106" i="42"/>
  <c r="HJ105" i="42"/>
  <c r="HP105" i="42" s="1"/>
  <c r="IF107" i="42"/>
  <c r="IJ111" i="42"/>
  <c r="BQ162" i="42"/>
  <c r="CI108" i="42"/>
  <c r="CJ110" i="42"/>
  <c r="CS112" i="42"/>
  <c r="CO114" i="42"/>
  <c r="AJ170" i="42" s="1"/>
  <c r="CJ117" i="42"/>
  <c r="EJ106" i="42"/>
  <c r="EL112" i="42"/>
  <c r="EN114" i="42"/>
  <c r="BQ170" i="42" s="1"/>
  <c r="ES116" i="42"/>
  <c r="GO118" i="42"/>
  <c r="GR101" i="42"/>
  <c r="IN103" i="42"/>
  <c r="IQ113" i="42"/>
  <c r="EU113" i="42"/>
  <c r="BQ169" i="42"/>
  <c r="HH115" i="42"/>
  <c r="HK115" i="42" s="1"/>
  <c r="HU115" i="42" s="1"/>
  <c r="IO115" i="42"/>
  <c r="BW141" i="42" s="1"/>
  <c r="BZ141" i="42" s="1"/>
  <c r="EH171" i="42" s="1"/>
  <c r="IO111" i="42"/>
  <c r="BW137" i="42" s="1"/>
  <c r="CA137" i="42" s="1"/>
  <c r="EI167" i="42" s="1"/>
  <c r="HH111" i="42"/>
  <c r="HK111" i="42" s="1"/>
  <c r="HT111" i="42" s="1"/>
  <c r="IO103" i="42"/>
  <c r="BW129" i="42" s="1"/>
  <c r="CI129" i="42" s="1"/>
  <c r="HH103" i="42"/>
  <c r="HL103" i="42" s="1"/>
  <c r="HV103" i="42" s="1"/>
  <c r="IK119" i="42"/>
  <c r="IN119" i="42"/>
  <c r="IJ119" i="42"/>
  <c r="IJ107" i="42"/>
  <c r="IN107" i="42"/>
  <c r="IV107" i="42" s="1"/>
  <c r="IK101" i="42"/>
  <c r="IJ101" i="42"/>
  <c r="GT107" i="42"/>
  <c r="CX163" i="42"/>
  <c r="GV115" i="42"/>
  <c r="CU120" i="42"/>
  <c r="AJ176" i="42"/>
  <c r="CU112" i="42"/>
  <c r="AJ168" i="42"/>
  <c r="GV116" i="42"/>
  <c r="GV104" i="42"/>
  <c r="IR118" i="42"/>
  <c r="EE174" i="42"/>
  <c r="IR110" i="42"/>
  <c r="EE166" i="42"/>
  <c r="IS102" i="42"/>
  <c r="EE158" i="42"/>
  <c r="IT113" i="42"/>
  <c r="IT105" i="42"/>
  <c r="CN112" i="42"/>
  <c r="EQ118" i="42"/>
  <c r="AM144" i="42" s="1"/>
  <c r="AQ144" i="42" s="1"/>
  <c r="BU174" i="42" s="1"/>
  <c r="ET113" i="42"/>
  <c r="GM114" i="42"/>
  <c r="CX170" i="42" s="1"/>
  <c r="GM118" i="42"/>
  <c r="GT118" i="42" s="1"/>
  <c r="GQ101" i="42"/>
  <c r="GU115" i="42"/>
  <c r="IJ103" i="42"/>
  <c r="IF115" i="42"/>
  <c r="IR117" i="42"/>
  <c r="EE173" i="42"/>
  <c r="IW118" i="42"/>
  <c r="IW110" i="42"/>
  <c r="IW106" i="42"/>
  <c r="IW102" i="42"/>
  <c r="IM114" i="42"/>
  <c r="FL108" i="42"/>
  <c r="FV108" i="42" s="1"/>
  <c r="FM108" i="42"/>
  <c r="FW108" i="42" s="1"/>
  <c r="IV102" i="42"/>
  <c r="CQ104" i="42"/>
  <c r="CZ104" i="42" s="1"/>
  <c r="BM106" i="42"/>
  <c r="BS106" i="42" s="1"/>
  <c r="BM108" i="42"/>
  <c r="BT108" i="42" s="1"/>
  <c r="CI109" i="42"/>
  <c r="CM112" i="42"/>
  <c r="CO113" i="42"/>
  <c r="AJ169" i="42" s="1"/>
  <c r="CZ120" i="42"/>
  <c r="ER107" i="42"/>
  <c r="EK111" i="42"/>
  <c r="DS101" i="42"/>
  <c r="EP101" i="42"/>
  <c r="EW107" i="42"/>
  <c r="FI104" i="42"/>
  <c r="FL104" i="42" s="1"/>
  <c r="FV104" i="42" s="1"/>
  <c r="GP108" i="42"/>
  <c r="BE134" i="42" s="1"/>
  <c r="BH134" i="42" s="1"/>
  <c r="DA164" i="42" s="1"/>
  <c r="GG108" i="42"/>
  <c r="GJ112" i="42"/>
  <c r="GQ116" i="42"/>
  <c r="GM116" i="42"/>
  <c r="CX172" i="42" s="1"/>
  <c r="FI120" i="42"/>
  <c r="FL120" i="42" s="1"/>
  <c r="FV120" i="42" s="1"/>
  <c r="IQ104" i="42"/>
  <c r="HJ108" i="42"/>
  <c r="HO108" i="42" s="1"/>
  <c r="HR108" i="42" s="1"/>
  <c r="IL109" i="42"/>
  <c r="IN112" i="42"/>
  <c r="IF117" i="42"/>
  <c r="IK120" i="42"/>
  <c r="IU106" i="42"/>
  <c r="IV110" i="42"/>
  <c r="CJ102" i="42"/>
  <c r="BM114" i="42"/>
  <c r="BR114" i="42" s="1"/>
  <c r="BU114" i="42" s="1"/>
  <c r="BV114" i="42" s="1"/>
  <c r="CE114" i="42" s="1"/>
  <c r="CI118" i="42"/>
  <c r="BK109" i="42"/>
  <c r="BN109" i="42" s="1"/>
  <c r="BW109" i="42" s="1"/>
  <c r="EH106" i="42"/>
  <c r="EQ107" i="42"/>
  <c r="AM133" i="42" s="1"/>
  <c r="AP133" i="42" s="1"/>
  <c r="BT163" i="42" s="1"/>
  <c r="EP107" i="42"/>
  <c r="EH110" i="42"/>
  <c r="EH111" i="42"/>
  <c r="EM115" i="42"/>
  <c r="ES117" i="42"/>
  <c r="EQ119" i="42"/>
  <c r="AM145" i="42" s="1"/>
  <c r="AP145" i="42" s="1"/>
  <c r="BT175" i="42" s="1"/>
  <c r="EL101" i="42"/>
  <c r="EW111" i="42"/>
  <c r="GO102" i="42"/>
  <c r="GQ104" i="42"/>
  <c r="GM104" i="42"/>
  <c r="GS104" i="42" s="1"/>
  <c r="FK106" i="42"/>
  <c r="FP106" i="42" s="1"/>
  <c r="FS106" i="42" s="1"/>
  <c r="FT106" i="42" s="1"/>
  <c r="GC106" i="42" s="1"/>
  <c r="GG112" i="42"/>
  <c r="GL114" i="42"/>
  <c r="GP116" i="42"/>
  <c r="BE142" i="42" s="1"/>
  <c r="BI142" i="42" s="1"/>
  <c r="DB172" i="42" s="1"/>
  <c r="GJ116" i="42"/>
  <c r="FK118" i="42"/>
  <c r="FQ118" i="42" s="1"/>
  <c r="FK120" i="42"/>
  <c r="FP120" i="42" s="1"/>
  <c r="FS120" i="42" s="1"/>
  <c r="GN120" i="42"/>
  <c r="GN101" i="42"/>
  <c r="IK104" i="42"/>
  <c r="IK112" i="42"/>
  <c r="IL113" i="42"/>
  <c r="IS113" i="42" s="1"/>
  <c r="IQ101" i="42"/>
  <c r="CQ101" i="42"/>
  <c r="CY101" i="42" s="1"/>
  <c r="CI105" i="42"/>
  <c r="CO109" i="42"/>
  <c r="CR110" i="42"/>
  <c r="U136" i="42" s="1"/>
  <c r="CS111" i="42"/>
  <c r="CT112" i="42"/>
  <c r="CI114" i="42"/>
  <c r="BK111" i="42"/>
  <c r="BN111" i="42" s="1"/>
  <c r="ER103" i="42"/>
  <c r="EM105" i="42"/>
  <c r="EK107" i="42"/>
  <c r="EM109" i="42"/>
  <c r="ER111" i="42"/>
  <c r="ER112" i="42"/>
  <c r="EM113" i="42"/>
  <c r="EQ115" i="42"/>
  <c r="AM141" i="42" s="1"/>
  <c r="AP141" i="42" s="1"/>
  <c r="BT171" i="42" s="1"/>
  <c r="EO115" i="42"/>
  <c r="EQ116" i="42"/>
  <c r="AM142" i="42" s="1"/>
  <c r="AQ142" i="42" s="1"/>
  <c r="BU172" i="42" s="1"/>
  <c r="DK101" i="42"/>
  <c r="EK101" i="42"/>
  <c r="EY115" i="42"/>
  <c r="FK102" i="42"/>
  <c r="FR102" i="42" s="1"/>
  <c r="GJ104" i="42"/>
  <c r="GN108" i="42"/>
  <c r="GV108" i="42" s="1"/>
  <c r="GP109" i="42"/>
  <c r="BE135" i="42" s="1"/>
  <c r="BH135" i="42" s="1"/>
  <c r="DA165" i="42" s="1"/>
  <c r="DS165" i="42" s="1"/>
  <c r="GJ111" i="42"/>
  <c r="GJ115" i="42"/>
  <c r="GK120" i="42"/>
  <c r="GK101" i="42"/>
  <c r="GS119" i="42"/>
  <c r="GS107" i="42"/>
  <c r="GU111" i="42"/>
  <c r="HJ103" i="42"/>
  <c r="HO103" i="42" s="1"/>
  <c r="HR103" i="42" s="1"/>
  <c r="IO107" i="42"/>
  <c r="BW133" i="42" s="1"/>
  <c r="BZ133" i="42" s="1"/>
  <c r="EH163" i="42" s="1"/>
  <c r="IN111" i="42"/>
  <c r="IV111" i="42" s="1"/>
  <c r="IN115" i="42"/>
  <c r="HH119" i="42"/>
  <c r="HK119" i="42" s="1"/>
  <c r="HU119" i="42" s="1"/>
  <c r="IN101" i="42"/>
  <c r="IV118" i="42"/>
  <c r="DW111" i="42"/>
  <c r="EA102" i="42"/>
  <c r="HT107" i="42"/>
  <c r="EA103" i="42"/>
  <c r="EA115" i="42"/>
  <c r="BT112" i="42"/>
  <c r="BR112" i="42"/>
  <c r="BU112" i="42" s="1"/>
  <c r="BS112" i="42"/>
  <c r="AP130" i="42"/>
  <c r="BT160" i="42" s="1"/>
  <c r="AQ130" i="42"/>
  <c r="BU160" i="42" s="1"/>
  <c r="BW108" i="42"/>
  <c r="BX108" i="42"/>
  <c r="CB114" i="42"/>
  <c r="CA114" i="42"/>
  <c r="CW112" i="42"/>
  <c r="CX112" i="42"/>
  <c r="CX110" i="42"/>
  <c r="CW110" i="42"/>
  <c r="CW108" i="42"/>
  <c r="CX108" i="42"/>
  <c r="CX102" i="42"/>
  <c r="CW102" i="42"/>
  <c r="EX116" i="42"/>
  <c r="EY116" i="42"/>
  <c r="CP120" i="42"/>
  <c r="BL120" i="42"/>
  <c r="IF114" i="42"/>
  <c r="IO114" i="42"/>
  <c r="BW140" i="42" s="1"/>
  <c r="CI140" i="42" s="1"/>
  <c r="IF106" i="42"/>
  <c r="IO106" i="42"/>
  <c r="BW132" i="42" s="1"/>
  <c r="CI132" i="42" s="1"/>
  <c r="IT109" i="42"/>
  <c r="IU109" i="42"/>
  <c r="HI101" i="42"/>
  <c r="IM101" i="42"/>
  <c r="IH101" i="42"/>
  <c r="CR101" i="42"/>
  <c r="U127" i="42" s="1"/>
  <c r="CI101" i="42"/>
  <c r="CM116" i="42"/>
  <c r="BM116" i="42"/>
  <c r="BR116" i="42" s="1"/>
  <c r="GW101" i="42"/>
  <c r="GX101" i="42"/>
  <c r="IS112" i="42"/>
  <c r="IR112" i="42"/>
  <c r="IS116" i="42"/>
  <c r="IR116" i="42"/>
  <c r="IW116" i="42"/>
  <c r="IV116" i="42"/>
  <c r="EQ112" i="42"/>
  <c r="AM138" i="42" s="1"/>
  <c r="AY138" i="42" s="1"/>
  <c r="EI112" i="42"/>
  <c r="ER120" i="42"/>
  <c r="DK120" i="42"/>
  <c r="DK118" i="42"/>
  <c r="DP118" i="42" s="1"/>
  <c r="EO118" i="42"/>
  <c r="EO114" i="42"/>
  <c r="ER114" i="42"/>
  <c r="DK110" i="42"/>
  <c r="DO110" i="42" s="1"/>
  <c r="EK110" i="42"/>
  <c r="EW106" i="42"/>
  <c r="EV106" i="42"/>
  <c r="DK104" i="42"/>
  <c r="DP104" i="42" s="1"/>
  <c r="EC104" i="42" s="1"/>
  <c r="ER104" i="42"/>
  <c r="GT112" i="42"/>
  <c r="GS112" i="42"/>
  <c r="BK120" i="42"/>
  <c r="CZ108" i="42"/>
  <c r="IS118" i="42"/>
  <c r="IR102" i="42"/>
  <c r="BL102" i="42"/>
  <c r="CS102" i="42"/>
  <c r="BM104" i="42"/>
  <c r="BS104" i="42" s="1"/>
  <c r="CN104" i="42"/>
  <c r="CO105" i="42"/>
  <c r="AJ161" i="42" s="1"/>
  <c r="CN105" i="42"/>
  <c r="CO108" i="42"/>
  <c r="AJ164" i="42" s="1"/>
  <c r="BL108" i="42"/>
  <c r="CL108" i="42"/>
  <c r="BL110" i="42"/>
  <c r="BP110" i="42" s="1"/>
  <c r="CS110" i="42"/>
  <c r="CO111" i="42"/>
  <c r="AJ167" i="42" s="1"/>
  <c r="BL112" i="42"/>
  <c r="BQ112" i="42" s="1"/>
  <c r="CL112" i="42"/>
  <c r="CQ112" i="42"/>
  <c r="CM113" i="42"/>
  <c r="BL116" i="42"/>
  <c r="BQ116" i="42" s="1"/>
  <c r="CP116" i="42"/>
  <c r="CO117" i="42"/>
  <c r="AJ173" i="42" s="1"/>
  <c r="CO119" i="42"/>
  <c r="AJ175" i="42" s="1"/>
  <c r="CN120" i="42"/>
  <c r="BK112" i="42"/>
  <c r="BK107" i="42"/>
  <c r="BO107" i="42" s="1"/>
  <c r="CV120" i="42"/>
  <c r="CY105" i="42"/>
  <c r="EN109" i="42"/>
  <c r="BQ165" i="42" s="1"/>
  <c r="EN117" i="42"/>
  <c r="BQ173" i="42" s="1"/>
  <c r="GT105" i="42"/>
  <c r="II101" i="42"/>
  <c r="IS110" i="42"/>
  <c r="IU113" i="42"/>
  <c r="CS118" i="42"/>
  <c r="CK118" i="42"/>
  <c r="EW110" i="42"/>
  <c r="EV110" i="42"/>
  <c r="GX108" i="42"/>
  <c r="GW108" i="42"/>
  <c r="IW114" i="42"/>
  <c r="IV114" i="42"/>
  <c r="IT117" i="42"/>
  <c r="IU117" i="42"/>
  <c r="IM115" i="42"/>
  <c r="II115" i="42"/>
  <c r="HI107" i="42"/>
  <c r="HM107" i="42" s="1"/>
  <c r="II107" i="42"/>
  <c r="IP107" i="42"/>
  <c r="IU103" i="42"/>
  <c r="IT103" i="42"/>
  <c r="CN117" i="42"/>
  <c r="CQ117" i="42"/>
  <c r="CT117" i="42"/>
  <c r="BM101" i="42"/>
  <c r="CT101" i="42"/>
  <c r="EN101" i="42"/>
  <c r="BQ157" i="42" s="1"/>
  <c r="EI101" i="42"/>
  <c r="EQ101" i="42"/>
  <c r="AM127" i="42" s="1"/>
  <c r="EH101" i="42"/>
  <c r="AP143" i="42"/>
  <c r="BT173" i="42" s="1"/>
  <c r="AQ143" i="42"/>
  <c r="BU173" i="42" s="1"/>
  <c r="AY143" i="42"/>
  <c r="AY135" i="42"/>
  <c r="AP135" i="42"/>
  <c r="BT165" i="42" s="1"/>
  <c r="AQ135" i="42"/>
  <c r="BU165" i="42" s="1"/>
  <c r="EN105" i="42"/>
  <c r="BQ161" i="42" s="1"/>
  <c r="EQ105" i="42"/>
  <c r="AM131" i="42" s="1"/>
  <c r="EP120" i="42"/>
  <c r="EL120" i="42"/>
  <c r="EM120" i="42"/>
  <c r="DL120" i="42"/>
  <c r="DR120" i="42" s="1"/>
  <c r="EL116" i="42"/>
  <c r="EM116" i="42"/>
  <c r="DL116" i="42"/>
  <c r="DQ116" i="42" s="1"/>
  <c r="EP112" i="42"/>
  <c r="DL112" i="42"/>
  <c r="DR112" i="42" s="1"/>
  <c r="EP108" i="42"/>
  <c r="DL108" i="42"/>
  <c r="EM108" i="42"/>
  <c r="EP104" i="42"/>
  <c r="DL104" i="42"/>
  <c r="DQ104" i="42" s="1"/>
  <c r="GX116" i="42"/>
  <c r="GW116" i="42"/>
  <c r="BK104" i="42"/>
  <c r="BL104" i="42"/>
  <c r="BQ104" i="42" s="1"/>
  <c r="CP104" i="42"/>
  <c r="CS108" i="42"/>
  <c r="CS120" i="42"/>
  <c r="BK101" i="42"/>
  <c r="CM104" i="42"/>
  <c r="CJ108" i="42"/>
  <c r="CR109" i="42"/>
  <c r="U135" i="42" s="1"/>
  <c r="CI112" i="42"/>
  <c r="CJ113" i="42"/>
  <c r="CR113" i="42"/>
  <c r="U139" i="42" s="1"/>
  <c r="CN116" i="42"/>
  <c r="BM118" i="42"/>
  <c r="BR118" i="42" s="1"/>
  <c r="CM120" i="42"/>
  <c r="BK103" i="42"/>
  <c r="BN103" i="42" s="1"/>
  <c r="CO101" i="42"/>
  <c r="AJ157" i="42" s="1"/>
  <c r="CV112" i="42"/>
  <c r="CZ116" i="42"/>
  <c r="DJ101" i="42"/>
  <c r="IP101" i="42"/>
  <c r="IU105" i="42"/>
  <c r="CX119" i="42"/>
  <c r="CW119" i="42"/>
  <c r="CK101" i="42"/>
  <c r="CS101" i="42"/>
  <c r="DQ101" i="42"/>
  <c r="DT101" i="42" s="1"/>
  <c r="BI130" i="42"/>
  <c r="DB160" i="42" s="1"/>
  <c r="BH130" i="42"/>
  <c r="DA160" i="42" s="1"/>
  <c r="BQ137" i="42"/>
  <c r="BI137" i="42"/>
  <c r="DB167" i="42" s="1"/>
  <c r="BH137" i="42"/>
  <c r="DA167" i="42" s="1"/>
  <c r="DS167" i="42" s="1"/>
  <c r="GG110" i="42"/>
  <c r="GM110" i="42"/>
  <c r="CX166" i="42" s="1"/>
  <c r="GM102" i="42"/>
  <c r="CX158" i="42" s="1"/>
  <c r="GP102" i="42"/>
  <c r="BE128" i="42" s="1"/>
  <c r="BQ128" i="42" s="1"/>
  <c r="GJ119" i="42"/>
  <c r="FJ119" i="42"/>
  <c r="FO119" i="42" s="1"/>
  <c r="GQ117" i="42"/>
  <c r="GJ117" i="42"/>
  <c r="GQ105" i="42"/>
  <c r="GJ105" i="42"/>
  <c r="IS108" i="42"/>
  <c r="IR108" i="42"/>
  <c r="IF101" i="42"/>
  <c r="IO101" i="42"/>
  <c r="BW127" i="42" s="1"/>
  <c r="IG101" i="42"/>
  <c r="IL105" i="42"/>
  <c r="EE161" i="42" s="1"/>
  <c r="IF105" i="42"/>
  <c r="IN120" i="42"/>
  <c r="IJ120" i="42"/>
  <c r="IJ116" i="42"/>
  <c r="IQ116" i="42"/>
  <c r="IK116" i="42"/>
  <c r="IJ112" i="42"/>
  <c r="IQ112" i="42"/>
  <c r="IJ108" i="42"/>
  <c r="IQ108" i="42"/>
  <c r="IN104" i="42"/>
  <c r="HJ104" i="42"/>
  <c r="HP104" i="42" s="1"/>
  <c r="BL101" i="42"/>
  <c r="GL102" i="42"/>
  <c r="GR120" i="42"/>
  <c r="HH101" i="42"/>
  <c r="IL101" i="42"/>
  <c r="EE157" i="42" s="1"/>
  <c r="IS117" i="42"/>
  <c r="IV106" i="42"/>
  <c r="GX112" i="42"/>
  <c r="GW112" i="42"/>
  <c r="GP101" i="42"/>
  <c r="BE127" i="42" s="1"/>
  <c r="GG101" i="42"/>
  <c r="GX120" i="42"/>
  <c r="GW120" i="42"/>
  <c r="GK118" i="42"/>
  <c r="GL118" i="42"/>
  <c r="GK116" i="42"/>
  <c r="FK116" i="42"/>
  <c r="FQ116" i="42" s="1"/>
  <c r="GO114" i="42"/>
  <c r="FK114" i="42"/>
  <c r="FP114" i="42" s="1"/>
  <c r="FS114" i="42" s="1"/>
  <c r="GK114" i="42"/>
  <c r="GK112" i="42"/>
  <c r="FK112" i="42"/>
  <c r="FQ112" i="42" s="1"/>
  <c r="GR110" i="42"/>
  <c r="GO110" i="42"/>
  <c r="FK110" i="42"/>
  <c r="FP110" i="42" s="1"/>
  <c r="GK108" i="42"/>
  <c r="FK108" i="42"/>
  <c r="FQ108" i="42" s="1"/>
  <c r="GK106" i="42"/>
  <c r="GL106" i="42"/>
  <c r="IW108" i="42"/>
  <c r="IV108" i="42"/>
  <c r="HQ112" i="42"/>
  <c r="IS120" i="42"/>
  <c r="IR120" i="42"/>
  <c r="CI145" i="42"/>
  <c r="BZ145" i="42"/>
  <c r="EH175" i="42" s="1"/>
  <c r="FI101" i="42"/>
  <c r="GM101" i="42"/>
  <c r="CX157" i="42" s="1"/>
  <c r="CA145" i="42"/>
  <c r="EI175" i="42" s="1"/>
  <c r="EH119" i="42"/>
  <c r="EJ101" i="42"/>
  <c r="EO101" i="42"/>
  <c r="ES101" i="42"/>
  <c r="ET106" i="42"/>
  <c r="ET102" i="42"/>
  <c r="FI112" i="42"/>
  <c r="FL112" i="42" s="1"/>
  <c r="GM120" i="42"/>
  <c r="CX176" i="42" s="1"/>
  <c r="FK101" i="42"/>
  <c r="GL101" i="42"/>
  <c r="GU116" i="42"/>
  <c r="GU104" i="42"/>
  <c r="HJ101" i="42"/>
  <c r="IR104" i="42"/>
  <c r="BQ130" i="42"/>
  <c r="AY130" i="42"/>
  <c r="IP103" i="42"/>
  <c r="II103" i="42"/>
  <c r="IM107" i="42"/>
  <c r="HI103" i="42"/>
  <c r="HM103" i="42" s="1"/>
  <c r="IK107" i="42"/>
  <c r="HI111" i="42"/>
  <c r="HM111" i="42" s="1"/>
  <c r="IM111" i="42"/>
  <c r="HI115" i="42"/>
  <c r="HM115" i="42" s="1"/>
  <c r="IK115" i="42"/>
  <c r="HI119" i="42"/>
  <c r="HM119" i="42" s="1"/>
  <c r="IM119" i="42"/>
  <c r="HJ120" i="42"/>
  <c r="HO120" i="42" s="1"/>
  <c r="IP111" i="42"/>
  <c r="IP119" i="42"/>
  <c r="HJ107" i="42"/>
  <c r="HO107" i="42" s="1"/>
  <c r="HR107" i="42" s="1"/>
  <c r="HJ115" i="42"/>
  <c r="IF102" i="42"/>
  <c r="HH106" i="42"/>
  <c r="IL106" i="42"/>
  <c r="EE162" i="42" s="1"/>
  <c r="IF110" i="42"/>
  <c r="HH114" i="42"/>
  <c r="IL114" i="42"/>
  <c r="EE170" i="42" s="1"/>
  <c r="IF118" i="42"/>
  <c r="IO102" i="42"/>
  <c r="BW128" i="42" s="1"/>
  <c r="IF103" i="42"/>
  <c r="IO110" i="42"/>
  <c r="BW136" i="42" s="1"/>
  <c r="IF111" i="42"/>
  <c r="IO118" i="42"/>
  <c r="BW144" i="42" s="1"/>
  <c r="IF119" i="42"/>
  <c r="HH102" i="42"/>
  <c r="HH110" i="42"/>
  <c r="HH118" i="42"/>
  <c r="HM102" i="42"/>
  <c r="HN102" i="42"/>
  <c r="HZ116" i="42"/>
  <c r="IA116" i="42"/>
  <c r="HM118" i="42"/>
  <c r="HN118" i="42"/>
  <c r="HQ119" i="42"/>
  <c r="HO119" i="42"/>
  <c r="HR119" i="42" s="1"/>
  <c r="HP119" i="42"/>
  <c r="HM114" i="42"/>
  <c r="HN114" i="42"/>
  <c r="IQ102" i="42"/>
  <c r="IG104" i="42"/>
  <c r="IO104" i="42"/>
  <c r="BW130" i="42" s="1"/>
  <c r="HL107" i="42"/>
  <c r="HV107" i="42" s="1"/>
  <c r="IG108" i="42"/>
  <c r="IO108" i="42"/>
  <c r="BW134" i="42" s="1"/>
  <c r="CI134" i="42" s="1"/>
  <c r="IG112" i="42"/>
  <c r="IO112" i="42"/>
  <c r="BW138" i="42" s="1"/>
  <c r="IH113" i="42"/>
  <c r="IP113" i="42"/>
  <c r="IQ114" i="42"/>
  <c r="HM116" i="42"/>
  <c r="IG116" i="42"/>
  <c r="IO116" i="42"/>
  <c r="BW142" i="42" s="1"/>
  <c r="IH117" i="42"/>
  <c r="IP117" i="42"/>
  <c r="IQ118" i="42"/>
  <c r="IG120" i="42"/>
  <c r="IO120" i="42"/>
  <c r="BW146" i="42" s="1"/>
  <c r="HJ102" i="42"/>
  <c r="IH102" i="42"/>
  <c r="IP102" i="42"/>
  <c r="IQ103" i="42"/>
  <c r="HH104" i="42"/>
  <c r="IF104" i="42"/>
  <c r="HI105" i="42"/>
  <c r="IG105" i="42"/>
  <c r="IK105" i="42"/>
  <c r="IO105" i="42"/>
  <c r="BW131" i="42" s="1"/>
  <c r="HJ106" i="42"/>
  <c r="IH106" i="42"/>
  <c r="IP106" i="42"/>
  <c r="IQ107" i="42"/>
  <c r="HH108" i="42"/>
  <c r="IF108" i="42"/>
  <c r="HI109" i="42"/>
  <c r="HQ109" i="42"/>
  <c r="IG109" i="42"/>
  <c r="IK109" i="42"/>
  <c r="IO109" i="42"/>
  <c r="BW135" i="42" s="1"/>
  <c r="HJ110" i="42"/>
  <c r="IH110" i="42"/>
  <c r="IP110" i="42"/>
  <c r="IQ111" i="42"/>
  <c r="HH112" i="42"/>
  <c r="HP112" i="42"/>
  <c r="IF112" i="42"/>
  <c r="HI113" i="42"/>
  <c r="HQ113" i="42"/>
  <c r="IG113" i="42"/>
  <c r="IK113" i="42"/>
  <c r="IO113" i="42"/>
  <c r="BW139" i="42" s="1"/>
  <c r="HJ114" i="42"/>
  <c r="IH114" i="42"/>
  <c r="IP114" i="42"/>
  <c r="IQ115" i="42"/>
  <c r="HH116" i="42"/>
  <c r="IF116" i="42"/>
  <c r="HI117" i="42"/>
  <c r="HQ117" i="42"/>
  <c r="IG117" i="42"/>
  <c r="IK117" i="42"/>
  <c r="IO117" i="42"/>
  <c r="BW143" i="42" s="1"/>
  <c r="HJ118" i="42"/>
  <c r="IH118" i="42"/>
  <c r="IP118" i="42"/>
  <c r="IQ119" i="42"/>
  <c r="HH120" i="42"/>
  <c r="IF120" i="42"/>
  <c r="IG102" i="42"/>
  <c r="IK102" i="42"/>
  <c r="IH103" i="42"/>
  <c r="IL103" i="42"/>
  <c r="EE159" i="42" s="1"/>
  <c r="II104" i="42"/>
  <c r="IM104" i="42"/>
  <c r="HH105" i="42"/>
  <c r="IJ105" i="42"/>
  <c r="IN105" i="42"/>
  <c r="IG106" i="42"/>
  <c r="IK106" i="42"/>
  <c r="IH107" i="42"/>
  <c r="IL107" i="42"/>
  <c r="EE163" i="42" s="1"/>
  <c r="II108" i="42"/>
  <c r="IM108" i="42"/>
  <c r="HH109" i="42"/>
  <c r="HP109" i="42"/>
  <c r="IJ109" i="42"/>
  <c r="IN109" i="42"/>
  <c r="IG110" i="42"/>
  <c r="IK110" i="42"/>
  <c r="IH111" i="42"/>
  <c r="IL111" i="42"/>
  <c r="EE167" i="42" s="1"/>
  <c r="HO112" i="42"/>
  <c r="HR112" i="42" s="1"/>
  <c r="HS112" i="42" s="1"/>
  <c r="II112" i="42"/>
  <c r="IM112" i="42"/>
  <c r="HH113" i="42"/>
  <c r="HP113" i="42"/>
  <c r="IJ113" i="42"/>
  <c r="IN113" i="42"/>
  <c r="IG114" i="42"/>
  <c r="IK114" i="42"/>
  <c r="IH115" i="42"/>
  <c r="IL115" i="42"/>
  <c r="EE171" i="42" s="1"/>
  <c r="II116" i="42"/>
  <c r="IM116" i="42"/>
  <c r="HH117" i="42"/>
  <c r="HP117" i="42"/>
  <c r="IJ117" i="42"/>
  <c r="IN117" i="42"/>
  <c r="IG118" i="42"/>
  <c r="IK118" i="42"/>
  <c r="IH119" i="42"/>
  <c r="IL119" i="42"/>
  <c r="EE175" i="42" s="1"/>
  <c r="II120" i="42"/>
  <c r="IM120" i="42"/>
  <c r="IH105" i="42"/>
  <c r="IP105" i="42"/>
  <c r="IQ106" i="42"/>
  <c r="IH109" i="42"/>
  <c r="IP109" i="42"/>
  <c r="IQ110" i="42"/>
  <c r="IJ102" i="42"/>
  <c r="IG103" i="42"/>
  <c r="IH104" i="42"/>
  <c r="II105" i="42"/>
  <c r="IJ106" i="42"/>
  <c r="IG107" i="42"/>
  <c r="IH108" i="42"/>
  <c r="HO109" i="42"/>
  <c r="HR109" i="42" s="1"/>
  <c r="II109" i="42"/>
  <c r="IJ110" i="42"/>
  <c r="IG111" i="42"/>
  <c r="IH112" i="42"/>
  <c r="HO113" i="42"/>
  <c r="HR113" i="42" s="1"/>
  <c r="II113" i="42"/>
  <c r="IJ114" i="42"/>
  <c r="IG115" i="42"/>
  <c r="IH116" i="42"/>
  <c r="HO117" i="42"/>
  <c r="HR117" i="42" s="1"/>
  <c r="II117" i="42"/>
  <c r="IJ118" i="42"/>
  <c r="IG119" i="42"/>
  <c r="IH120" i="42"/>
  <c r="FO113" i="42"/>
  <c r="FN113" i="42"/>
  <c r="GI103" i="42"/>
  <c r="FJ105" i="42"/>
  <c r="FO105" i="42" s="1"/>
  <c r="GN105" i="42"/>
  <c r="FJ107" i="42"/>
  <c r="FO107" i="42" s="1"/>
  <c r="GN107" i="42"/>
  <c r="FJ109" i="42"/>
  <c r="FJ111" i="42"/>
  <c r="FN111" i="42" s="1"/>
  <c r="GQ113" i="42"/>
  <c r="GJ113" i="42"/>
  <c r="FJ115" i="42"/>
  <c r="FN115" i="42" s="1"/>
  <c r="FJ117" i="42"/>
  <c r="FO117" i="42" s="1"/>
  <c r="GN117" i="42"/>
  <c r="FK103" i="42"/>
  <c r="FR103" i="42" s="1"/>
  <c r="GR105" i="42"/>
  <c r="GL105" i="42"/>
  <c r="GR109" i="42"/>
  <c r="GK109" i="42"/>
  <c r="GN113" i="42"/>
  <c r="GR117" i="42"/>
  <c r="GL117" i="42"/>
  <c r="GN119" i="42"/>
  <c r="GQ102" i="42"/>
  <c r="FJ103" i="42"/>
  <c r="FN103" i="42" s="1"/>
  <c r="GQ109" i="42"/>
  <c r="GM106" i="42"/>
  <c r="CX162" i="42" s="1"/>
  <c r="GH102" i="42"/>
  <c r="GP117" i="42"/>
  <c r="BE143" i="42" s="1"/>
  <c r="GP115" i="42"/>
  <c r="BE141" i="42" s="1"/>
  <c r="GP119" i="42"/>
  <c r="BE145" i="42" s="1"/>
  <c r="GN106" i="42"/>
  <c r="GJ106" i="42"/>
  <c r="FJ106" i="42"/>
  <c r="GG113" i="42"/>
  <c r="GM113" i="42"/>
  <c r="CX169" i="42" s="1"/>
  <c r="FI113" i="42"/>
  <c r="GG102" i="42"/>
  <c r="FI102" i="42"/>
  <c r="GL103" i="42"/>
  <c r="GO103" i="42"/>
  <c r="GK103" i="42"/>
  <c r="FJ114" i="42"/>
  <c r="GN114" i="42"/>
  <c r="GJ114" i="42"/>
  <c r="GL115" i="42"/>
  <c r="FK115" i="42"/>
  <c r="GO115" i="42"/>
  <c r="GK115" i="42"/>
  <c r="GH105" i="42"/>
  <c r="GI106" i="42"/>
  <c r="GH101" i="42"/>
  <c r="GG105" i="42"/>
  <c r="GH113" i="42"/>
  <c r="GN103" i="42"/>
  <c r="GK104" i="42"/>
  <c r="GP105" i="42"/>
  <c r="BE131" i="42" s="1"/>
  <c r="GI114" i="42"/>
  <c r="GL107" i="42"/>
  <c r="GO107" i="42"/>
  <c r="GK107" i="42"/>
  <c r="FK107" i="42"/>
  <c r="GN102" i="42"/>
  <c r="GJ102" i="42"/>
  <c r="GG109" i="42"/>
  <c r="FI109" i="42"/>
  <c r="GM109" i="42"/>
  <c r="CX165" i="42" s="1"/>
  <c r="GN118" i="42"/>
  <c r="GJ118" i="42"/>
  <c r="FJ118" i="42"/>
  <c r="GL119" i="42"/>
  <c r="GO119" i="42"/>
  <c r="GK119" i="42"/>
  <c r="FK119" i="42"/>
  <c r="FK104" i="42"/>
  <c r="GL104" i="42"/>
  <c r="FJ110" i="42"/>
  <c r="GN110" i="42"/>
  <c r="GJ110" i="42"/>
  <c r="GL111" i="42"/>
  <c r="GO111" i="42"/>
  <c r="GK111" i="42"/>
  <c r="FK111" i="42"/>
  <c r="FI117" i="42"/>
  <c r="GM117" i="42"/>
  <c r="CX173" i="42" s="1"/>
  <c r="GG117" i="42"/>
  <c r="FI105" i="42"/>
  <c r="GI118" i="42"/>
  <c r="FJ102" i="42"/>
  <c r="GO104" i="42"/>
  <c r="GQ106" i="42"/>
  <c r="GI110" i="42"/>
  <c r="GP113" i="42"/>
  <c r="BE139" i="42" s="1"/>
  <c r="GR119" i="42"/>
  <c r="GI107" i="42"/>
  <c r="GQ107" i="42"/>
  <c r="GR108" i="42"/>
  <c r="GI111" i="42"/>
  <c r="GH114" i="42"/>
  <c r="GP114" i="42"/>
  <c r="BE140" i="42" s="1"/>
  <c r="GI115" i="42"/>
  <c r="GP118" i="42"/>
  <c r="BE144" i="42" s="1"/>
  <c r="BQ144" i="42" s="1"/>
  <c r="GI119" i="42"/>
  <c r="GQ119" i="42"/>
  <c r="FI103" i="42"/>
  <c r="GG103" i="42"/>
  <c r="FJ104" i="42"/>
  <c r="GH104" i="42"/>
  <c r="FK105" i="42"/>
  <c r="GI105" i="42"/>
  <c r="FI107" i="42"/>
  <c r="GG107" i="42"/>
  <c r="FJ108" i="42"/>
  <c r="GH108" i="42"/>
  <c r="GL108" i="42"/>
  <c r="FK109" i="42"/>
  <c r="GI109" i="42"/>
  <c r="FI111" i="42"/>
  <c r="GG111" i="42"/>
  <c r="FJ112" i="42"/>
  <c r="GH112" i="42"/>
  <c r="GL112" i="42"/>
  <c r="FK113" i="42"/>
  <c r="GI113" i="42"/>
  <c r="FI115" i="42"/>
  <c r="GG115" i="42"/>
  <c r="FJ116" i="42"/>
  <c r="GH116" i="42"/>
  <c r="GL116" i="42"/>
  <c r="FK117" i="42"/>
  <c r="GI117" i="42"/>
  <c r="FI119" i="42"/>
  <c r="GG119" i="42"/>
  <c r="FJ120" i="42"/>
  <c r="GH120" i="42"/>
  <c r="GL120" i="42"/>
  <c r="GP120" i="42"/>
  <c r="BE146" i="42" s="1"/>
  <c r="GH106" i="42"/>
  <c r="GP106" i="42"/>
  <c r="BE132" i="42" s="1"/>
  <c r="GH110" i="42"/>
  <c r="GP110" i="42"/>
  <c r="BE136" i="42" s="1"/>
  <c r="GQ111" i="42"/>
  <c r="GR112" i="42"/>
  <c r="GQ115" i="42"/>
  <c r="GR116" i="42"/>
  <c r="GH118" i="42"/>
  <c r="GH103" i="42"/>
  <c r="GI104" i="42"/>
  <c r="FI106" i="42"/>
  <c r="GH107" i="42"/>
  <c r="GI108" i="42"/>
  <c r="FI110" i="42"/>
  <c r="GH111" i="42"/>
  <c r="GI112" i="42"/>
  <c r="FI114" i="42"/>
  <c r="GH115" i="42"/>
  <c r="GI116" i="42"/>
  <c r="FI118" i="42"/>
  <c r="GH119" i="42"/>
  <c r="GI120" i="42"/>
  <c r="EO103" i="42"/>
  <c r="DK107" i="42"/>
  <c r="DO107" i="42" s="1"/>
  <c r="DK119" i="42"/>
  <c r="DO119" i="42" s="1"/>
  <c r="EO119" i="42"/>
  <c r="EK103" i="42"/>
  <c r="DL109" i="42"/>
  <c r="DR109" i="42" s="1"/>
  <c r="DK111" i="42"/>
  <c r="DO111" i="42" s="1"/>
  <c r="DL113" i="42"/>
  <c r="DS113" i="42" s="1"/>
  <c r="ER115" i="42"/>
  <c r="EK115" i="42"/>
  <c r="EM119" i="42"/>
  <c r="DP102" i="42"/>
  <c r="EB102" i="42" s="1"/>
  <c r="EM107" i="42"/>
  <c r="DO108" i="42"/>
  <c r="EM111" i="42"/>
  <c r="ER119" i="42"/>
  <c r="DN110" i="42"/>
  <c r="DX110" i="42" s="1"/>
  <c r="DM110" i="42"/>
  <c r="DN114" i="42"/>
  <c r="DX114" i="42" s="1"/>
  <c r="DM114" i="42"/>
  <c r="DJ118" i="42"/>
  <c r="EN118" i="42"/>
  <c r="BQ174" i="42" s="1"/>
  <c r="DJ102" i="42"/>
  <c r="EQ103" i="42"/>
  <c r="AM129" i="42" s="1"/>
  <c r="EN110" i="42"/>
  <c r="BQ166" i="42" s="1"/>
  <c r="EH114" i="42"/>
  <c r="EH102" i="42"/>
  <c r="DJ103" i="42"/>
  <c r="EP102" i="42"/>
  <c r="EL102" i="42"/>
  <c r="EM102" i="42"/>
  <c r="EM103" i="42"/>
  <c r="ES103" i="42"/>
  <c r="DL103" i="42"/>
  <c r="EP106" i="42"/>
  <c r="EL106" i="42"/>
  <c r="EM106" i="42"/>
  <c r="DL106" i="42"/>
  <c r="EP114" i="42"/>
  <c r="EL114" i="42"/>
  <c r="DL114" i="42"/>
  <c r="EM114" i="42"/>
  <c r="EN116" i="42"/>
  <c r="BQ172" i="42" s="1"/>
  <c r="EH116" i="42"/>
  <c r="DJ116" i="42"/>
  <c r="EP118" i="42"/>
  <c r="EL118" i="42"/>
  <c r="DL118" i="42"/>
  <c r="EM118" i="42"/>
  <c r="EP110" i="42"/>
  <c r="EL110" i="42"/>
  <c r="DL110" i="42"/>
  <c r="EM110" i="42"/>
  <c r="EN112" i="42"/>
  <c r="BQ168" i="42" s="1"/>
  <c r="EH112" i="42"/>
  <c r="DJ112" i="42"/>
  <c r="EO113" i="42"/>
  <c r="EK113" i="42"/>
  <c r="DK113" i="42"/>
  <c r="EO117" i="42"/>
  <c r="EK117" i="42"/>
  <c r="DK117" i="42"/>
  <c r="EL103" i="42"/>
  <c r="ES118" i="42"/>
  <c r="EJ102" i="42"/>
  <c r="EP103" i="42"/>
  <c r="EO102" i="42"/>
  <c r="EI104" i="42"/>
  <c r="DO112" i="42"/>
  <c r="EJ113" i="42"/>
  <c r="EJ117" i="42"/>
  <c r="DN119" i="42"/>
  <c r="EB112" i="42"/>
  <c r="EC112" i="42"/>
  <c r="EN120" i="42"/>
  <c r="BQ176" i="42" s="1"/>
  <c r="EH120" i="42"/>
  <c r="DJ120" i="42"/>
  <c r="EN108" i="42"/>
  <c r="BQ164" i="42" s="1"/>
  <c r="EH108" i="42"/>
  <c r="DJ108" i="42"/>
  <c r="EO109" i="42"/>
  <c r="EK109" i="42"/>
  <c r="DK109" i="42"/>
  <c r="EN104" i="42"/>
  <c r="BQ160" i="42" s="1"/>
  <c r="EH104" i="42"/>
  <c r="DJ104" i="42"/>
  <c r="EO105" i="42"/>
  <c r="EK105" i="42"/>
  <c r="DK105" i="42"/>
  <c r="EB108" i="42"/>
  <c r="EC108" i="42"/>
  <c r="EB116" i="42"/>
  <c r="EC116" i="42"/>
  <c r="EK102" i="42"/>
  <c r="ES102" i="42"/>
  <c r="EJ109" i="42"/>
  <c r="EQ120" i="42"/>
  <c r="AM146" i="42" s="1"/>
  <c r="AY146" i="42" s="1"/>
  <c r="DL102" i="42"/>
  <c r="ER102" i="42"/>
  <c r="EJ105" i="42"/>
  <c r="ES106" i="42"/>
  <c r="EI108" i="42"/>
  <c r="EQ108" i="42"/>
  <c r="AM134" i="42" s="1"/>
  <c r="AY134" i="42" s="1"/>
  <c r="ER109" i="42"/>
  <c r="DN111" i="42"/>
  <c r="ES114" i="42"/>
  <c r="ER106" i="42"/>
  <c r="EI109" i="42"/>
  <c r="EJ110" i="42"/>
  <c r="ER110" i="42"/>
  <c r="ES111" i="42"/>
  <c r="EI113" i="42"/>
  <c r="EQ113" i="42"/>
  <c r="AM139" i="42" s="1"/>
  <c r="ES115" i="42"/>
  <c r="EJ118" i="42"/>
  <c r="ER118" i="42"/>
  <c r="ES119" i="42"/>
  <c r="EI102" i="42"/>
  <c r="EQ102" i="42"/>
  <c r="AM128" i="42" s="1"/>
  <c r="DP103" i="42"/>
  <c r="EJ103" i="42"/>
  <c r="EN103" i="42"/>
  <c r="BQ159" i="42" s="1"/>
  <c r="EK104" i="42"/>
  <c r="EO104" i="42"/>
  <c r="ES104" i="42"/>
  <c r="DJ105" i="42"/>
  <c r="EH105" i="42"/>
  <c r="EL105" i="42"/>
  <c r="EP105" i="42"/>
  <c r="DK106" i="42"/>
  <c r="EI106" i="42"/>
  <c r="EQ106" i="42"/>
  <c r="AM132" i="42" s="1"/>
  <c r="DL107" i="42"/>
  <c r="EJ107" i="42"/>
  <c r="BR163" i="42" s="1"/>
  <c r="EN107" i="42"/>
  <c r="BQ163" i="42" s="1"/>
  <c r="EK108" i="42"/>
  <c r="EO108" i="42"/>
  <c r="ES108" i="42"/>
  <c r="DJ109" i="42"/>
  <c r="EH109" i="42"/>
  <c r="EL109" i="42"/>
  <c r="EP109" i="42"/>
  <c r="EI110" i="42"/>
  <c r="EQ110" i="42"/>
  <c r="AM136" i="42" s="1"/>
  <c r="DL111" i="42"/>
  <c r="EJ111" i="42"/>
  <c r="EN111" i="42"/>
  <c r="BQ167" i="42" s="1"/>
  <c r="EK112" i="42"/>
  <c r="EO112" i="42"/>
  <c r="ES112" i="42"/>
  <c r="DJ113" i="42"/>
  <c r="EL113" i="42"/>
  <c r="EP113" i="42"/>
  <c r="DK114" i="42"/>
  <c r="EI114" i="42"/>
  <c r="EQ114" i="42"/>
  <c r="AM140" i="42" s="1"/>
  <c r="DL115" i="42"/>
  <c r="DP115" i="42"/>
  <c r="EJ115" i="42"/>
  <c r="EN115" i="42"/>
  <c r="BQ171" i="42" s="1"/>
  <c r="EK116" i="42"/>
  <c r="EO116" i="42"/>
  <c r="DJ117" i="42"/>
  <c r="EH117" i="42"/>
  <c r="EL117" i="42"/>
  <c r="EP117" i="42"/>
  <c r="EI118" i="42"/>
  <c r="DL119" i="42"/>
  <c r="EJ119" i="42"/>
  <c r="EN119" i="42"/>
  <c r="BQ175" i="42" s="1"/>
  <c r="EK120" i="42"/>
  <c r="EO120" i="42"/>
  <c r="ES120" i="42"/>
  <c r="EI105" i="42"/>
  <c r="ES107" i="42"/>
  <c r="EJ114" i="42"/>
  <c r="EI117" i="42"/>
  <c r="EI103" i="42"/>
  <c r="EJ104" i="42"/>
  <c r="DJ106" i="42"/>
  <c r="EI107" i="42"/>
  <c r="EJ108" i="42"/>
  <c r="EI111" i="42"/>
  <c r="EJ112" i="42"/>
  <c r="EI115" i="42"/>
  <c r="EJ116" i="42"/>
  <c r="EI119" i="42"/>
  <c r="EJ120" i="42"/>
  <c r="CP111" i="42"/>
  <c r="BL113" i="42"/>
  <c r="BP113" i="42" s="1"/>
  <c r="CL115" i="42"/>
  <c r="BL103" i="42"/>
  <c r="CN109" i="42"/>
  <c r="CN111" i="42"/>
  <c r="CT113" i="42"/>
  <c r="CL119" i="42"/>
  <c r="BM120" i="42"/>
  <c r="BR120" i="42" s="1"/>
  <c r="CK103" i="42"/>
  <c r="BL107" i="42"/>
  <c r="BP107" i="42" s="1"/>
  <c r="BM105" i="42"/>
  <c r="BR105" i="42" s="1"/>
  <c r="CT109" i="42"/>
  <c r="BL111" i="42"/>
  <c r="BM117" i="42"/>
  <c r="BS117" i="42" s="1"/>
  <c r="BL119" i="42"/>
  <c r="BQ119" i="42" s="1"/>
  <c r="BN119" i="42"/>
  <c r="BO119" i="42"/>
  <c r="BN115" i="42"/>
  <c r="BO115" i="42"/>
  <c r="CO115" i="42"/>
  <c r="AJ171" i="42" s="1"/>
  <c r="CR119" i="42"/>
  <c r="U145" i="42" s="1"/>
  <c r="AG145" i="42" s="1"/>
  <c r="CR103" i="42"/>
  <c r="U129" i="42" s="1"/>
  <c r="CO103" i="42"/>
  <c r="AJ159" i="42" s="1"/>
  <c r="CR107" i="42"/>
  <c r="U133" i="42" s="1"/>
  <c r="CI115" i="42"/>
  <c r="CI119" i="42"/>
  <c r="CR115" i="42"/>
  <c r="U141" i="42" s="1"/>
  <c r="CJ101" i="42"/>
  <c r="CP105" i="42"/>
  <c r="CL105" i="42"/>
  <c r="CN115" i="42"/>
  <c r="BM115" i="42"/>
  <c r="CQ102" i="42"/>
  <c r="CM102" i="42"/>
  <c r="CI106" i="42"/>
  <c r="CQ110" i="42"/>
  <c r="CM110" i="42"/>
  <c r="BP115" i="42"/>
  <c r="BQ115" i="42"/>
  <c r="CP117" i="42"/>
  <c r="CL117" i="42"/>
  <c r="CP101" i="42"/>
  <c r="CL101" i="42"/>
  <c r="CP109" i="42"/>
  <c r="CL109" i="42"/>
  <c r="CP113" i="42"/>
  <c r="CL113" i="42"/>
  <c r="CI117" i="42"/>
  <c r="CQ118" i="42"/>
  <c r="CM118" i="42"/>
  <c r="CN118" i="42"/>
  <c r="CI102" i="42"/>
  <c r="CQ106" i="42"/>
  <c r="CM106" i="42"/>
  <c r="CI110" i="42"/>
  <c r="CI113" i="42"/>
  <c r="CQ114" i="42"/>
  <c r="CM114" i="42"/>
  <c r="CN114" i="42"/>
  <c r="CN119" i="42"/>
  <c r="BM119" i="42"/>
  <c r="CS105" i="42"/>
  <c r="CL106" i="42"/>
  <c r="CM107" i="42"/>
  <c r="BQ114" i="42"/>
  <c r="CQ115" i="42"/>
  <c r="CJ120" i="42"/>
  <c r="CN102" i="42"/>
  <c r="CR104" i="42"/>
  <c r="U130" i="42" s="1"/>
  <c r="AG130" i="42" s="1"/>
  <c r="BL105" i="42"/>
  <c r="CR105" i="42"/>
  <c r="U131" i="42" s="1"/>
  <c r="CK106" i="42"/>
  <c r="CP106" i="42"/>
  <c r="CL107" i="42"/>
  <c r="CQ107" i="42"/>
  <c r="BO108" i="42"/>
  <c r="CN110" i="42"/>
  <c r="CR112" i="42"/>
  <c r="U138" i="42" s="1"/>
  <c r="CL114" i="42"/>
  <c r="CJ116" i="42"/>
  <c r="CI120" i="42"/>
  <c r="CL102" i="42"/>
  <c r="CM103" i="42"/>
  <c r="CK105" i="42"/>
  <c r="BL106" i="42"/>
  <c r="CJ106" i="42"/>
  <c r="CO106" i="42"/>
  <c r="AJ162" i="42" s="1"/>
  <c r="BM107" i="42"/>
  <c r="CK107" i="42"/>
  <c r="CP107" i="42"/>
  <c r="CN108" i="42"/>
  <c r="CT108" i="42"/>
  <c r="CS109" i="42"/>
  <c r="CL110" i="42"/>
  <c r="CM111" i="42"/>
  <c r="CK114" i="42"/>
  <c r="CS114" i="42"/>
  <c r="CI116" i="42"/>
  <c r="CS117" i="42"/>
  <c r="CR120" i="42"/>
  <c r="U146" i="42" s="1"/>
  <c r="BM102" i="42"/>
  <c r="CK102" i="42"/>
  <c r="CL103" i="42"/>
  <c r="CQ103" i="42"/>
  <c r="CJ104" i="42"/>
  <c r="CJ105" i="42"/>
  <c r="CN106" i="42"/>
  <c r="CT107" i="42"/>
  <c r="CM108" i="42"/>
  <c r="CR108" i="42"/>
  <c r="U134" i="42" s="1"/>
  <c r="AG134" i="42" s="1"/>
  <c r="BL109" i="42"/>
  <c r="BM110" i="42"/>
  <c r="CK110" i="42"/>
  <c r="CL111" i="42"/>
  <c r="CQ111" i="42"/>
  <c r="CJ112" i="42"/>
  <c r="CS113" i="42"/>
  <c r="CP114" i="42"/>
  <c r="CM115" i="42"/>
  <c r="CT115" i="42"/>
  <c r="CR116" i="42"/>
  <c r="U142" i="42" s="1"/>
  <c r="BL117" i="42"/>
  <c r="CR117" i="42"/>
  <c r="U143" i="42" s="1"/>
  <c r="CQ119" i="42"/>
  <c r="CJ114" i="42"/>
  <c r="CR114" i="42"/>
  <c r="U140" i="42" s="1"/>
  <c r="CK115" i="42"/>
  <c r="CS115" i="42"/>
  <c r="CT116" i="42"/>
  <c r="CJ118" i="42"/>
  <c r="CR118" i="42"/>
  <c r="U144" i="42" s="1"/>
  <c r="CK119" i="42"/>
  <c r="CS119" i="42"/>
  <c r="CT120" i="42"/>
  <c r="CJ103" i="42"/>
  <c r="CK104" i="42"/>
  <c r="CJ107" i="42"/>
  <c r="CK108" i="42"/>
  <c r="CJ111" i="42"/>
  <c r="CK112" i="42"/>
  <c r="CJ115" i="42"/>
  <c r="CK116" i="42"/>
  <c r="CJ119" i="42"/>
  <c r="CK120" i="42"/>
  <c r="D302" i="42"/>
  <c r="D303" i="42"/>
  <c r="H303" i="42" s="1"/>
  <c r="D304" i="42"/>
  <c r="H304" i="42" s="1"/>
  <c r="D305" i="42"/>
  <c r="H305" i="42" s="1"/>
  <c r="D306" i="42"/>
  <c r="H306" i="42" s="1"/>
  <c r="C303" i="42"/>
  <c r="C304" i="42"/>
  <c r="C305" i="42"/>
  <c r="C306" i="42"/>
  <c r="C302" i="42"/>
  <c r="B303" i="42"/>
  <c r="B304" i="42"/>
  <c r="B305" i="42"/>
  <c r="B306" i="42"/>
  <c r="B302" i="42"/>
  <c r="F294" i="42"/>
  <c r="G294" i="42"/>
  <c r="F295" i="42"/>
  <c r="G295" i="42"/>
  <c r="F296" i="42"/>
  <c r="G296" i="42"/>
  <c r="F297" i="42"/>
  <c r="G297" i="42"/>
  <c r="F293" i="42"/>
  <c r="G293" i="42"/>
  <c r="C294" i="42"/>
  <c r="D294" i="42"/>
  <c r="K294" i="42" s="1"/>
  <c r="C295" i="42"/>
  <c r="D295" i="42"/>
  <c r="K295" i="42" s="1"/>
  <c r="L295" i="42" s="1"/>
  <c r="C296" i="42"/>
  <c r="D296" i="42"/>
  <c r="K296" i="42" s="1"/>
  <c r="L296" i="42" s="1"/>
  <c r="C297" i="42"/>
  <c r="D297" i="42"/>
  <c r="K297" i="42" s="1"/>
  <c r="L297" i="42" s="1"/>
  <c r="D293" i="42"/>
  <c r="C293" i="42"/>
  <c r="B294" i="42"/>
  <c r="B295" i="42"/>
  <c r="B296" i="42"/>
  <c r="B297" i="42"/>
  <c r="B293" i="42"/>
  <c r="FN107" i="42" l="1"/>
  <c r="H293" i="42"/>
  <c r="GS108" i="42"/>
  <c r="N294" i="42"/>
  <c r="GV109" i="42"/>
  <c r="CX167" i="42"/>
  <c r="BQ133" i="42"/>
  <c r="CU118" i="42"/>
  <c r="E304" i="42"/>
  <c r="G304" i="42"/>
  <c r="F305" i="42"/>
  <c r="E305" i="42"/>
  <c r="E306" i="42"/>
  <c r="G306" i="42"/>
  <c r="F306" i="42"/>
  <c r="E302" i="42"/>
  <c r="E303" i="42"/>
  <c r="J296" i="42"/>
  <c r="I296" i="42"/>
  <c r="H296" i="42"/>
  <c r="H297" i="42"/>
  <c r="J297" i="42"/>
  <c r="I297" i="42"/>
  <c r="H294" i="42"/>
  <c r="J294" i="42"/>
  <c r="HQ105" i="42"/>
  <c r="I295" i="42"/>
  <c r="J295" i="42"/>
  <c r="H295" i="42"/>
  <c r="BG135" i="42"/>
  <c r="BL135" i="42" s="1"/>
  <c r="BH129" i="42"/>
  <c r="DA159" i="42" s="1"/>
  <c r="DS159" i="42" s="1"/>
  <c r="EY119" i="42"/>
  <c r="GT111" i="42"/>
  <c r="BS111" i="42"/>
  <c r="BS103" i="42"/>
  <c r="IA120" i="42"/>
  <c r="GT108" i="42"/>
  <c r="AJ174" i="42"/>
  <c r="BI133" i="42"/>
  <c r="DB163" i="42" s="1"/>
  <c r="GX113" i="42"/>
  <c r="BS175" i="42"/>
  <c r="CV116" i="42"/>
  <c r="CW115" i="42"/>
  <c r="HU111" i="42"/>
  <c r="GX117" i="42"/>
  <c r="EA116" i="42"/>
  <c r="IT110" i="42"/>
  <c r="CZ109" i="42"/>
  <c r="BQ118" i="42"/>
  <c r="CD118" i="42" s="1"/>
  <c r="GX106" i="42"/>
  <c r="BR113" i="42"/>
  <c r="BU113" i="42" s="1"/>
  <c r="BV113" i="42" s="1"/>
  <c r="BT113" i="42"/>
  <c r="CW118" i="42"/>
  <c r="BF140" i="42"/>
  <c r="BK140" i="42" s="1"/>
  <c r="DD170" i="42" s="1"/>
  <c r="FQ110" i="42"/>
  <c r="CA118" i="42"/>
  <c r="CU102" i="42"/>
  <c r="AL165" i="42"/>
  <c r="FR118" i="42"/>
  <c r="BQ138" i="42"/>
  <c r="AJ160" i="42"/>
  <c r="FR106" i="42"/>
  <c r="BR111" i="42"/>
  <c r="BU111" i="42" s="1"/>
  <c r="BV111" i="42" s="1"/>
  <c r="BR103" i="42"/>
  <c r="BU103" i="42" s="1"/>
  <c r="BV103" i="42" s="1"/>
  <c r="CE103" i="42" s="1"/>
  <c r="CY172" i="42"/>
  <c r="IA112" i="42"/>
  <c r="DW107" i="42"/>
  <c r="IT118" i="42"/>
  <c r="BQ129" i="42"/>
  <c r="CV107" i="42"/>
  <c r="IT102" i="42"/>
  <c r="GW105" i="42"/>
  <c r="V137" i="42"/>
  <c r="AA137" i="42" s="1"/>
  <c r="AP167" i="42" s="1"/>
  <c r="HZ104" i="42"/>
  <c r="DR104" i="42"/>
  <c r="DN107" i="42"/>
  <c r="DX107" i="42" s="1"/>
  <c r="CY165" i="42"/>
  <c r="HM120" i="42"/>
  <c r="HY120" i="42" s="1"/>
  <c r="HM112" i="42"/>
  <c r="HY112" i="42" s="1"/>
  <c r="AY145" i="42"/>
  <c r="GT114" i="42"/>
  <c r="CV104" i="42"/>
  <c r="EY111" i="42"/>
  <c r="BS118" i="42"/>
  <c r="HM110" i="42"/>
  <c r="HX110" i="42" s="1"/>
  <c r="GU108" i="42"/>
  <c r="BS109" i="42"/>
  <c r="BR109" i="42"/>
  <c r="BU109" i="42" s="1"/>
  <c r="BV109" i="42" s="1"/>
  <c r="DP110" i="42"/>
  <c r="EC110" i="42" s="1"/>
  <c r="BF146" i="42"/>
  <c r="BJ146" i="42" s="1"/>
  <c r="DC176" i="42" s="1"/>
  <c r="CY160" i="42"/>
  <c r="CZ169" i="42"/>
  <c r="HO116" i="42"/>
  <c r="HR116" i="42" s="1"/>
  <c r="HS116" i="42" s="1"/>
  <c r="EG170" i="42"/>
  <c r="HN107" i="42"/>
  <c r="HZ107" i="42" s="1"/>
  <c r="HP116" i="42"/>
  <c r="HP108" i="42"/>
  <c r="AP137" i="42"/>
  <c r="BT167" i="42" s="1"/>
  <c r="BI135" i="42"/>
  <c r="DB165" i="42" s="1"/>
  <c r="CW103" i="42"/>
  <c r="HQ108" i="42"/>
  <c r="BQ135" i="42"/>
  <c r="BY127" i="42"/>
  <c r="CD127" i="42" s="1"/>
  <c r="FM104" i="42"/>
  <c r="FW104" i="42" s="1"/>
  <c r="AK164" i="42"/>
  <c r="W144" i="42"/>
  <c r="AC144" i="42" s="1"/>
  <c r="AR174" i="42" s="1"/>
  <c r="W128" i="42"/>
  <c r="AB128" i="42" s="1"/>
  <c r="DS112" i="42"/>
  <c r="DR105" i="42"/>
  <c r="CZ168" i="42"/>
  <c r="FM116" i="42"/>
  <c r="FW116" i="42" s="1"/>
  <c r="FP118" i="42"/>
  <c r="FS118" i="42" s="1"/>
  <c r="FT118" i="42" s="1"/>
  <c r="GC118" i="42" s="1"/>
  <c r="CZ161" i="42"/>
  <c r="FR120" i="42"/>
  <c r="FO111" i="42"/>
  <c r="GB111" i="42" s="1"/>
  <c r="HM108" i="42"/>
  <c r="HX108" i="42" s="1"/>
  <c r="HM104" i="42"/>
  <c r="HY104" i="42" s="1"/>
  <c r="EG162" i="42"/>
  <c r="HK103" i="42"/>
  <c r="HT103" i="42" s="1"/>
  <c r="HZ108" i="42"/>
  <c r="AY141" i="42"/>
  <c r="GS114" i="42"/>
  <c r="DW115" i="42"/>
  <c r="BX109" i="42"/>
  <c r="BS157" i="42"/>
  <c r="AJ166" i="42"/>
  <c r="AL176" i="42"/>
  <c r="AN137" i="42"/>
  <c r="AS137" i="42" s="1"/>
  <c r="BW167" i="42" s="1"/>
  <c r="DO104" i="42"/>
  <c r="DZ104" i="42" s="1"/>
  <c r="BF137" i="42"/>
  <c r="BJ137" i="42" s="1"/>
  <c r="DC167" i="42" s="1"/>
  <c r="CZ164" i="42"/>
  <c r="FQ120" i="42"/>
  <c r="EF161" i="42"/>
  <c r="EF159" i="42"/>
  <c r="HN106" i="42"/>
  <c r="IA106" i="42" s="1"/>
  <c r="AY144" i="42"/>
  <c r="AL172" i="42"/>
  <c r="CZ113" i="42"/>
  <c r="CU110" i="42"/>
  <c r="X137" i="42"/>
  <c r="AM167" i="42" s="1"/>
  <c r="BE167" i="42" s="1"/>
  <c r="FU116" i="42"/>
  <c r="AJ158" i="42"/>
  <c r="BR106" i="42"/>
  <c r="BU106" i="42" s="1"/>
  <c r="BV106" i="42" s="1"/>
  <c r="BS162" i="42"/>
  <c r="HL111" i="42"/>
  <c r="HV111" i="42" s="1"/>
  <c r="CU107" i="42"/>
  <c r="BT106" i="42"/>
  <c r="AO142" i="42"/>
  <c r="AU142" i="42" s="1"/>
  <c r="BY172" i="42" s="1"/>
  <c r="BR164" i="42"/>
  <c r="DQ117" i="42"/>
  <c r="DT117" i="42" s="1"/>
  <c r="DU117" i="42" s="1"/>
  <c r="EE117" i="42" s="1"/>
  <c r="FX108" i="42"/>
  <c r="BX141" i="42"/>
  <c r="CB141" i="42" s="1"/>
  <c r="EJ171" i="42" s="1"/>
  <c r="HN111" i="42"/>
  <c r="HZ111" i="42" s="1"/>
  <c r="AG132" i="42"/>
  <c r="BQ134" i="42"/>
  <c r="BZ129" i="42"/>
  <c r="EH159" i="42" s="1"/>
  <c r="GV112" i="42"/>
  <c r="GT116" i="42"/>
  <c r="BI134" i="42"/>
  <c r="DB164" i="42" s="1"/>
  <c r="CU114" i="42"/>
  <c r="EF162" i="42"/>
  <c r="AG137" i="42"/>
  <c r="FR114" i="42"/>
  <c r="Y128" i="42"/>
  <c r="AN158" i="42" s="1"/>
  <c r="AK170" i="42"/>
  <c r="DR117" i="42"/>
  <c r="CZ172" i="42"/>
  <c r="EG174" i="42"/>
  <c r="AP144" i="42"/>
  <c r="BT174" i="42" s="1"/>
  <c r="CZ173" i="42"/>
  <c r="GS116" i="42"/>
  <c r="CZ176" i="42"/>
  <c r="AK163" i="42"/>
  <c r="AK171" i="42"/>
  <c r="BR159" i="42"/>
  <c r="CY171" i="42"/>
  <c r="CZ160" i="42"/>
  <c r="EF165" i="42"/>
  <c r="EG172" i="42"/>
  <c r="EF169" i="42"/>
  <c r="EF174" i="42"/>
  <c r="EF175" i="42"/>
  <c r="EF163" i="42"/>
  <c r="AQ137" i="42"/>
  <c r="BU167" i="42" s="1"/>
  <c r="CZ170" i="42"/>
  <c r="EG160" i="42"/>
  <c r="BI138" i="42"/>
  <c r="DB168" i="42" s="1"/>
  <c r="AL164" i="42"/>
  <c r="AN127" i="42"/>
  <c r="AP142" i="42"/>
  <c r="BT172" i="42" s="1"/>
  <c r="AK174" i="42"/>
  <c r="BF127" i="42"/>
  <c r="BR127" i="42" s="1"/>
  <c r="V142" i="42"/>
  <c r="Z142" i="42" s="1"/>
  <c r="AO172" i="42" s="1"/>
  <c r="BS167" i="42"/>
  <c r="DQ105" i="42"/>
  <c r="DT105" i="42" s="1"/>
  <c r="DU105" i="42" s="1"/>
  <c r="ED105" i="42" s="1"/>
  <c r="BF138" i="42"/>
  <c r="BK138" i="42" s="1"/>
  <c r="DD168" i="42" s="1"/>
  <c r="CZ162" i="42"/>
  <c r="CY162" i="42"/>
  <c r="CY169" i="42"/>
  <c r="EF166" i="42"/>
  <c r="AG128" i="42"/>
  <c r="CI137" i="42"/>
  <c r="BS176" i="42"/>
  <c r="EU114" i="42"/>
  <c r="CI141" i="42"/>
  <c r="BR166" i="42"/>
  <c r="EG159" i="42"/>
  <c r="AK168" i="42"/>
  <c r="V130" i="42"/>
  <c r="AA130" i="42" s="1"/>
  <c r="AP160" i="42" s="1"/>
  <c r="AL175" i="42"/>
  <c r="AL161" i="42"/>
  <c r="BO109" i="42"/>
  <c r="BZ109" i="42" s="1"/>
  <c r="AK166" i="42"/>
  <c r="AL169" i="42"/>
  <c r="AK165" i="42"/>
  <c r="AK158" i="42"/>
  <c r="AN139" i="42"/>
  <c r="AS139" i="42" s="1"/>
  <c r="BW169" i="42" s="1"/>
  <c r="BR160" i="42"/>
  <c r="AN144" i="42"/>
  <c r="AR144" i="42" s="1"/>
  <c r="BV174" i="42" s="1"/>
  <c r="AO139" i="42"/>
  <c r="AT139" i="42" s="1"/>
  <c r="AO135" i="42"/>
  <c r="AT135" i="42" s="1"/>
  <c r="DN115" i="42"/>
  <c r="DY115" i="42" s="1"/>
  <c r="CY167" i="42"/>
  <c r="CY166" i="42"/>
  <c r="CY158" i="42"/>
  <c r="CY159" i="42"/>
  <c r="CZ157" i="42"/>
  <c r="CZ171" i="42"/>
  <c r="CY170" i="42"/>
  <c r="FR116" i="42"/>
  <c r="HO105" i="42"/>
  <c r="HR105" i="42" s="1"/>
  <c r="HS105" i="42" s="1"/>
  <c r="IE105" i="42" s="1"/>
  <c r="HN119" i="42"/>
  <c r="IA119" i="42" s="1"/>
  <c r="EF173" i="42"/>
  <c r="EG166" i="42"/>
  <c r="HO104" i="42"/>
  <c r="HR104" i="42" s="1"/>
  <c r="HS104" i="42" s="1"/>
  <c r="ID104" i="42" s="1"/>
  <c r="EG158" i="42"/>
  <c r="BX138" i="42"/>
  <c r="CC138" i="42" s="1"/>
  <c r="EK168" i="42" s="1"/>
  <c r="BX134" i="42"/>
  <c r="CB134" i="42" s="1"/>
  <c r="EJ164" i="42" s="1"/>
  <c r="EF158" i="42"/>
  <c r="AQ145" i="42"/>
  <c r="BU175" i="42" s="1"/>
  <c r="AO127" i="42"/>
  <c r="AT127" i="42" s="1"/>
  <c r="AQ141" i="42"/>
  <c r="BU171" i="42" s="1"/>
  <c r="BZ137" i="42"/>
  <c r="EH167" i="42" s="1"/>
  <c r="ET114" i="42"/>
  <c r="CV114" i="42"/>
  <c r="FU104" i="42"/>
  <c r="BR174" i="42"/>
  <c r="AQ133" i="42"/>
  <c r="BU163" i="42" s="1"/>
  <c r="X132" i="42"/>
  <c r="AM162" i="42" s="1"/>
  <c r="BR167" i="42"/>
  <c r="BR162" i="42"/>
  <c r="EZ171" i="42"/>
  <c r="DS168" i="42"/>
  <c r="DS160" i="42"/>
  <c r="CL160" i="42"/>
  <c r="IS109" i="42"/>
  <c r="EE165" i="42"/>
  <c r="CL165" i="42"/>
  <c r="CL173" i="42"/>
  <c r="CV109" i="42"/>
  <c r="AJ165" i="42"/>
  <c r="IR113" i="42"/>
  <c r="EE169" i="42"/>
  <c r="CY157" i="42"/>
  <c r="IU114" i="42"/>
  <c r="EF170" i="42"/>
  <c r="IT114" i="42"/>
  <c r="V129" i="42"/>
  <c r="AA129" i="42" s="1"/>
  <c r="AP159" i="42" s="1"/>
  <c r="AK159" i="42"/>
  <c r="EZ175" i="42"/>
  <c r="DS164" i="42"/>
  <c r="IW111" i="42"/>
  <c r="EG167" i="42"/>
  <c r="CY104" i="42"/>
  <c r="AL160" i="42"/>
  <c r="IW107" i="42"/>
  <c r="EG163" i="42"/>
  <c r="AL170" i="42"/>
  <c r="CZ167" i="42"/>
  <c r="BX130" i="42"/>
  <c r="CB130" i="42" s="1"/>
  <c r="EJ160" i="42" s="1"/>
  <c r="EF167" i="42"/>
  <c r="AK160" i="42"/>
  <c r="AK176" i="42"/>
  <c r="CL163" i="42"/>
  <c r="W140" i="42"/>
  <c r="AC140" i="42" s="1"/>
  <c r="AL159" i="42"/>
  <c r="AK167" i="42"/>
  <c r="BR168" i="42"/>
  <c r="AO130" i="42"/>
  <c r="AU130" i="42" s="1"/>
  <c r="BY160" i="42" s="1"/>
  <c r="BR161" i="42"/>
  <c r="BF144" i="42"/>
  <c r="BK144" i="42" s="1"/>
  <c r="DD174" i="42" s="1"/>
  <c r="FR112" i="42"/>
  <c r="CY161" i="42"/>
  <c r="EF176" i="42"/>
  <c r="EG173" i="42"/>
  <c r="EF172" i="42"/>
  <c r="V127" i="42"/>
  <c r="IW103" i="42"/>
  <c r="BS160" i="42"/>
  <c r="AL173" i="42"/>
  <c r="BR170" i="42"/>
  <c r="EG157" i="42"/>
  <c r="AL167" i="42"/>
  <c r="BR108" i="42"/>
  <c r="BU108" i="42" s="1"/>
  <c r="BV108" i="42" s="1"/>
  <c r="CE108" i="42" s="1"/>
  <c r="W130" i="42"/>
  <c r="AC130" i="42" s="1"/>
  <c r="AR160" i="42" s="1"/>
  <c r="V133" i="42"/>
  <c r="AA133" i="42" s="1"/>
  <c r="AP163" i="42" s="1"/>
  <c r="AL162" i="42"/>
  <c r="AL174" i="42"/>
  <c r="AK157" i="42"/>
  <c r="BS173" i="42"/>
  <c r="BR172" i="42"/>
  <c r="BS165" i="42"/>
  <c r="DQ112" i="42"/>
  <c r="DT112" i="42" s="1"/>
  <c r="DU112" i="42" s="1"/>
  <c r="EG112" i="42" s="1"/>
  <c r="BS159" i="42"/>
  <c r="BS166" i="42"/>
  <c r="BS174" i="42"/>
  <c r="DQ113" i="42"/>
  <c r="DT113" i="42" s="1"/>
  <c r="DU113" i="42" s="1"/>
  <c r="BG129" i="42"/>
  <c r="BL129" i="42" s="1"/>
  <c r="CZ175" i="42"/>
  <c r="CY174" i="42"/>
  <c r="FP112" i="42"/>
  <c r="FS112" i="42" s="1"/>
  <c r="FT112" i="42" s="1"/>
  <c r="CZ159" i="42"/>
  <c r="CY173" i="42"/>
  <c r="EG169" i="42"/>
  <c r="EF168" i="42"/>
  <c r="EG165" i="42"/>
  <c r="EF164" i="42"/>
  <c r="EG161" i="42"/>
  <c r="EF160" i="42"/>
  <c r="EG164" i="42"/>
  <c r="HP111" i="42"/>
  <c r="HW103" i="42"/>
  <c r="CZ166" i="42"/>
  <c r="IV103" i="42"/>
  <c r="BS164" i="42"/>
  <c r="AK172" i="42"/>
  <c r="CA141" i="42"/>
  <c r="EI171" i="42" s="1"/>
  <c r="BH142" i="42"/>
  <c r="DA172" i="42" s="1"/>
  <c r="HT115" i="42"/>
  <c r="CY164" i="42"/>
  <c r="CZ158" i="42"/>
  <c r="CL175" i="42"/>
  <c r="GV120" i="42"/>
  <c r="CY176" i="42"/>
  <c r="GT104" i="42"/>
  <c r="CX160" i="42"/>
  <c r="EZ163" i="42"/>
  <c r="IV112" i="42"/>
  <c r="EG168" i="42"/>
  <c r="GW118" i="42"/>
  <c r="CZ174" i="42"/>
  <c r="CZ101" i="42"/>
  <c r="AL157" i="42"/>
  <c r="GS118" i="42"/>
  <c r="CX174" i="42"/>
  <c r="IW119" i="42"/>
  <c r="EG175" i="42"/>
  <c r="IV119" i="42"/>
  <c r="BR176" i="42"/>
  <c r="BR173" i="42"/>
  <c r="BS168" i="42"/>
  <c r="AK162" i="42"/>
  <c r="AL171" i="42"/>
  <c r="V132" i="42"/>
  <c r="Z132" i="42" s="1"/>
  <c r="AO162" i="42" s="1"/>
  <c r="BS171" i="42"/>
  <c r="BS169" i="42"/>
  <c r="BS161" i="42"/>
  <c r="BR169" i="42"/>
  <c r="CZ163" i="42"/>
  <c r="HQ111" i="42"/>
  <c r="CA129" i="42"/>
  <c r="EI159" i="42" s="1"/>
  <c r="BS163" i="42"/>
  <c r="CY168" i="42"/>
  <c r="BS172" i="42"/>
  <c r="W145" i="42"/>
  <c r="AB145" i="42" s="1"/>
  <c r="W131" i="42"/>
  <c r="AC131" i="42" s="1"/>
  <c r="AR161" i="42" s="1"/>
  <c r="V135" i="42"/>
  <c r="Z135" i="42" s="1"/>
  <c r="AO165" i="42" s="1"/>
  <c r="W132" i="42"/>
  <c r="AC132" i="42" s="1"/>
  <c r="AR162" i="42" s="1"/>
  <c r="AL163" i="42"/>
  <c r="BS105" i="42"/>
  <c r="AK169" i="42"/>
  <c r="AK173" i="42"/>
  <c r="AL166" i="42"/>
  <c r="AL158" i="42"/>
  <c r="AK161" i="42"/>
  <c r="AK175" i="42"/>
  <c r="AO136" i="42"/>
  <c r="AU136" i="42" s="1"/>
  <c r="BY166" i="42" s="1"/>
  <c r="BR165" i="42"/>
  <c r="BR158" i="42"/>
  <c r="AN138" i="42"/>
  <c r="AR138" i="42" s="1"/>
  <c r="BV168" i="42" s="1"/>
  <c r="BS170" i="42"/>
  <c r="BS158" i="42"/>
  <c r="BR175" i="42"/>
  <c r="BF130" i="42"/>
  <c r="BK130" i="42" s="1"/>
  <c r="DD160" i="42" s="1"/>
  <c r="FO103" i="42"/>
  <c r="GA103" i="42" s="1"/>
  <c r="FP108" i="42"/>
  <c r="FS108" i="42" s="1"/>
  <c r="FT108" i="42" s="1"/>
  <c r="GE108" i="42" s="1"/>
  <c r="CY175" i="42"/>
  <c r="CY163" i="42"/>
  <c r="BX142" i="42"/>
  <c r="CB142" i="42" s="1"/>
  <c r="EJ172" i="42" s="1"/>
  <c r="BX146" i="42"/>
  <c r="BY143" i="42"/>
  <c r="CE143" i="42" s="1"/>
  <c r="EM173" i="42" s="1"/>
  <c r="BY139" i="42"/>
  <c r="CE139" i="42" s="1"/>
  <c r="EM169" i="42" s="1"/>
  <c r="IE112" i="42"/>
  <c r="BY146" i="42"/>
  <c r="CE146" i="42" s="1"/>
  <c r="EM176" i="42" s="1"/>
  <c r="HL115" i="42"/>
  <c r="HV115" i="42" s="1"/>
  <c r="BR157" i="42"/>
  <c r="BY134" i="42"/>
  <c r="CD134" i="42" s="1"/>
  <c r="EG176" i="42"/>
  <c r="CA133" i="42"/>
  <c r="EI163" i="42" s="1"/>
  <c r="BX127" i="42"/>
  <c r="EF171" i="42"/>
  <c r="BT114" i="42"/>
  <c r="AL168" i="42"/>
  <c r="EF157" i="42"/>
  <c r="IW112" i="42"/>
  <c r="EG171" i="42"/>
  <c r="BR171" i="42"/>
  <c r="GX118" i="42"/>
  <c r="CL171" i="42"/>
  <c r="EY101" i="42"/>
  <c r="EX101" i="42"/>
  <c r="IV101" i="42"/>
  <c r="IW101" i="42"/>
  <c r="EX107" i="42"/>
  <c r="EY107" i="42"/>
  <c r="X136" i="42"/>
  <c r="AM166" i="42" s="1"/>
  <c r="Y136" i="42"/>
  <c r="AN166" i="42" s="1"/>
  <c r="GX102" i="42"/>
  <c r="GW102" i="42"/>
  <c r="IW115" i="42"/>
  <c r="IV115" i="42"/>
  <c r="EV115" i="42"/>
  <c r="EW115" i="42"/>
  <c r="CU113" i="42"/>
  <c r="CV113" i="42"/>
  <c r="AN142" i="42"/>
  <c r="AR142" i="42" s="1"/>
  <c r="BV172" i="42" s="1"/>
  <c r="BY135" i="42"/>
  <c r="CE135" i="42" s="1"/>
  <c r="W138" i="42"/>
  <c r="AB138" i="42" s="1"/>
  <c r="BS108" i="42"/>
  <c r="BP104" i="42"/>
  <c r="CA104" i="42" s="1"/>
  <c r="BS114" i="42"/>
  <c r="CH114" i="42" s="1"/>
  <c r="BN107" i="42"/>
  <c r="BX107" i="42" s="1"/>
  <c r="AN129" i="42"/>
  <c r="AR129" i="42" s="1"/>
  <c r="BV159" i="42" s="1"/>
  <c r="AO145" i="42"/>
  <c r="AT145" i="42" s="1"/>
  <c r="FQ103" i="42"/>
  <c r="FM120" i="42"/>
  <c r="FW120" i="42" s="1"/>
  <c r="BG127" i="42"/>
  <c r="BM127" i="42" s="1"/>
  <c r="DF157" i="42" s="1"/>
  <c r="BG140" i="42"/>
  <c r="BL140" i="42" s="1"/>
  <c r="BF129" i="42"/>
  <c r="BK129" i="42" s="1"/>
  <c r="DD159" i="42" s="1"/>
  <c r="FQ102" i="42"/>
  <c r="BG128" i="42"/>
  <c r="BL128" i="42" s="1"/>
  <c r="HQ103" i="42"/>
  <c r="BQ142" i="42"/>
  <c r="AY133" i="42"/>
  <c r="W136" i="42"/>
  <c r="AB136" i="42" s="1"/>
  <c r="W139" i="42"/>
  <c r="AB139" i="42" s="1"/>
  <c r="DP119" i="42"/>
  <c r="EB119" i="42" s="1"/>
  <c r="DP107" i="42"/>
  <c r="EC107" i="42" s="1"/>
  <c r="AN128" i="42"/>
  <c r="AS128" i="42" s="1"/>
  <c r="BW158" i="42" s="1"/>
  <c r="AO128" i="42"/>
  <c r="AT128" i="42" s="1"/>
  <c r="DO118" i="42"/>
  <c r="EA118" i="42" s="1"/>
  <c r="AN134" i="42"/>
  <c r="AR134" i="42" s="1"/>
  <c r="BV164" i="42" s="1"/>
  <c r="DS116" i="42"/>
  <c r="BG141" i="42"/>
  <c r="BL141" i="42" s="1"/>
  <c r="BF141" i="42"/>
  <c r="BJ141" i="42" s="1"/>
  <c r="DC171" i="42" s="1"/>
  <c r="BG130" i="42"/>
  <c r="BL130" i="42" s="1"/>
  <c r="BF145" i="42"/>
  <c r="BJ145" i="42" s="1"/>
  <c r="DC175" i="42" s="1"/>
  <c r="BG133" i="42"/>
  <c r="BM133" i="42" s="1"/>
  <c r="DF163" i="42" s="1"/>
  <c r="FN119" i="42"/>
  <c r="FY119" i="42" s="1"/>
  <c r="FQ106" i="42"/>
  <c r="GF106" i="42" s="1"/>
  <c r="FP102" i="42"/>
  <c r="FS102" i="42" s="1"/>
  <c r="FT102" i="42" s="1"/>
  <c r="FQ114" i="42"/>
  <c r="HL119" i="42"/>
  <c r="HV119" i="42" s="1"/>
  <c r="HP103" i="42"/>
  <c r="AY142" i="42"/>
  <c r="GU120" i="42"/>
  <c r="HT119" i="42"/>
  <c r="V134" i="42"/>
  <c r="Z134" i="42" s="1"/>
  <c r="AO164" i="42" s="1"/>
  <c r="IR109" i="42"/>
  <c r="AN130" i="42"/>
  <c r="AS130" i="42" s="1"/>
  <c r="BW160" i="42" s="1"/>
  <c r="FU108" i="42"/>
  <c r="W137" i="42"/>
  <c r="AB137" i="42" s="1"/>
  <c r="W129" i="42"/>
  <c r="AC129" i="42" s="1"/>
  <c r="AR159" i="42" s="1"/>
  <c r="BP116" i="42"/>
  <c r="CB116" i="42" s="1"/>
  <c r="W133" i="42"/>
  <c r="AB133" i="42" s="1"/>
  <c r="V143" i="42"/>
  <c r="Z143" i="42" s="1"/>
  <c r="AO173" i="42" s="1"/>
  <c r="BO103" i="42"/>
  <c r="BZ103" i="42" s="1"/>
  <c r="AO143" i="42"/>
  <c r="AT143" i="42" s="1"/>
  <c r="AO138" i="42"/>
  <c r="AU138" i="42" s="1"/>
  <c r="BY168" i="42" s="1"/>
  <c r="AN133" i="42"/>
  <c r="AR133" i="42" s="1"/>
  <c r="BV163" i="42" s="1"/>
  <c r="AN131" i="42"/>
  <c r="AR131" i="42" s="1"/>
  <c r="BV161" i="42" s="1"/>
  <c r="BF142" i="42"/>
  <c r="BK142" i="42" s="1"/>
  <c r="DD172" i="42" s="1"/>
  <c r="BG137" i="42"/>
  <c r="BL137" i="42" s="1"/>
  <c r="BG134" i="42"/>
  <c r="BL134" i="42" s="1"/>
  <c r="FN117" i="42"/>
  <c r="FZ117" i="42" s="1"/>
  <c r="BF132" i="42"/>
  <c r="BK132" i="42" s="1"/>
  <c r="DD162" i="42" s="1"/>
  <c r="FR108" i="42"/>
  <c r="BG144" i="42"/>
  <c r="BL144" i="42" s="1"/>
  <c r="FM112" i="42"/>
  <c r="BF135" i="42"/>
  <c r="BK135" i="42" s="1"/>
  <c r="DD165" i="42" s="1"/>
  <c r="BY131" i="42"/>
  <c r="CE131" i="42" s="1"/>
  <c r="EM161" i="42" s="1"/>
  <c r="BY130" i="42"/>
  <c r="CD130" i="42" s="1"/>
  <c r="AG136" i="42"/>
  <c r="BF134" i="42"/>
  <c r="BJ134" i="42" s="1"/>
  <c r="DC164" i="42" s="1"/>
  <c r="BY142" i="42"/>
  <c r="CE142" i="42" s="1"/>
  <c r="EM172" i="42" s="1"/>
  <c r="CI133" i="42"/>
  <c r="BF131" i="42"/>
  <c r="BJ131" i="42" s="1"/>
  <c r="DC161" i="42" s="1"/>
  <c r="BF136" i="42"/>
  <c r="BJ136" i="42" s="1"/>
  <c r="DC166" i="42" s="1"/>
  <c r="V138" i="42"/>
  <c r="Z138" i="42" s="1"/>
  <c r="AO168" i="42" s="1"/>
  <c r="CU109" i="42"/>
  <c r="V144" i="42"/>
  <c r="Z144" i="42" s="1"/>
  <c r="AO174" i="42" s="1"/>
  <c r="FU120" i="42"/>
  <c r="EC102" i="42"/>
  <c r="DY110" i="42"/>
  <c r="EB104" i="42"/>
  <c r="DY114" i="42"/>
  <c r="IB112" i="42"/>
  <c r="GB107" i="42"/>
  <c r="GA107" i="42"/>
  <c r="GA119" i="42"/>
  <c r="GB119" i="42"/>
  <c r="BW103" i="42"/>
  <c r="BX103" i="42"/>
  <c r="DU101" i="42"/>
  <c r="EE101" i="42" s="1"/>
  <c r="X144" i="42"/>
  <c r="AM174" i="42" s="1"/>
  <c r="Y144" i="42"/>
  <c r="AN174" i="42" s="1"/>
  <c r="CV106" i="42"/>
  <c r="CU106" i="42"/>
  <c r="CX109" i="42"/>
  <c r="CW109" i="42"/>
  <c r="Y129" i="42"/>
  <c r="AN159" i="42" s="1"/>
  <c r="X129" i="42"/>
  <c r="AM159" i="42" s="1"/>
  <c r="ET107" i="42"/>
  <c r="EU107" i="42"/>
  <c r="EU104" i="42"/>
  <c r="ET104" i="42"/>
  <c r="EY114" i="42"/>
  <c r="EX114" i="42"/>
  <c r="DW110" i="42"/>
  <c r="DV110" i="42"/>
  <c r="DZ111" i="42"/>
  <c r="EA111" i="42"/>
  <c r="BH140" i="42"/>
  <c r="DA170" i="42" s="1"/>
  <c r="BI140" i="42"/>
  <c r="DB170" i="42" s="1"/>
  <c r="BQ131" i="42"/>
  <c r="BH131" i="42"/>
  <c r="DA161" i="42" s="1"/>
  <c r="BI131" i="42"/>
  <c r="DB161" i="42" s="1"/>
  <c r="FZ107" i="42"/>
  <c r="FY107" i="42"/>
  <c r="GU117" i="42"/>
  <c r="GV117" i="42"/>
  <c r="FY113" i="42"/>
  <c r="FZ113" i="42"/>
  <c r="IS119" i="42"/>
  <c r="IR119" i="42"/>
  <c r="IV113" i="42"/>
  <c r="IW113" i="42"/>
  <c r="IU108" i="42"/>
  <c r="IT108" i="42"/>
  <c r="IV105" i="42"/>
  <c r="IW105" i="42"/>
  <c r="CI138" i="42"/>
  <c r="CA138" i="42"/>
  <c r="EI168" i="42" s="1"/>
  <c r="BZ138" i="42"/>
  <c r="EH168" i="42" s="1"/>
  <c r="HP107" i="42"/>
  <c r="IU111" i="42"/>
  <c r="IT111" i="42"/>
  <c r="FL101" i="42"/>
  <c r="FM101" i="42"/>
  <c r="DM101" i="42"/>
  <c r="DN101" i="42"/>
  <c r="DS108" i="42"/>
  <c r="BS101" i="42"/>
  <c r="BT101" i="42"/>
  <c r="BR101" i="42"/>
  <c r="BU101" i="42" s="1"/>
  <c r="IU115" i="42"/>
  <c r="IT115" i="42"/>
  <c r="CD112" i="42"/>
  <c r="CC112" i="42"/>
  <c r="CV105" i="42"/>
  <c r="CU105" i="42"/>
  <c r="EW118" i="42"/>
  <c r="EV118" i="42"/>
  <c r="BU116" i="42"/>
  <c r="BV116" i="42" s="1"/>
  <c r="BT116" i="42"/>
  <c r="BS116" i="42"/>
  <c r="Y142" i="42"/>
  <c r="AN172" i="42" s="1"/>
  <c r="X142" i="42"/>
  <c r="AM172" i="42" s="1"/>
  <c r="AG142" i="42"/>
  <c r="CZ111" i="42"/>
  <c r="CY111" i="42"/>
  <c r="CX106" i="42"/>
  <c r="CW106" i="42"/>
  <c r="CZ115" i="42"/>
  <c r="CY115" i="42"/>
  <c r="CZ118" i="42"/>
  <c r="CY118" i="42"/>
  <c r="CA115" i="42"/>
  <c r="CB115" i="42"/>
  <c r="BT115" i="42"/>
  <c r="CD119" i="42"/>
  <c r="CC119" i="42"/>
  <c r="CX111" i="42"/>
  <c r="CW111" i="42"/>
  <c r="EV116" i="42"/>
  <c r="EW116" i="42"/>
  <c r="AP136" i="42"/>
  <c r="BT166" i="42" s="1"/>
  <c r="AQ136" i="42"/>
  <c r="BU166" i="42" s="1"/>
  <c r="AP139" i="42"/>
  <c r="BT169" i="42" s="1"/>
  <c r="AY139" i="42"/>
  <c r="AQ139" i="42"/>
  <c r="BU169" i="42" s="1"/>
  <c r="AQ134" i="42"/>
  <c r="BU164" i="42" s="1"/>
  <c r="AP134" i="42"/>
  <c r="BT164" i="42" s="1"/>
  <c r="BI136" i="42"/>
  <c r="DB166" i="42" s="1"/>
  <c r="BH136" i="42"/>
  <c r="DA166" i="42" s="1"/>
  <c r="GT106" i="42"/>
  <c r="GS106" i="42"/>
  <c r="GV107" i="42"/>
  <c r="GU107" i="42"/>
  <c r="IS111" i="42"/>
  <c r="IR111" i="42"/>
  <c r="IS107" i="42"/>
  <c r="IR107" i="42"/>
  <c r="HX116" i="42"/>
  <c r="HY116" i="42"/>
  <c r="CI144" i="42"/>
  <c r="BZ144" i="42"/>
  <c r="EH174" i="42" s="1"/>
  <c r="CA144" i="42"/>
  <c r="EI174" i="42" s="1"/>
  <c r="HQ120" i="42"/>
  <c r="HX103" i="42"/>
  <c r="HY103" i="42"/>
  <c r="GX114" i="42"/>
  <c r="GW114" i="42"/>
  <c r="CA127" i="42"/>
  <c r="EI157" i="42" s="1"/>
  <c r="BZ127" i="42"/>
  <c r="EH157" i="42" s="1"/>
  <c r="CI127" i="42"/>
  <c r="CV101" i="42"/>
  <c r="CU101" i="42"/>
  <c r="BO101" i="42"/>
  <c r="BN101" i="42"/>
  <c r="EY112" i="42"/>
  <c r="EX112" i="42"/>
  <c r="AY131" i="42"/>
  <c r="AP131" i="42"/>
  <c r="BT161" i="42" s="1"/>
  <c r="AQ131" i="42"/>
  <c r="BU161" i="42" s="1"/>
  <c r="EU109" i="42"/>
  <c r="ET109" i="42"/>
  <c r="AG140" i="42"/>
  <c r="Y140" i="42"/>
  <c r="AN170" i="42" s="1"/>
  <c r="X140" i="42"/>
  <c r="AM170" i="42" s="1"/>
  <c r="Y143" i="42"/>
  <c r="AN173" i="42" s="1"/>
  <c r="X143" i="42"/>
  <c r="AM173" i="42" s="1"/>
  <c r="AG143" i="42"/>
  <c r="Y134" i="42"/>
  <c r="AN164" i="42" s="1"/>
  <c r="X134" i="42"/>
  <c r="AM164" i="42" s="1"/>
  <c r="Y146" i="42"/>
  <c r="AN176" i="42" s="1"/>
  <c r="X146" i="42"/>
  <c r="AM176" i="42" s="1"/>
  <c r="AG146" i="42"/>
  <c r="CX107" i="42"/>
  <c r="CW107" i="42"/>
  <c r="Y138" i="42"/>
  <c r="AN168" i="42" s="1"/>
  <c r="X138" i="42"/>
  <c r="AM168" i="42" s="1"/>
  <c r="CZ107" i="42"/>
  <c r="CY107" i="42"/>
  <c r="CX117" i="42"/>
  <c r="CW117" i="42"/>
  <c r="CZ110" i="42"/>
  <c r="CY110" i="42"/>
  <c r="CZ102" i="42"/>
  <c r="CY102" i="42"/>
  <c r="AG141" i="42"/>
  <c r="Y141" i="42"/>
  <c r="AN171" i="42" s="1"/>
  <c r="X141" i="42"/>
  <c r="AM171" i="42" s="1"/>
  <c r="Y145" i="42"/>
  <c r="AN175" i="42" s="1"/>
  <c r="X145" i="42"/>
  <c r="AM175" i="42" s="1"/>
  <c r="BZ119" i="42"/>
  <c r="BY119" i="42"/>
  <c r="EY113" i="42"/>
  <c r="EX113" i="42"/>
  <c r="EW112" i="42"/>
  <c r="EV112" i="42"/>
  <c r="EY109" i="42"/>
  <c r="EX109" i="42"/>
  <c r="AP128" i="42"/>
  <c r="BT158" i="42" s="1"/>
  <c r="AQ128" i="42"/>
  <c r="BU158" i="42" s="1"/>
  <c r="EW105" i="42"/>
  <c r="EV105" i="42"/>
  <c r="ET108" i="42"/>
  <c r="EU108" i="42"/>
  <c r="EA112" i="42"/>
  <c r="DZ112" i="42"/>
  <c r="EU112" i="42"/>
  <c r="ET112" i="42"/>
  <c r="EY110" i="42"/>
  <c r="EX110" i="42"/>
  <c r="EY118" i="42"/>
  <c r="EX118" i="42"/>
  <c r="DZ110" i="42"/>
  <c r="EA110" i="42"/>
  <c r="EY106" i="42"/>
  <c r="EX106" i="42"/>
  <c r="EU110" i="42"/>
  <c r="ET110" i="42"/>
  <c r="DZ119" i="42"/>
  <c r="EA119" i="42"/>
  <c r="BH132" i="42"/>
  <c r="DA162" i="42" s="1"/>
  <c r="BI132" i="42"/>
  <c r="DB162" i="42" s="1"/>
  <c r="BQ132" i="42"/>
  <c r="BQ139" i="42"/>
  <c r="BH139" i="42"/>
  <c r="DA169" i="42" s="1"/>
  <c r="BI139" i="42"/>
  <c r="DB169" i="42" s="1"/>
  <c r="GX104" i="42"/>
  <c r="GW104" i="42"/>
  <c r="GV110" i="42"/>
  <c r="GU110" i="42"/>
  <c r="GX119" i="42"/>
  <c r="GW119" i="42"/>
  <c r="GU118" i="42"/>
  <c r="GV118" i="42"/>
  <c r="GS109" i="42"/>
  <c r="GT109" i="42"/>
  <c r="GX115" i="42"/>
  <c r="GW115" i="42"/>
  <c r="GV114" i="42"/>
  <c r="GU114" i="42"/>
  <c r="GX103" i="42"/>
  <c r="GW103" i="42"/>
  <c r="GV106" i="42"/>
  <c r="GU106" i="42"/>
  <c r="BQ143" i="42"/>
  <c r="BI143" i="42"/>
  <c r="DB173" i="42" s="1"/>
  <c r="BH143" i="42"/>
  <c r="DA173" i="42" s="1"/>
  <c r="FY103" i="42"/>
  <c r="FZ103" i="42"/>
  <c r="GB117" i="42"/>
  <c r="GA117" i="42"/>
  <c r="GU105" i="42"/>
  <c r="GV105" i="42"/>
  <c r="GB113" i="42"/>
  <c r="GA113" i="42"/>
  <c r="IV117" i="42"/>
  <c r="IW117" i="42"/>
  <c r="IU116" i="42"/>
  <c r="IT116" i="42"/>
  <c r="CA143" i="42"/>
  <c r="EI173" i="42" s="1"/>
  <c r="BZ143" i="42"/>
  <c r="EH173" i="42" s="1"/>
  <c r="CI143" i="42"/>
  <c r="CA139" i="42"/>
  <c r="EI169" i="42" s="1"/>
  <c r="BZ139" i="42"/>
  <c r="EH169" i="42" s="1"/>
  <c r="CI139" i="42"/>
  <c r="CA135" i="42"/>
  <c r="EI165" i="42" s="1"/>
  <c r="BZ135" i="42"/>
  <c r="EH165" i="42" s="1"/>
  <c r="CI135" i="42"/>
  <c r="CA131" i="42"/>
  <c r="EI161" i="42" s="1"/>
  <c r="BZ131" i="42"/>
  <c r="EH161" i="42" s="1"/>
  <c r="CI131" i="42"/>
  <c r="CA142" i="42"/>
  <c r="EI172" i="42" s="1"/>
  <c r="BZ142" i="42"/>
  <c r="EH172" i="42" s="1"/>
  <c r="CI142" i="42"/>
  <c r="HX114" i="42"/>
  <c r="HY114" i="42"/>
  <c r="HX102" i="42"/>
  <c r="HY102" i="42"/>
  <c r="BZ136" i="42"/>
  <c r="EH166" i="42" s="1"/>
  <c r="CI136" i="42"/>
  <c r="CA136" i="42"/>
  <c r="EI166" i="42" s="1"/>
  <c r="IS114" i="42"/>
  <c r="IR114" i="42"/>
  <c r="HX119" i="42"/>
  <c r="HY119" i="42"/>
  <c r="HX111" i="42"/>
  <c r="HY111" i="42"/>
  <c r="HQ101" i="42"/>
  <c r="HP101" i="42"/>
  <c r="HO101" i="42"/>
  <c r="HR101" i="42" s="1"/>
  <c r="HS101" i="42" s="1"/>
  <c r="GT120" i="42"/>
  <c r="GS120" i="42"/>
  <c r="GW110" i="42"/>
  <c r="GX110" i="42"/>
  <c r="IR101" i="42"/>
  <c r="IS101" i="42"/>
  <c r="HQ104" i="42"/>
  <c r="IR105" i="42"/>
  <c r="IS105" i="42"/>
  <c r="BI128" i="42"/>
  <c r="DB158" i="42" s="1"/>
  <c r="BH128" i="42"/>
  <c r="DA158" i="42" s="1"/>
  <c r="X139" i="42"/>
  <c r="AM169" i="42" s="1"/>
  <c r="Y139" i="42"/>
  <c r="AN169" i="42" s="1"/>
  <c r="AG139" i="42"/>
  <c r="AG135" i="42"/>
  <c r="Y135" i="42"/>
  <c r="AN165" i="42" s="1"/>
  <c r="X135" i="42"/>
  <c r="AM165" i="42" s="1"/>
  <c r="CD104" i="42"/>
  <c r="CC104" i="42"/>
  <c r="DS104" i="42"/>
  <c r="DT104" i="42"/>
  <c r="DU104" i="42" s="1"/>
  <c r="EX108" i="42"/>
  <c r="EY108" i="42"/>
  <c r="CV119" i="42"/>
  <c r="CU119" i="42"/>
  <c r="CV111" i="42"/>
  <c r="CU111" i="42"/>
  <c r="BQ108" i="42"/>
  <c r="BP108" i="42"/>
  <c r="AP138" i="42"/>
  <c r="BT168" i="42" s="1"/>
  <c r="AQ138" i="42"/>
  <c r="BU168" i="42" s="1"/>
  <c r="CA132" i="42"/>
  <c r="EI162" i="42" s="1"/>
  <c r="BZ132" i="42"/>
  <c r="EH162" i="42" s="1"/>
  <c r="V141" i="42"/>
  <c r="FR110" i="42"/>
  <c r="FP116" i="42"/>
  <c r="FS116" i="42" s="1"/>
  <c r="FT116" i="42" s="1"/>
  <c r="BX143" i="42"/>
  <c r="AG144" i="42"/>
  <c r="W127" i="42"/>
  <c r="AN146" i="42"/>
  <c r="W142" i="42"/>
  <c r="W146" i="42"/>
  <c r="W141" i="42"/>
  <c r="V139" i="42"/>
  <c r="BP112" i="42"/>
  <c r="AO133" i="42"/>
  <c r="AN143" i="42"/>
  <c r="DP111" i="42"/>
  <c r="EC111" i="42" s="1"/>
  <c r="AO134" i="42"/>
  <c r="AO137" i="42"/>
  <c r="AN132" i="42"/>
  <c r="AO132" i="42"/>
  <c r="DR108" i="42"/>
  <c r="BG138" i="42"/>
  <c r="BG139" i="42"/>
  <c r="BG143" i="42"/>
  <c r="BY136" i="42"/>
  <c r="BY132" i="42"/>
  <c r="BY145" i="42"/>
  <c r="BY141" i="42"/>
  <c r="BY137" i="42"/>
  <c r="BY133" i="42"/>
  <c r="BY129" i="42"/>
  <c r="BY140" i="42"/>
  <c r="BY128" i="42"/>
  <c r="HQ107" i="42"/>
  <c r="BX145" i="42"/>
  <c r="AG129" i="42"/>
  <c r="BQ140" i="42"/>
  <c r="BG146" i="42"/>
  <c r="BY138" i="42"/>
  <c r="V146" i="42"/>
  <c r="W143" i="42"/>
  <c r="CZ103" i="42"/>
  <c r="CY103" i="42"/>
  <c r="BT102" i="42"/>
  <c r="BY108" i="42"/>
  <c r="BZ108" i="42"/>
  <c r="Y130" i="42"/>
  <c r="AN160" i="42" s="1"/>
  <c r="X130" i="42"/>
  <c r="AM160" i="42" s="1"/>
  <c r="CC114" i="42"/>
  <c r="CD114" i="42"/>
  <c r="CZ114" i="42"/>
  <c r="CY114" i="42"/>
  <c r="CX113" i="42"/>
  <c r="CW113" i="42"/>
  <c r="BX115" i="42"/>
  <c r="BW115" i="42"/>
  <c r="BR117" i="42"/>
  <c r="BU117" i="42" s="1"/>
  <c r="BV117" i="42" s="1"/>
  <c r="CE117" i="42" s="1"/>
  <c r="BT117" i="42"/>
  <c r="CB107" i="42"/>
  <c r="CA107" i="42"/>
  <c r="EW120" i="42"/>
  <c r="EV120" i="42"/>
  <c r="AP132" i="42"/>
  <c r="BT162" i="42" s="1"/>
  <c r="AQ132" i="42"/>
  <c r="BU162" i="42" s="1"/>
  <c r="EW104" i="42"/>
  <c r="EV104" i="42"/>
  <c r="EU120" i="42"/>
  <c r="ET120" i="42"/>
  <c r="EX103" i="42"/>
  <c r="EY103" i="42"/>
  <c r="ET116" i="42"/>
  <c r="EU116" i="42"/>
  <c r="EU118" i="42"/>
  <c r="ET118" i="42"/>
  <c r="EA108" i="42"/>
  <c r="DZ108" i="42"/>
  <c r="EV119" i="42"/>
  <c r="EW119" i="42"/>
  <c r="IS115" i="42"/>
  <c r="IR115" i="42"/>
  <c r="IU112" i="42"/>
  <c r="IT112" i="42"/>
  <c r="IV109" i="42"/>
  <c r="IW109" i="42"/>
  <c r="IU104" i="42"/>
  <c r="IT104" i="42"/>
  <c r="CA134" i="42"/>
  <c r="EI164" i="42" s="1"/>
  <c r="BZ134" i="42"/>
  <c r="EH164" i="42" s="1"/>
  <c r="IS106" i="42"/>
  <c r="IR106" i="42"/>
  <c r="IU119" i="42"/>
  <c r="IT119" i="42"/>
  <c r="IU107" i="42"/>
  <c r="IT107" i="42"/>
  <c r="CW104" i="42"/>
  <c r="CX104" i="42"/>
  <c r="DR116" i="42"/>
  <c r="DT116" i="42"/>
  <c r="DU116" i="42" s="1"/>
  <c r="EU105" i="42"/>
  <c r="ET105" i="42"/>
  <c r="AP127" i="42"/>
  <c r="AY127" i="42"/>
  <c r="AQ127" i="42"/>
  <c r="BU157" i="42" s="1"/>
  <c r="EU117" i="42"/>
  <c r="ET117" i="42"/>
  <c r="CD116" i="42"/>
  <c r="CC116" i="42"/>
  <c r="CZ119" i="42"/>
  <c r="CY119" i="42"/>
  <c r="CX114" i="42"/>
  <c r="CW114" i="42"/>
  <c r="BT110" i="42"/>
  <c r="BT107" i="42"/>
  <c r="CX105" i="42"/>
  <c r="CW105" i="42"/>
  <c r="CV103" i="42"/>
  <c r="CU103" i="42"/>
  <c r="BZ115" i="42"/>
  <c r="BY115" i="42"/>
  <c r="BU105" i="42"/>
  <c r="BV105" i="42" s="1"/>
  <c r="BT105" i="42"/>
  <c r="EY117" i="42"/>
  <c r="EX117" i="42"/>
  <c r="ET111" i="42"/>
  <c r="EU111" i="42"/>
  <c r="EY105" i="42"/>
  <c r="EX105" i="42"/>
  <c r="EW102" i="42"/>
  <c r="EV102" i="42"/>
  <c r="EW117" i="42"/>
  <c r="EV117" i="42"/>
  <c r="EV103" i="42"/>
  <c r="EW103" i="42"/>
  <c r="BI146" i="42"/>
  <c r="DB176" i="42" s="1"/>
  <c r="BH146" i="42"/>
  <c r="DA176" i="42" s="1"/>
  <c r="BQ146" i="42"/>
  <c r="GX107" i="42"/>
  <c r="GW107" i="42"/>
  <c r="GV103" i="42"/>
  <c r="GU103" i="42"/>
  <c r="GS113" i="42"/>
  <c r="GT113" i="42"/>
  <c r="BQ141" i="42"/>
  <c r="BI141" i="42"/>
  <c r="DB171" i="42" s="1"/>
  <c r="BH141" i="42"/>
  <c r="DA171" i="42" s="1"/>
  <c r="GV119" i="42"/>
  <c r="GU119" i="42"/>
  <c r="IS103" i="42"/>
  <c r="IR103" i="42"/>
  <c r="CA130" i="42"/>
  <c r="EI160" i="42" s="1"/>
  <c r="BZ130" i="42"/>
  <c r="EH160" i="42" s="1"/>
  <c r="CI130" i="42"/>
  <c r="HX106" i="42"/>
  <c r="HY106" i="42"/>
  <c r="HX118" i="42"/>
  <c r="HY118" i="42"/>
  <c r="CI128" i="42"/>
  <c r="BZ128" i="42"/>
  <c r="EH158" i="42" s="1"/>
  <c r="CA128" i="42"/>
  <c r="EI158" i="42" s="1"/>
  <c r="HQ115" i="42"/>
  <c r="HX115" i="42"/>
  <c r="HY115" i="42"/>
  <c r="GS101" i="42"/>
  <c r="GT101" i="42"/>
  <c r="BH127" i="42"/>
  <c r="DA157" i="42" s="1"/>
  <c r="BQ127" i="42"/>
  <c r="BI127" i="42"/>
  <c r="DB157" i="42" s="1"/>
  <c r="IW120" i="42"/>
  <c r="IV120" i="42"/>
  <c r="GT110" i="42"/>
  <c r="GS110" i="42"/>
  <c r="BT118" i="42"/>
  <c r="BU118" i="42"/>
  <c r="BV118" i="42" s="1"/>
  <c r="DS120" i="42"/>
  <c r="CW116" i="42"/>
  <c r="CX116" i="42"/>
  <c r="CB110" i="42"/>
  <c r="CA110" i="42"/>
  <c r="EW114" i="42"/>
  <c r="EV114" i="42"/>
  <c r="AG127" i="42"/>
  <c r="X127" i="42"/>
  <c r="AM157" i="42" s="1"/>
  <c r="Y127" i="42"/>
  <c r="AN157" i="42" s="1"/>
  <c r="CA140" i="42"/>
  <c r="EI170" i="42" s="1"/>
  <c r="BZ140" i="42"/>
  <c r="EH170" i="42" s="1"/>
  <c r="AG131" i="42"/>
  <c r="X131" i="42"/>
  <c r="AM161" i="42" s="1"/>
  <c r="Y131" i="42"/>
  <c r="AN161" i="42" s="1"/>
  <c r="BT119" i="42"/>
  <c r="CZ106" i="42"/>
  <c r="CY106" i="42"/>
  <c r="CC115" i="42"/>
  <c r="CD115" i="42"/>
  <c r="BX111" i="42"/>
  <c r="BW111" i="42"/>
  <c r="AG133" i="42"/>
  <c r="Y133" i="42"/>
  <c r="AN163" i="42" s="1"/>
  <c r="X133" i="42"/>
  <c r="AM163" i="42" s="1"/>
  <c r="CV115" i="42"/>
  <c r="CU115" i="42"/>
  <c r="BW119" i="42"/>
  <c r="BX119" i="42"/>
  <c r="BU120" i="42"/>
  <c r="BV120" i="42" s="1"/>
  <c r="CF120" i="42" s="1"/>
  <c r="BT120" i="42"/>
  <c r="CB113" i="42"/>
  <c r="CA113" i="42"/>
  <c r="ET119" i="42"/>
  <c r="EU119" i="42"/>
  <c r="ET115" i="42"/>
  <c r="EU115" i="42"/>
  <c r="AP140" i="42"/>
  <c r="BT170" i="42" s="1"/>
  <c r="AQ140" i="42"/>
  <c r="BU170" i="42" s="1"/>
  <c r="EV108" i="42"/>
  <c r="EW108" i="42"/>
  <c r="ET103" i="42"/>
  <c r="EU103" i="42"/>
  <c r="AP146" i="42"/>
  <c r="BT176" i="42" s="1"/>
  <c r="AQ146" i="42"/>
  <c r="BU176" i="42" s="1"/>
  <c r="EW109" i="42"/>
  <c r="EV109" i="42"/>
  <c r="EW113" i="42"/>
  <c r="EV113" i="42"/>
  <c r="EY102" i="42"/>
  <c r="EX102" i="42"/>
  <c r="AQ129" i="42"/>
  <c r="BU159" i="42" s="1"/>
  <c r="AP129" i="42"/>
  <c r="BT159" i="42" s="1"/>
  <c r="AY129" i="42"/>
  <c r="DW114" i="42"/>
  <c r="DV114" i="42"/>
  <c r="DZ107" i="42"/>
  <c r="EA107" i="42"/>
  <c r="BI144" i="42"/>
  <c r="DB174" i="42" s="1"/>
  <c r="BH144" i="42"/>
  <c r="DA174" i="42" s="1"/>
  <c r="GS117" i="42"/>
  <c r="GT117" i="42"/>
  <c r="GX111" i="42"/>
  <c r="GW111" i="42"/>
  <c r="GU102" i="42"/>
  <c r="GV102" i="42"/>
  <c r="FY111" i="42"/>
  <c r="FZ111" i="42"/>
  <c r="BQ145" i="42"/>
  <c r="BI145" i="42"/>
  <c r="DB175" i="42" s="1"/>
  <c r="BH145" i="42"/>
  <c r="DA175" i="42" s="1"/>
  <c r="GU113" i="42"/>
  <c r="GV113" i="42"/>
  <c r="FZ115" i="42"/>
  <c r="FY115" i="42"/>
  <c r="GB105" i="42"/>
  <c r="GA105" i="42"/>
  <c r="CA146" i="42"/>
  <c r="EI176" i="42" s="1"/>
  <c r="BZ146" i="42"/>
  <c r="EH176" i="42" s="1"/>
  <c r="CI146" i="42"/>
  <c r="FR101" i="42"/>
  <c r="FQ101" i="42"/>
  <c r="FP101" i="42"/>
  <c r="FS101" i="42" s="1"/>
  <c r="FV112" i="42"/>
  <c r="FU112" i="42"/>
  <c r="HK101" i="42"/>
  <c r="HL101" i="42"/>
  <c r="BP101" i="42"/>
  <c r="BQ101" i="42"/>
  <c r="IW104" i="42"/>
  <c r="IV104" i="42"/>
  <c r="GS102" i="42"/>
  <c r="GT102" i="42"/>
  <c r="EY104" i="42"/>
  <c r="EX104" i="42"/>
  <c r="EY120" i="42"/>
  <c r="EX120" i="42"/>
  <c r="EU101" i="42"/>
  <c r="ET101" i="42"/>
  <c r="CZ117" i="42"/>
  <c r="CY117" i="42"/>
  <c r="HX107" i="42"/>
  <c r="HY107" i="42"/>
  <c r="BZ107" i="42"/>
  <c r="BY107" i="42"/>
  <c r="CV117" i="42"/>
  <c r="CU117" i="42"/>
  <c r="CY112" i="42"/>
  <c r="CZ112" i="42"/>
  <c r="CU108" i="42"/>
  <c r="CV108" i="42"/>
  <c r="BR104" i="42"/>
  <c r="BU104" i="42" s="1"/>
  <c r="BV104" i="42" s="1"/>
  <c r="BT104" i="42"/>
  <c r="DP120" i="42"/>
  <c r="DO120" i="42"/>
  <c r="HM101" i="42"/>
  <c r="HN101" i="42"/>
  <c r="BF133" i="42"/>
  <c r="BF139" i="42"/>
  <c r="BX133" i="42"/>
  <c r="AO146" i="42"/>
  <c r="DQ108" i="42"/>
  <c r="DT108" i="42" s="1"/>
  <c r="BG142" i="42"/>
  <c r="FS110" i="42"/>
  <c r="FT110" i="42" s="1"/>
  <c r="GD110" i="42" s="1"/>
  <c r="BX128" i="42"/>
  <c r="V128" i="42"/>
  <c r="V145" i="42"/>
  <c r="V140" i="42"/>
  <c r="W134" i="42"/>
  <c r="BQ110" i="42"/>
  <c r="V131" i="42"/>
  <c r="BP119" i="42"/>
  <c r="W135" i="42"/>
  <c r="AO131" i="42"/>
  <c r="AO141" i="42"/>
  <c r="AN136" i="42"/>
  <c r="AO140" i="42"/>
  <c r="AN135" i="42"/>
  <c r="DQ120" i="42"/>
  <c r="DT120" i="42" s="1"/>
  <c r="AO144" i="42"/>
  <c r="DR113" i="42"/>
  <c r="AO129" i="42"/>
  <c r="AN145" i="42"/>
  <c r="AN141" i="42"/>
  <c r="BG132" i="42"/>
  <c r="BG145" i="42"/>
  <c r="BF128" i="42"/>
  <c r="BG131" i="42"/>
  <c r="BX135" i="42"/>
  <c r="BX131" i="42"/>
  <c r="BX144" i="42"/>
  <c r="BX140" i="42"/>
  <c r="BX136" i="42"/>
  <c r="BX132" i="42"/>
  <c r="BY144" i="42"/>
  <c r="BX139" i="42"/>
  <c r="BX137" i="42"/>
  <c r="BX129" i="42"/>
  <c r="AG138" i="42"/>
  <c r="AY140" i="42"/>
  <c r="AY136" i="42"/>
  <c r="AY132" i="42"/>
  <c r="AY128" i="42"/>
  <c r="BQ136" i="42"/>
  <c r="BG136" i="42"/>
  <c r="BF143" i="42"/>
  <c r="V136" i="42"/>
  <c r="AN140" i="42"/>
  <c r="HN115" i="42"/>
  <c r="HZ115" i="42" s="1"/>
  <c r="HP120" i="42"/>
  <c r="HO115" i="42"/>
  <c r="HR115" i="42" s="1"/>
  <c r="HP115" i="42"/>
  <c r="HR120" i="42"/>
  <c r="HS120" i="42" s="1"/>
  <c r="HN103" i="42"/>
  <c r="HZ103" i="42" s="1"/>
  <c r="HL114" i="42"/>
  <c r="HV114" i="42" s="1"/>
  <c r="HK114" i="42"/>
  <c r="HL102" i="42"/>
  <c r="HV102" i="42" s="1"/>
  <c r="HK102" i="42"/>
  <c r="HL106" i="42"/>
  <c r="HV106" i="42" s="1"/>
  <c r="HK106" i="42"/>
  <c r="HL110" i="42"/>
  <c r="HV110" i="42" s="1"/>
  <c r="HK110" i="42"/>
  <c r="HL118" i="42"/>
  <c r="HV118" i="42" s="1"/>
  <c r="HK118" i="42"/>
  <c r="HS113" i="42"/>
  <c r="IB113" i="42" s="1"/>
  <c r="HS111" i="42"/>
  <c r="HS109" i="42"/>
  <c r="ID109" i="42" s="1"/>
  <c r="HS117" i="42"/>
  <c r="IE117" i="42" s="1"/>
  <c r="HS103" i="42"/>
  <c r="IB103" i="42" s="1"/>
  <c r="HS107" i="42"/>
  <c r="IB107" i="42" s="1"/>
  <c r="HK105" i="42"/>
  <c r="HL105" i="42"/>
  <c r="HV105" i="42" s="1"/>
  <c r="HP102" i="42"/>
  <c r="HQ102" i="42"/>
  <c r="HO102" i="42"/>
  <c r="HR102" i="42" s="1"/>
  <c r="HZ114" i="42"/>
  <c r="IA114" i="42"/>
  <c r="IA102" i="42"/>
  <c r="HZ102" i="42"/>
  <c r="HK117" i="42"/>
  <c r="HL117" i="42"/>
  <c r="HV117" i="42" s="1"/>
  <c r="HK120" i="42"/>
  <c r="HL120" i="42"/>
  <c r="HV120" i="42" s="1"/>
  <c r="HP118" i="42"/>
  <c r="HQ118" i="42"/>
  <c r="HO118" i="42"/>
  <c r="HR118" i="42" s="1"/>
  <c r="HM113" i="42"/>
  <c r="HN113" i="42"/>
  <c r="HK112" i="42"/>
  <c r="HL112" i="42"/>
  <c r="HV112" i="42" s="1"/>
  <c r="HP110" i="42"/>
  <c r="HQ110" i="42"/>
  <c r="HO110" i="42"/>
  <c r="HR110" i="42" s="1"/>
  <c r="HS110" i="42" s="1"/>
  <c r="HM105" i="42"/>
  <c r="HN105" i="42"/>
  <c r="HK104" i="42"/>
  <c r="HL104" i="42"/>
  <c r="HV104" i="42" s="1"/>
  <c r="HW107" i="42"/>
  <c r="HS119" i="42"/>
  <c r="IE119" i="42" s="1"/>
  <c r="ID112" i="42"/>
  <c r="IC112" i="42"/>
  <c r="HK113" i="42"/>
  <c r="HL113" i="42"/>
  <c r="HV113" i="42" s="1"/>
  <c r="HZ118" i="42"/>
  <c r="IA118" i="42"/>
  <c r="HK109" i="42"/>
  <c r="HL109" i="42"/>
  <c r="HV109" i="42" s="1"/>
  <c r="HM117" i="42"/>
  <c r="HN117" i="42"/>
  <c r="HK116" i="42"/>
  <c r="HL116" i="42"/>
  <c r="HV116" i="42" s="1"/>
  <c r="HP114" i="42"/>
  <c r="HQ114" i="42"/>
  <c r="HO114" i="42"/>
  <c r="HR114" i="42" s="1"/>
  <c r="HM109" i="42"/>
  <c r="HN109" i="42"/>
  <c r="HK108" i="42"/>
  <c r="HL108" i="42"/>
  <c r="HV108" i="42" s="1"/>
  <c r="HP106" i="42"/>
  <c r="HQ106" i="42"/>
  <c r="HO106" i="42"/>
  <c r="HR106" i="42" s="1"/>
  <c r="IA110" i="42"/>
  <c r="HZ110" i="42"/>
  <c r="HS108" i="42"/>
  <c r="FO109" i="42"/>
  <c r="FN109" i="42"/>
  <c r="FO115" i="42"/>
  <c r="FN105" i="42"/>
  <c r="FP103" i="42"/>
  <c r="FS103" i="42" s="1"/>
  <c r="FT103" i="42" s="1"/>
  <c r="GD103" i="42" s="1"/>
  <c r="FT120" i="42"/>
  <c r="GD120" i="42" s="1"/>
  <c r="GD106" i="42"/>
  <c r="FT114" i="42"/>
  <c r="FM106" i="42"/>
  <c r="FL106" i="42"/>
  <c r="FM115" i="42"/>
  <c r="FL115" i="42"/>
  <c r="FO108" i="42"/>
  <c r="FN108" i="42"/>
  <c r="FP105" i="42"/>
  <c r="FS105" i="42" s="1"/>
  <c r="FQ105" i="42"/>
  <c r="FR105" i="42"/>
  <c r="FM103" i="42"/>
  <c r="FL103" i="42"/>
  <c r="FL117" i="42"/>
  <c r="FM117" i="42"/>
  <c r="FR107" i="42"/>
  <c r="FQ107" i="42"/>
  <c r="FP107" i="42"/>
  <c r="FS107" i="42" s="1"/>
  <c r="FM102" i="42"/>
  <c r="FL102" i="42"/>
  <c r="FM118" i="42"/>
  <c r="FL118" i="42"/>
  <c r="FO120" i="42"/>
  <c r="FN120" i="42"/>
  <c r="FP117" i="42"/>
  <c r="FS117" i="42" s="1"/>
  <c r="FQ117" i="42"/>
  <c r="FR117" i="42"/>
  <c r="FM111" i="42"/>
  <c r="FL111" i="42"/>
  <c r="FR111" i="42"/>
  <c r="FQ111" i="42"/>
  <c r="FP111" i="42"/>
  <c r="FS111" i="42" s="1"/>
  <c r="FR119" i="42"/>
  <c r="FQ119" i="42"/>
  <c r="FP119" i="42"/>
  <c r="FS119" i="42" s="1"/>
  <c r="FN118" i="42"/>
  <c r="FO118" i="42"/>
  <c r="FR115" i="42"/>
  <c r="FQ115" i="42"/>
  <c r="FP115" i="42"/>
  <c r="FS115" i="42" s="1"/>
  <c r="FN114" i="42"/>
  <c r="FO114" i="42"/>
  <c r="FM114" i="42"/>
  <c r="FL114" i="42"/>
  <c r="FO116" i="42"/>
  <c r="FN116" i="42"/>
  <c r="FP113" i="42"/>
  <c r="FS113" i="42" s="1"/>
  <c r="FQ113" i="42"/>
  <c r="FR113" i="42"/>
  <c r="FM107" i="42"/>
  <c r="FL107" i="42"/>
  <c r="FO104" i="42"/>
  <c r="FN104" i="42"/>
  <c r="FL105" i="42"/>
  <c r="FM105" i="42"/>
  <c r="FR104" i="42"/>
  <c r="FP104" i="42"/>
  <c r="FS104" i="42" s="1"/>
  <c r="FQ104" i="42"/>
  <c r="FL109" i="42"/>
  <c r="FM109" i="42"/>
  <c r="FN106" i="42"/>
  <c r="FO106" i="42"/>
  <c r="FM110" i="42"/>
  <c r="FL110" i="42"/>
  <c r="FM119" i="42"/>
  <c r="FL119" i="42"/>
  <c r="FO112" i="42"/>
  <c r="FN112" i="42"/>
  <c r="FP109" i="42"/>
  <c r="FS109" i="42" s="1"/>
  <c r="FQ109" i="42"/>
  <c r="FR109" i="42"/>
  <c r="FN102" i="42"/>
  <c r="FO102" i="42"/>
  <c r="FN110" i="42"/>
  <c r="FO110" i="42"/>
  <c r="FL113" i="42"/>
  <c r="FM113" i="42"/>
  <c r="DS109" i="42"/>
  <c r="DQ109" i="42"/>
  <c r="DT109" i="42" s="1"/>
  <c r="DN118" i="42"/>
  <c r="DM118" i="42"/>
  <c r="DN102" i="42"/>
  <c r="DM102" i="42"/>
  <c r="DM103" i="42"/>
  <c r="DN103" i="42"/>
  <c r="DM117" i="42"/>
  <c r="DN117" i="42"/>
  <c r="DP114" i="42"/>
  <c r="DO114" i="42"/>
  <c r="DM109" i="42"/>
  <c r="DN109" i="42"/>
  <c r="EB103" i="42"/>
  <c r="EC103" i="42"/>
  <c r="DO109" i="42"/>
  <c r="DP109" i="42"/>
  <c r="DM112" i="42"/>
  <c r="DN112" i="42"/>
  <c r="DM113" i="42"/>
  <c r="DN113" i="42"/>
  <c r="DR118" i="42"/>
  <c r="DS118" i="42"/>
  <c r="DQ118" i="42"/>
  <c r="DT118" i="42" s="1"/>
  <c r="DS103" i="42"/>
  <c r="DQ103" i="42"/>
  <c r="DT103" i="42" s="1"/>
  <c r="DR103" i="42"/>
  <c r="DN106" i="42"/>
  <c r="DM106" i="42"/>
  <c r="DS111" i="42"/>
  <c r="DQ111" i="42"/>
  <c r="DT111" i="42" s="1"/>
  <c r="DR111" i="42"/>
  <c r="DP106" i="42"/>
  <c r="DO106" i="42"/>
  <c r="DM105" i="42"/>
  <c r="DN105" i="42"/>
  <c r="DR102" i="42"/>
  <c r="DS102" i="42"/>
  <c r="DQ102" i="42"/>
  <c r="DT102" i="42" s="1"/>
  <c r="DO105" i="42"/>
  <c r="DP105" i="42"/>
  <c r="DN120" i="42"/>
  <c r="DM120" i="42"/>
  <c r="DY119" i="42"/>
  <c r="DX119" i="42"/>
  <c r="DO117" i="42"/>
  <c r="DP117" i="42"/>
  <c r="DM116" i="42"/>
  <c r="DN116" i="42"/>
  <c r="DR114" i="42"/>
  <c r="DS114" i="42"/>
  <c r="DQ114" i="42"/>
  <c r="DT114" i="42" s="1"/>
  <c r="EC115" i="42"/>
  <c r="EB115" i="42"/>
  <c r="EB118" i="42"/>
  <c r="EC118" i="42"/>
  <c r="DR110" i="42"/>
  <c r="DS110" i="42"/>
  <c r="DQ110" i="42"/>
  <c r="DT110" i="42" s="1"/>
  <c r="DR106" i="42"/>
  <c r="DS106" i="42"/>
  <c r="DQ106" i="42"/>
  <c r="DT106" i="42" s="1"/>
  <c r="DS119" i="42"/>
  <c r="DQ119" i="42"/>
  <c r="DT119" i="42" s="1"/>
  <c r="DR119" i="42"/>
  <c r="DS107" i="42"/>
  <c r="DQ107" i="42"/>
  <c r="DT107" i="42" s="1"/>
  <c r="DR107" i="42"/>
  <c r="DM108" i="42"/>
  <c r="DN108" i="42"/>
  <c r="DS115" i="42"/>
  <c r="DQ115" i="42"/>
  <c r="DT115" i="42" s="1"/>
  <c r="DR115" i="42"/>
  <c r="DX111" i="42"/>
  <c r="DY111" i="42"/>
  <c r="DM104" i="42"/>
  <c r="DN104" i="42"/>
  <c r="DO113" i="42"/>
  <c r="DP113" i="42"/>
  <c r="BS120" i="42"/>
  <c r="BP103" i="42"/>
  <c r="BQ103" i="42"/>
  <c r="BP111" i="42"/>
  <c r="BQ111" i="42"/>
  <c r="BQ107" i="42"/>
  <c r="BQ113" i="42"/>
  <c r="BO111" i="42"/>
  <c r="BO118" i="42"/>
  <c r="BN118" i="42"/>
  <c r="BS110" i="42"/>
  <c r="BR110" i="42"/>
  <c r="BU110" i="42" s="1"/>
  <c r="BN116" i="42"/>
  <c r="BO116" i="42"/>
  <c r="BO104" i="42"/>
  <c r="BN104" i="42"/>
  <c r="BR119" i="42"/>
  <c r="BU119" i="42" s="1"/>
  <c r="BS119" i="42"/>
  <c r="BN117" i="42"/>
  <c r="BO117" i="42"/>
  <c r="BO114" i="42"/>
  <c r="BN114" i="42"/>
  <c r="BP117" i="42"/>
  <c r="BQ117" i="42"/>
  <c r="BS102" i="42"/>
  <c r="BR102" i="42"/>
  <c r="BU102" i="42" s="1"/>
  <c r="BN113" i="42"/>
  <c r="BO113" i="42"/>
  <c r="BO110" i="42"/>
  <c r="BN110" i="42"/>
  <c r="BQ109" i="42"/>
  <c r="BP109" i="42"/>
  <c r="BR107" i="42"/>
  <c r="BU107" i="42" s="1"/>
  <c r="BS107" i="42"/>
  <c r="BP106" i="42"/>
  <c r="BQ106" i="42"/>
  <c r="BN105" i="42"/>
  <c r="BO105" i="42"/>
  <c r="BP105" i="42"/>
  <c r="BQ105" i="42"/>
  <c r="BO106" i="42"/>
  <c r="BN106" i="42"/>
  <c r="BS115" i="42"/>
  <c r="BR115" i="42"/>
  <c r="BU115" i="42" s="1"/>
  <c r="BV115" i="42" s="1"/>
  <c r="CE115" i="42" s="1"/>
  <c r="BO112" i="42"/>
  <c r="BN112" i="42"/>
  <c r="BN120" i="42"/>
  <c r="BO120" i="42"/>
  <c r="BV112" i="42"/>
  <c r="BO102" i="42"/>
  <c r="BN102" i="42"/>
  <c r="CF114" i="42"/>
  <c r="N296" i="42"/>
  <c r="N297" i="42"/>
  <c r="N295" i="42"/>
  <c r="DY107" i="42" l="1"/>
  <c r="BT157" i="42"/>
  <c r="CL157" i="42" s="1"/>
  <c r="CF103" i="42"/>
  <c r="AA144" i="42"/>
  <c r="AP174" i="42" s="1"/>
  <c r="BM135" i="42"/>
  <c r="DF165" i="42" s="1"/>
  <c r="M295" i="42"/>
  <c r="M296" i="42"/>
  <c r="M297" i="42"/>
  <c r="CG111" i="42"/>
  <c r="BK137" i="42"/>
  <c r="DD167" i="42" s="1"/>
  <c r="EG104" i="42"/>
  <c r="FX116" i="42"/>
  <c r="CG103" i="42"/>
  <c r="CH103" i="42"/>
  <c r="CK127" i="42"/>
  <c r="CC118" i="42"/>
  <c r="AU135" i="42"/>
  <c r="BY165" i="42" s="1"/>
  <c r="BA127" i="42"/>
  <c r="IA107" i="42"/>
  <c r="AB144" i="42"/>
  <c r="AD144" i="42" s="1"/>
  <c r="AE144" i="42" s="1"/>
  <c r="AQ174" i="42" s="1"/>
  <c r="BJ138" i="42"/>
  <c r="DC168" i="42" s="1"/>
  <c r="IA111" i="42"/>
  <c r="CB138" i="42"/>
  <c r="EJ168" i="42" s="1"/>
  <c r="BJ140" i="42"/>
  <c r="DC170" i="42" s="1"/>
  <c r="DT170" i="42" s="1"/>
  <c r="Z130" i="42"/>
  <c r="AO160" i="42" s="1"/>
  <c r="HW111" i="42"/>
  <c r="HY108" i="42"/>
  <c r="AR139" i="42"/>
  <c r="BV169" i="42" s="1"/>
  <c r="CM169" i="42" s="1"/>
  <c r="BJ142" i="42"/>
  <c r="DC172" i="42" s="1"/>
  <c r="CH109" i="42"/>
  <c r="CG114" i="42"/>
  <c r="GB103" i="42"/>
  <c r="HX104" i="42"/>
  <c r="Z137" i="42"/>
  <c r="AO167" i="42" s="1"/>
  <c r="BF167" i="42" s="1"/>
  <c r="HX120" i="42"/>
  <c r="CC141" i="42"/>
  <c r="EK171" i="42" s="1"/>
  <c r="EB110" i="42"/>
  <c r="AR137" i="42"/>
  <c r="BV167" i="42" s="1"/>
  <c r="IE108" i="42"/>
  <c r="AU127" i="42"/>
  <c r="BY157" i="42" s="1"/>
  <c r="HY110" i="42"/>
  <c r="EA104" i="42"/>
  <c r="BK146" i="42"/>
  <c r="DD176" i="42" s="1"/>
  <c r="BE162" i="42"/>
  <c r="CL167" i="42"/>
  <c r="HZ119" i="42"/>
  <c r="BY109" i="42"/>
  <c r="CC130" i="42"/>
  <c r="EK160" i="42" s="1"/>
  <c r="AC139" i="42"/>
  <c r="AR169" i="42" s="1"/>
  <c r="BS127" i="42"/>
  <c r="BM141" i="42"/>
  <c r="DF171" i="42" s="1"/>
  <c r="AR130" i="42"/>
  <c r="BV160" i="42" s="1"/>
  <c r="IE116" i="42"/>
  <c r="HX112" i="42"/>
  <c r="HU103" i="42"/>
  <c r="CE134" i="42"/>
  <c r="EM164" i="42" s="1"/>
  <c r="AT130" i="42"/>
  <c r="AV130" i="42" s="1"/>
  <c r="AW130" i="42" s="1"/>
  <c r="BX160" i="42" s="1"/>
  <c r="BJ132" i="42"/>
  <c r="DC162" i="42" s="1"/>
  <c r="DT162" i="42" s="1"/>
  <c r="CB104" i="42"/>
  <c r="CA116" i="42"/>
  <c r="CE109" i="42"/>
  <c r="AU143" i="42"/>
  <c r="BY173" i="42" s="1"/>
  <c r="AB140" i="42"/>
  <c r="AD140" i="42" s="1"/>
  <c r="AE140" i="42" s="1"/>
  <c r="AQ170" i="42" s="1"/>
  <c r="AT136" i="42"/>
  <c r="AV136" i="42" s="1"/>
  <c r="AW136" i="42" s="1"/>
  <c r="BX166" i="42" s="1"/>
  <c r="BL133" i="42"/>
  <c r="BN133" i="42" s="1"/>
  <c r="BO133" i="42" s="1"/>
  <c r="DE163" i="42" s="1"/>
  <c r="GE114" i="42"/>
  <c r="CG109" i="42"/>
  <c r="AH127" i="42"/>
  <c r="BJ135" i="42"/>
  <c r="DC165" i="42" s="1"/>
  <c r="DT165" i="42" s="1"/>
  <c r="CC142" i="42"/>
  <c r="EK172" i="42" s="1"/>
  <c r="AU145" i="42"/>
  <c r="BY175" i="42" s="1"/>
  <c r="AU128" i="42"/>
  <c r="BY158" i="42" s="1"/>
  <c r="CF109" i="42"/>
  <c r="AC128" i="42"/>
  <c r="AR158" i="42" s="1"/>
  <c r="AA142" i="42"/>
  <c r="AP172" i="42" s="1"/>
  <c r="BM137" i="42"/>
  <c r="DF167" i="42" s="1"/>
  <c r="CL174" i="42"/>
  <c r="GF108" i="42"/>
  <c r="HZ106" i="42"/>
  <c r="CE127" i="42"/>
  <c r="EM157" i="42" s="1"/>
  <c r="BJ144" i="42"/>
  <c r="DC174" i="42" s="1"/>
  <c r="GA111" i="42"/>
  <c r="CD135" i="42"/>
  <c r="CF135" i="42" s="1"/>
  <c r="CG135" i="42" s="1"/>
  <c r="EL165" i="42" s="1"/>
  <c r="BK141" i="42"/>
  <c r="DD171" i="42" s="1"/>
  <c r="CC134" i="42"/>
  <c r="EK164" i="42" s="1"/>
  <c r="CD139" i="42"/>
  <c r="CF139" i="42" s="1"/>
  <c r="CG139" i="42" s="1"/>
  <c r="EL169" i="42" s="1"/>
  <c r="FX104" i="42"/>
  <c r="BW107" i="42"/>
  <c r="AU139" i="42"/>
  <c r="BY169" i="42" s="1"/>
  <c r="BY103" i="42"/>
  <c r="BK131" i="42"/>
  <c r="DD161" i="42" s="1"/>
  <c r="AB129" i="42"/>
  <c r="AD129" i="42" s="1"/>
  <c r="AE129" i="42" s="1"/>
  <c r="AQ159" i="42" s="1"/>
  <c r="AT142" i="42"/>
  <c r="AV142" i="42" s="1"/>
  <c r="AW142" i="42" s="1"/>
  <c r="BX172" i="42" s="1"/>
  <c r="AA132" i="42"/>
  <c r="AP162" i="42" s="1"/>
  <c r="EZ159" i="42"/>
  <c r="BM129" i="42"/>
  <c r="DF159" i="42" s="1"/>
  <c r="CD143" i="42"/>
  <c r="CF143" i="42" s="1"/>
  <c r="CG143" i="42" s="1"/>
  <c r="EL173" i="42" s="1"/>
  <c r="AA135" i="42"/>
  <c r="AP165" i="42" s="1"/>
  <c r="IB104" i="42"/>
  <c r="AS144" i="42"/>
  <c r="BW174" i="42" s="1"/>
  <c r="AC136" i="42"/>
  <c r="AR166" i="42" s="1"/>
  <c r="EC119" i="42"/>
  <c r="GD108" i="42"/>
  <c r="IC104" i="42"/>
  <c r="DZ118" i="42"/>
  <c r="FZ119" i="42"/>
  <c r="AB130" i="42"/>
  <c r="AD130" i="42" s="1"/>
  <c r="AE130" i="42" s="1"/>
  <c r="AQ160" i="42" s="1"/>
  <c r="BK136" i="42"/>
  <c r="DD166" i="42" s="1"/>
  <c r="DX115" i="42"/>
  <c r="IE104" i="42"/>
  <c r="AT138" i="42"/>
  <c r="AV138" i="42" s="1"/>
  <c r="AW138" i="42" s="1"/>
  <c r="BX168" i="42" s="1"/>
  <c r="AC133" i="42"/>
  <c r="AR163" i="42" s="1"/>
  <c r="CD146" i="42"/>
  <c r="CF146" i="42" s="1"/>
  <c r="CG146" i="42" s="1"/>
  <c r="EL176" i="42" s="1"/>
  <c r="CD131" i="42"/>
  <c r="CF131" i="42" s="1"/>
  <c r="CG131" i="42" s="1"/>
  <c r="EL161" i="42" s="1"/>
  <c r="BK134" i="42"/>
  <c r="DD164" i="42" s="1"/>
  <c r="CL172" i="42"/>
  <c r="EZ167" i="42"/>
  <c r="EG113" i="42"/>
  <c r="BJ129" i="42"/>
  <c r="DC159" i="42" s="1"/>
  <c r="GC108" i="42"/>
  <c r="HW119" i="42"/>
  <c r="HW115" i="42"/>
  <c r="AA143" i="42"/>
  <c r="AP173" i="42" s="1"/>
  <c r="Z133" i="42"/>
  <c r="AO163" i="42" s="1"/>
  <c r="AZ127" i="42"/>
  <c r="CM168" i="42"/>
  <c r="FA172" i="42"/>
  <c r="DS175" i="42"/>
  <c r="CL162" i="42"/>
  <c r="EZ169" i="42"/>
  <c r="CL164" i="42"/>
  <c r="EM165" i="42"/>
  <c r="BF168" i="42"/>
  <c r="BF173" i="42"/>
  <c r="BF164" i="42"/>
  <c r="DS172" i="42"/>
  <c r="DT167" i="42"/>
  <c r="BF172" i="42"/>
  <c r="EZ162" i="42"/>
  <c r="DS162" i="42"/>
  <c r="BE173" i="42"/>
  <c r="BF162" i="42"/>
  <c r="DT175" i="42"/>
  <c r="DS174" i="42"/>
  <c r="CL170" i="42"/>
  <c r="DS157" i="42"/>
  <c r="EZ160" i="42"/>
  <c r="DS176" i="42"/>
  <c r="BF174" i="42"/>
  <c r="FA160" i="42"/>
  <c r="BE165" i="42"/>
  <c r="EZ166" i="42"/>
  <c r="EZ165" i="42"/>
  <c r="CL158" i="42"/>
  <c r="BE168" i="42"/>
  <c r="BE170" i="42"/>
  <c r="CL161" i="42"/>
  <c r="BE172" i="42"/>
  <c r="DS170" i="42"/>
  <c r="CM174" i="42"/>
  <c r="EE105" i="42"/>
  <c r="AA138" i="42"/>
  <c r="AP168" i="42" s="1"/>
  <c r="EF112" i="42"/>
  <c r="FX120" i="42"/>
  <c r="IE111" i="42"/>
  <c r="Z129" i="42"/>
  <c r="AO159" i="42" s="1"/>
  <c r="AB131" i="42"/>
  <c r="AD131" i="42" s="1"/>
  <c r="AE131" i="42" s="1"/>
  <c r="AQ161" i="42" s="1"/>
  <c r="CD142" i="42"/>
  <c r="CF142" i="42" s="1"/>
  <c r="CG142" i="42" s="1"/>
  <c r="EL172" i="42" s="1"/>
  <c r="AR128" i="42"/>
  <c r="BV158" i="42" s="1"/>
  <c r="AB132" i="42"/>
  <c r="AD132" i="42" s="1"/>
  <c r="AE132" i="42" s="1"/>
  <c r="AQ162" i="42" s="1"/>
  <c r="BJ130" i="42"/>
  <c r="DC160" i="42" s="1"/>
  <c r="AS133" i="42"/>
  <c r="BW163" i="42" s="1"/>
  <c r="AC145" i="42"/>
  <c r="AR175" i="42" s="1"/>
  <c r="AC138" i="42"/>
  <c r="AR168" i="42" s="1"/>
  <c r="AS138" i="42"/>
  <c r="BW168" i="42" s="1"/>
  <c r="AC137" i="42"/>
  <c r="AR167" i="42" s="1"/>
  <c r="CL159" i="42"/>
  <c r="CL168" i="42"/>
  <c r="BE164" i="42"/>
  <c r="CL169" i="42"/>
  <c r="CL166" i="42"/>
  <c r="DS161" i="42"/>
  <c r="BE159" i="42"/>
  <c r="DT164" i="42"/>
  <c r="AR170" i="42"/>
  <c r="DT176" i="42"/>
  <c r="CM163" i="42"/>
  <c r="CM164" i="42"/>
  <c r="BE166" i="42"/>
  <c r="CL176" i="42"/>
  <c r="BE161" i="42"/>
  <c r="EZ170" i="42"/>
  <c r="DS171" i="42"/>
  <c r="DT166" i="42"/>
  <c r="EZ164" i="42"/>
  <c r="BE160" i="42"/>
  <c r="BF165" i="42"/>
  <c r="DS158" i="42"/>
  <c r="EZ172" i="42"/>
  <c r="EZ173" i="42"/>
  <c r="DS173" i="42"/>
  <c r="DS169" i="42"/>
  <c r="EZ168" i="42"/>
  <c r="CM161" i="42"/>
  <c r="CM159" i="42"/>
  <c r="EZ176" i="42"/>
  <c r="BE163" i="42"/>
  <c r="BE157" i="42"/>
  <c r="EZ158" i="42"/>
  <c r="BE169" i="42"/>
  <c r="EZ161" i="42"/>
  <c r="BE175" i="42"/>
  <c r="BE171" i="42"/>
  <c r="BE176" i="42"/>
  <c r="EZ157" i="42"/>
  <c r="EZ174" i="42"/>
  <c r="DS166" i="42"/>
  <c r="DT171" i="42"/>
  <c r="BE174" i="42"/>
  <c r="FA164" i="42"/>
  <c r="FA171" i="42"/>
  <c r="DT161" i="42"/>
  <c r="CM172" i="42"/>
  <c r="GE102" i="42"/>
  <c r="BM134" i="42"/>
  <c r="DF164" i="42" s="1"/>
  <c r="BM130" i="42"/>
  <c r="DF160" i="42" s="1"/>
  <c r="FY117" i="42"/>
  <c r="ID101" i="42"/>
  <c r="AS134" i="42"/>
  <c r="BW164" i="42" s="1"/>
  <c r="AS131" i="42"/>
  <c r="BW161" i="42" s="1"/>
  <c r="FX112" i="42"/>
  <c r="FW112" i="42"/>
  <c r="BM128" i="42"/>
  <c r="CE130" i="42"/>
  <c r="EM160" i="42" s="1"/>
  <c r="EB107" i="42"/>
  <c r="GE106" i="42"/>
  <c r="AA134" i="42"/>
  <c r="AP164" i="42" s="1"/>
  <c r="BK145" i="42"/>
  <c r="DD175" i="42" s="1"/>
  <c r="BL127" i="42"/>
  <c r="BN127" i="42" s="1"/>
  <c r="BO127" i="42" s="1"/>
  <c r="DE157" i="42" s="1"/>
  <c r="BM144" i="42"/>
  <c r="DF174" i="42" s="1"/>
  <c r="AS142" i="42"/>
  <c r="BW172" i="42" s="1"/>
  <c r="BM140" i="42"/>
  <c r="DF170" i="42" s="1"/>
  <c r="AS129" i="42"/>
  <c r="BW159" i="42" s="1"/>
  <c r="EF104" i="42"/>
  <c r="EB111" i="42"/>
  <c r="GF120" i="42"/>
  <c r="ID111" i="42"/>
  <c r="IB119" i="42"/>
  <c r="IB117" i="42"/>
  <c r="EF113" i="42"/>
  <c r="IE110" i="42"/>
  <c r="IB105" i="42"/>
  <c r="IB108" i="42"/>
  <c r="DU119" i="42"/>
  <c r="EE119" i="42" s="1"/>
  <c r="IB109" i="42"/>
  <c r="EG116" i="42"/>
  <c r="EF117" i="42"/>
  <c r="IE107" i="42"/>
  <c r="ED101" i="42"/>
  <c r="CG108" i="42"/>
  <c r="IC109" i="42"/>
  <c r="IB116" i="42"/>
  <c r="IB110" i="42"/>
  <c r="EG117" i="42"/>
  <c r="ED117" i="42"/>
  <c r="DU118" i="42"/>
  <c r="EF118" i="42" s="1"/>
  <c r="DU120" i="42"/>
  <c r="ED120" i="42" s="1"/>
  <c r="DU103" i="42"/>
  <c r="EG103" i="42" s="1"/>
  <c r="DU106" i="42"/>
  <c r="EG106" i="42" s="1"/>
  <c r="DU108" i="42"/>
  <c r="EE108" i="42" s="1"/>
  <c r="FT101" i="42"/>
  <c r="GF101" i="42" s="1"/>
  <c r="CG116" i="42"/>
  <c r="CF116" i="42"/>
  <c r="CH116" i="42"/>
  <c r="IE101" i="42"/>
  <c r="IE120" i="42"/>
  <c r="DU114" i="42"/>
  <c r="EE114" i="42" s="1"/>
  <c r="CE118" i="42"/>
  <c r="CG118" i="42"/>
  <c r="CH118" i="42"/>
  <c r="IC120" i="42"/>
  <c r="IB120" i="42"/>
  <c r="BV101" i="42"/>
  <c r="CE101" i="42" s="1"/>
  <c r="BX102" i="42"/>
  <c r="BW102" i="42"/>
  <c r="BX120" i="42"/>
  <c r="BW120" i="42"/>
  <c r="BX105" i="42"/>
  <c r="BW105" i="42"/>
  <c r="BX110" i="42"/>
  <c r="BW110" i="42"/>
  <c r="BY116" i="42"/>
  <c r="BZ116" i="42"/>
  <c r="BX118" i="42"/>
  <c r="BW118" i="42"/>
  <c r="CA103" i="42"/>
  <c r="CB103" i="42"/>
  <c r="DW106" i="42"/>
  <c r="DV106" i="42"/>
  <c r="DV103" i="42"/>
  <c r="DW103" i="42"/>
  <c r="GB110" i="42"/>
  <c r="GA110" i="42"/>
  <c r="GB108" i="42"/>
  <c r="GA108" i="42"/>
  <c r="FY105" i="42"/>
  <c r="FZ105" i="42"/>
  <c r="HY113" i="42"/>
  <c r="HX113" i="42"/>
  <c r="HT110" i="42"/>
  <c r="HU110" i="42"/>
  <c r="CJ127" i="42"/>
  <c r="CC137" i="42"/>
  <c r="EK167" i="42" s="1"/>
  <c r="CB137" i="42"/>
  <c r="EJ167" i="42" s="1"/>
  <c r="CB144" i="42"/>
  <c r="EJ174" i="42" s="1"/>
  <c r="CC144" i="42"/>
  <c r="EK174" i="42" s="1"/>
  <c r="BM132" i="42"/>
  <c r="DF162" i="42" s="1"/>
  <c r="BL132" i="42"/>
  <c r="AS135" i="42"/>
  <c r="BW165" i="42" s="1"/>
  <c r="AR135" i="42"/>
  <c r="BV165" i="42" s="1"/>
  <c r="AA145" i="42"/>
  <c r="AP175" i="42" s="1"/>
  <c r="Z145" i="42"/>
  <c r="AO175" i="42" s="1"/>
  <c r="AU146" i="42"/>
  <c r="BY176" i="42" s="1"/>
  <c r="AT146" i="42"/>
  <c r="HT101" i="42"/>
  <c r="HU101" i="42"/>
  <c r="CC145" i="42"/>
  <c r="EK175" i="42" s="1"/>
  <c r="CB145" i="42"/>
  <c r="EJ175" i="42" s="1"/>
  <c r="CD145" i="42"/>
  <c r="CE145" i="42"/>
  <c r="EM175" i="42" s="1"/>
  <c r="AS143" i="42"/>
  <c r="BW173" i="42" s="1"/>
  <c r="AR143" i="42"/>
  <c r="BV173" i="42" s="1"/>
  <c r="CD108" i="42"/>
  <c r="CC108" i="42"/>
  <c r="BX101" i="42"/>
  <c r="BW101" i="42"/>
  <c r="BZ106" i="42"/>
  <c r="BY106" i="42"/>
  <c r="BX113" i="42"/>
  <c r="BW113" i="42"/>
  <c r="BX117" i="42"/>
  <c r="BW117" i="42"/>
  <c r="BZ104" i="42"/>
  <c r="BY104" i="42"/>
  <c r="CD113" i="42"/>
  <c r="CC113" i="42"/>
  <c r="EA113" i="42"/>
  <c r="DZ113" i="42"/>
  <c r="EA117" i="42"/>
  <c r="DZ117" i="42"/>
  <c r="DW113" i="42"/>
  <c r="DV113" i="42"/>
  <c r="DW109" i="42"/>
  <c r="DV109" i="42"/>
  <c r="DW117" i="42"/>
  <c r="DV117" i="42"/>
  <c r="DW118" i="42"/>
  <c r="DV118" i="42"/>
  <c r="FZ102" i="42"/>
  <c r="FY102" i="42"/>
  <c r="FU110" i="42"/>
  <c r="FV110" i="42"/>
  <c r="GA104" i="42"/>
  <c r="GB104" i="42"/>
  <c r="FU118" i="42"/>
  <c r="FV118" i="42"/>
  <c r="FU106" i="42"/>
  <c r="FV106" i="42"/>
  <c r="FY109" i="42"/>
  <c r="FZ109" i="42"/>
  <c r="HY109" i="42"/>
  <c r="HX109" i="42"/>
  <c r="CB139" i="42"/>
  <c r="EJ169" i="42" s="1"/>
  <c r="CC139" i="42"/>
  <c r="EK169" i="42" s="1"/>
  <c r="CB135" i="42"/>
  <c r="EJ165" i="42" s="1"/>
  <c r="CC135" i="42"/>
  <c r="EK165" i="42" s="1"/>
  <c r="AS145" i="42"/>
  <c r="BW175" i="42" s="1"/>
  <c r="AR145" i="42"/>
  <c r="BV175" i="42" s="1"/>
  <c r="AA131" i="42"/>
  <c r="AP161" i="42" s="1"/>
  <c r="Z131" i="42"/>
  <c r="AO161" i="42" s="1"/>
  <c r="AC143" i="42"/>
  <c r="AB143" i="42"/>
  <c r="CE141" i="42"/>
  <c r="EM171" i="42" s="1"/>
  <c r="CD141" i="42"/>
  <c r="AU132" i="42"/>
  <c r="AT132" i="42"/>
  <c r="AR146" i="42"/>
  <c r="BV176" i="42" s="1"/>
  <c r="AS146" i="42"/>
  <c r="BW176" i="42" s="1"/>
  <c r="DX101" i="42"/>
  <c r="DY101" i="42"/>
  <c r="FV101" i="42"/>
  <c r="FU101" i="42"/>
  <c r="BZ112" i="42"/>
  <c r="BY112" i="42"/>
  <c r="BX106" i="42"/>
  <c r="BW106" i="42"/>
  <c r="CB105" i="42"/>
  <c r="CA105" i="42"/>
  <c r="CB106" i="42"/>
  <c r="CA106" i="42"/>
  <c r="CD109" i="42"/>
  <c r="CC109" i="42"/>
  <c r="BZ113" i="42"/>
  <c r="BY113" i="42"/>
  <c r="CD117" i="42"/>
  <c r="CC117" i="42"/>
  <c r="BZ117" i="42"/>
  <c r="BY117" i="42"/>
  <c r="BX104" i="42"/>
  <c r="BW104" i="42"/>
  <c r="BZ111" i="42"/>
  <c r="BY111" i="42"/>
  <c r="CB111" i="42"/>
  <c r="CA111" i="42"/>
  <c r="DV108" i="42"/>
  <c r="DW108" i="42"/>
  <c r="DW120" i="42"/>
  <c r="DV120" i="42"/>
  <c r="DW105" i="42"/>
  <c r="DV105" i="42"/>
  <c r="GB102" i="42"/>
  <c r="GA102" i="42"/>
  <c r="FZ106" i="42"/>
  <c r="FY106" i="42"/>
  <c r="FY104" i="42"/>
  <c r="FZ104" i="42"/>
  <c r="GB116" i="42"/>
  <c r="GA116" i="42"/>
  <c r="FZ114" i="42"/>
  <c r="FY114" i="42"/>
  <c r="GB118" i="42"/>
  <c r="GA118" i="42"/>
  <c r="GA120" i="42"/>
  <c r="GB120" i="42"/>
  <c r="FU103" i="42"/>
  <c r="FV103" i="42"/>
  <c r="HY117" i="42"/>
  <c r="HX117" i="42"/>
  <c r="HU109" i="42"/>
  <c r="HT109" i="42"/>
  <c r="HU112" i="42"/>
  <c r="HT112" i="42"/>
  <c r="HT118" i="42"/>
  <c r="HU118" i="42"/>
  <c r="HT106" i="42"/>
  <c r="HU106" i="42"/>
  <c r="HT114" i="42"/>
  <c r="HU114" i="42"/>
  <c r="BM136" i="42"/>
  <c r="DF166" i="42" s="1"/>
  <c r="BL136" i="42"/>
  <c r="CB136" i="42"/>
  <c r="EJ166" i="42" s="1"/>
  <c r="CC136" i="42"/>
  <c r="EK166" i="42" s="1"/>
  <c r="CB131" i="42"/>
  <c r="EJ161" i="42" s="1"/>
  <c r="CC131" i="42"/>
  <c r="EK161" i="42" s="1"/>
  <c r="BK128" i="42"/>
  <c r="DD158" i="42" s="1"/>
  <c r="BJ128" i="42"/>
  <c r="DC158" i="42" s="1"/>
  <c r="AS141" i="42"/>
  <c r="BW171" i="42" s="1"/>
  <c r="AR141" i="42"/>
  <c r="BV171" i="42" s="1"/>
  <c r="AU144" i="42"/>
  <c r="AT144" i="42"/>
  <c r="AS136" i="42"/>
  <c r="BW166" i="42" s="1"/>
  <c r="AR136" i="42"/>
  <c r="BV166" i="42" s="1"/>
  <c r="CA119" i="42"/>
  <c r="CB119" i="42"/>
  <c r="AB134" i="42"/>
  <c r="AC134" i="42"/>
  <c r="AR164" i="42" s="1"/>
  <c r="BL142" i="42"/>
  <c r="BM142" i="42"/>
  <c r="DF172" i="42" s="1"/>
  <c r="BK133" i="42"/>
  <c r="DD163" i="42" s="1"/>
  <c r="BJ133" i="42"/>
  <c r="DC163" i="42" s="1"/>
  <c r="HY101" i="42"/>
  <c r="HX101" i="42"/>
  <c r="CB101" i="42"/>
  <c r="CA101" i="42"/>
  <c r="CD128" i="42"/>
  <c r="CE128" i="42"/>
  <c r="EM158" i="42" s="1"/>
  <c r="CD137" i="42"/>
  <c r="CE137" i="42"/>
  <c r="EM167" i="42" s="1"/>
  <c r="CD136" i="42"/>
  <c r="CE136" i="42"/>
  <c r="EM166" i="42" s="1"/>
  <c r="BL138" i="42"/>
  <c r="BM138" i="42"/>
  <c r="DF168" i="42" s="1"/>
  <c r="AU134" i="42"/>
  <c r="BY164" i="42" s="1"/>
  <c r="AT134" i="42"/>
  <c r="AA139" i="42"/>
  <c r="AP169" i="42" s="1"/>
  <c r="Z139" i="42"/>
  <c r="AO169" i="42" s="1"/>
  <c r="FX101" i="42"/>
  <c r="FW101" i="42"/>
  <c r="EF101" i="42"/>
  <c r="EG101" i="42"/>
  <c r="IE113" i="42"/>
  <c r="ED116" i="42"/>
  <c r="IC101" i="42"/>
  <c r="CG120" i="42"/>
  <c r="DU109" i="42"/>
  <c r="CE116" i="42"/>
  <c r="GF114" i="42"/>
  <c r="GC120" i="42"/>
  <c r="IA115" i="42"/>
  <c r="IA103" i="42"/>
  <c r="HS115" i="42"/>
  <c r="IC115" i="42" s="1"/>
  <c r="IC105" i="42"/>
  <c r="ED112" i="42"/>
  <c r="IB101" i="42"/>
  <c r="IB111" i="42"/>
  <c r="BX114" i="42"/>
  <c r="BW114" i="42"/>
  <c r="CD107" i="42"/>
  <c r="CC107" i="42"/>
  <c r="DZ114" i="42"/>
  <c r="EA114" i="42"/>
  <c r="GA112" i="42"/>
  <c r="GB112" i="42"/>
  <c r="FU109" i="42"/>
  <c r="FV109" i="42"/>
  <c r="FU107" i="42"/>
  <c r="FV107" i="42"/>
  <c r="FU111" i="42"/>
  <c r="FV111" i="42"/>
  <c r="GB109" i="42"/>
  <c r="GA109" i="42"/>
  <c r="HU116" i="42"/>
  <c r="HT116" i="42"/>
  <c r="HU117" i="42"/>
  <c r="HT117" i="42"/>
  <c r="HT102" i="42"/>
  <c r="HU102" i="42"/>
  <c r="AS140" i="42"/>
  <c r="BW170" i="42" s="1"/>
  <c r="AR140" i="42"/>
  <c r="BV170" i="42" s="1"/>
  <c r="CD144" i="42"/>
  <c r="CE144" i="42"/>
  <c r="EM174" i="42" s="1"/>
  <c r="AT129" i="42"/>
  <c r="AU129" i="42"/>
  <c r="BY159" i="42" s="1"/>
  <c r="AU131" i="42"/>
  <c r="BY161" i="42" s="1"/>
  <c r="AT131" i="42"/>
  <c r="CC110" i="42"/>
  <c r="CD110" i="42"/>
  <c r="EC120" i="42"/>
  <c r="EB120" i="42"/>
  <c r="BL146" i="42"/>
  <c r="BM146" i="42"/>
  <c r="DF176" i="42" s="1"/>
  <c r="CD129" i="42"/>
  <c r="CE129" i="42"/>
  <c r="EM159" i="42" s="1"/>
  <c r="BM143" i="42"/>
  <c r="DF173" i="42" s="1"/>
  <c r="BL143" i="42"/>
  <c r="AS132" i="42"/>
  <c r="BW162" i="42" s="1"/>
  <c r="AR132" i="42"/>
  <c r="BV162" i="42" s="1"/>
  <c r="AI127" i="42"/>
  <c r="AC127" i="42"/>
  <c r="AR157" i="42" s="1"/>
  <c r="AB127" i="42"/>
  <c r="DW101" i="42"/>
  <c r="DV101" i="42"/>
  <c r="BZ120" i="42"/>
  <c r="BY120" i="42"/>
  <c r="BZ105" i="42"/>
  <c r="BY105" i="42"/>
  <c r="CB117" i="42"/>
  <c r="CA117" i="42"/>
  <c r="CD103" i="42"/>
  <c r="CC103" i="42"/>
  <c r="DZ106" i="42"/>
  <c r="EA106" i="42"/>
  <c r="EA109" i="42"/>
  <c r="DZ109" i="42"/>
  <c r="FV113" i="42"/>
  <c r="FU113" i="42"/>
  <c r="FY112" i="42"/>
  <c r="FZ112" i="42"/>
  <c r="FU114" i="42"/>
  <c r="FV114" i="42"/>
  <c r="FZ118" i="42"/>
  <c r="FY118" i="42"/>
  <c r="FY108" i="42"/>
  <c r="FZ108" i="42"/>
  <c r="HU104" i="42"/>
  <c r="HT104" i="42"/>
  <c r="CC129" i="42"/>
  <c r="EK159" i="42" s="1"/>
  <c r="CB129" i="42"/>
  <c r="EJ159" i="42" s="1"/>
  <c r="CC140" i="42"/>
  <c r="EK170" i="42" s="1"/>
  <c r="CB140" i="42"/>
  <c r="EJ170" i="42" s="1"/>
  <c r="BL145" i="42"/>
  <c r="BM145" i="42"/>
  <c r="DF175" i="42" s="1"/>
  <c r="AT141" i="42"/>
  <c r="AU141" i="42"/>
  <c r="BY171" i="42" s="1"/>
  <c r="AA140" i="42"/>
  <c r="AP170" i="42" s="1"/>
  <c r="Z140" i="42"/>
  <c r="AO170" i="42" s="1"/>
  <c r="CB128" i="42"/>
  <c r="EJ158" i="42" s="1"/>
  <c r="CC128" i="42"/>
  <c r="EK158" i="42" s="1"/>
  <c r="EA120" i="42"/>
  <c r="DZ120" i="42"/>
  <c r="HV101" i="42"/>
  <c r="HW101" i="42"/>
  <c r="CE138" i="42"/>
  <c r="EM168" i="42" s="1"/>
  <c r="CD138" i="42"/>
  <c r="CE140" i="42"/>
  <c r="CD140" i="42"/>
  <c r="AB141" i="42"/>
  <c r="AC141" i="42"/>
  <c r="AR171" i="42" s="1"/>
  <c r="CB143" i="42"/>
  <c r="EJ173" i="42" s="1"/>
  <c r="CC143" i="42"/>
  <c r="EK173" i="42" s="1"/>
  <c r="CA108" i="42"/>
  <c r="CB108" i="42"/>
  <c r="BZ102" i="42"/>
  <c r="BY102" i="42"/>
  <c r="BX112" i="42"/>
  <c r="BW112" i="42"/>
  <c r="CD105" i="42"/>
  <c r="CC105" i="42"/>
  <c r="CC106" i="42"/>
  <c r="CD106" i="42"/>
  <c r="CB109" i="42"/>
  <c r="CA109" i="42"/>
  <c r="BZ110" i="42"/>
  <c r="BY110" i="42"/>
  <c r="BZ114" i="42"/>
  <c r="BY114" i="42"/>
  <c r="BW116" i="42"/>
  <c r="BX116" i="42"/>
  <c r="BZ118" i="42"/>
  <c r="BY118" i="42"/>
  <c r="CD111" i="42"/>
  <c r="CC111" i="42"/>
  <c r="DW104" i="42"/>
  <c r="DV104" i="42"/>
  <c r="DV116" i="42"/>
  <c r="DW116" i="42"/>
  <c r="EA105" i="42"/>
  <c r="DZ105" i="42"/>
  <c r="DW112" i="42"/>
  <c r="DV112" i="42"/>
  <c r="DW102" i="42"/>
  <c r="DV102" i="42"/>
  <c r="FZ110" i="42"/>
  <c r="FY110" i="42"/>
  <c r="FU119" i="42"/>
  <c r="FV119" i="42"/>
  <c r="GB106" i="42"/>
  <c r="GA106" i="42"/>
  <c r="FV105" i="42"/>
  <c r="FU105" i="42"/>
  <c r="FY116" i="42"/>
  <c r="FZ116" i="42"/>
  <c r="GB114" i="42"/>
  <c r="GA114" i="42"/>
  <c r="FY120" i="42"/>
  <c r="FZ120" i="42"/>
  <c r="FU102" i="42"/>
  <c r="FV102" i="42"/>
  <c r="FU117" i="42"/>
  <c r="FV117" i="42"/>
  <c r="FU115" i="42"/>
  <c r="FV115" i="42"/>
  <c r="GB115" i="42"/>
  <c r="GA115" i="42"/>
  <c r="HU108" i="42"/>
  <c r="HT108" i="42"/>
  <c r="HT113" i="42"/>
  <c r="HU113" i="42"/>
  <c r="HY105" i="42"/>
  <c r="HX105" i="42"/>
  <c r="HU120" i="42"/>
  <c r="HT120" i="42"/>
  <c r="HT105" i="42"/>
  <c r="HU105" i="42"/>
  <c r="Z136" i="42"/>
  <c r="AO166" i="42" s="1"/>
  <c r="AA136" i="42"/>
  <c r="AP166" i="42" s="1"/>
  <c r="BK143" i="42"/>
  <c r="DD173" i="42" s="1"/>
  <c r="BJ143" i="42"/>
  <c r="DC173" i="42" s="1"/>
  <c r="CC132" i="42"/>
  <c r="EK162" i="42" s="1"/>
  <c r="CB132" i="42"/>
  <c r="EJ162" i="42" s="1"/>
  <c r="BM131" i="42"/>
  <c r="BL131" i="42"/>
  <c r="AU140" i="42"/>
  <c r="BY170" i="42" s="1"/>
  <c r="AT140" i="42"/>
  <c r="AC135" i="42"/>
  <c r="AB135" i="42"/>
  <c r="CC133" i="42"/>
  <c r="EK163" i="42" s="1"/>
  <c r="CB133" i="42"/>
  <c r="EJ163" i="42" s="1"/>
  <c r="BJ139" i="42"/>
  <c r="DC169" i="42" s="1"/>
  <c r="BK139" i="42"/>
  <c r="DD169" i="42" s="1"/>
  <c r="HZ101" i="42"/>
  <c r="IA101" i="42"/>
  <c r="CD101" i="42"/>
  <c r="CC101" i="42"/>
  <c r="CE133" i="42"/>
  <c r="CD133" i="42"/>
  <c r="CE132" i="42"/>
  <c r="EM162" i="42" s="1"/>
  <c r="CD132" i="42"/>
  <c r="BM139" i="42"/>
  <c r="BL139" i="42"/>
  <c r="AT137" i="42"/>
  <c r="AU137" i="42"/>
  <c r="BY167" i="42" s="1"/>
  <c r="AT133" i="42"/>
  <c r="AU133" i="42"/>
  <c r="BY163" i="42" s="1"/>
  <c r="CB112" i="42"/>
  <c r="CA112" i="42"/>
  <c r="AB142" i="42"/>
  <c r="AC142" i="42"/>
  <c r="AR172" i="42" s="1"/>
  <c r="AA141" i="42"/>
  <c r="AP171" i="42" s="1"/>
  <c r="Z141" i="42"/>
  <c r="AO171" i="42" s="1"/>
  <c r="BZ101" i="42"/>
  <c r="BY101" i="42"/>
  <c r="EF105" i="42"/>
  <c r="EG105" i="42"/>
  <c r="ED113" i="42"/>
  <c r="ED104" i="42"/>
  <c r="CF118" i="42"/>
  <c r="EE113" i="42"/>
  <c r="EE104" i="42"/>
  <c r="EE112" i="42"/>
  <c r="IC113" i="42"/>
  <c r="IE103" i="42"/>
  <c r="IE109" i="42"/>
  <c r="ID120" i="42"/>
  <c r="HW118" i="42"/>
  <c r="HW106" i="42"/>
  <c r="HW114" i="42"/>
  <c r="HW110" i="42"/>
  <c r="HW102" i="42"/>
  <c r="IC116" i="42"/>
  <c r="ID105" i="42"/>
  <c r="ID116" i="42"/>
  <c r="ID108" i="42"/>
  <c r="IC103" i="42"/>
  <c r="IC111" i="42"/>
  <c r="IC119" i="42"/>
  <c r="ID113" i="42"/>
  <c r="HS106" i="42"/>
  <c r="ID110" i="42"/>
  <c r="HS118" i="42"/>
  <c r="IB118" i="42" s="1"/>
  <c r="IA117" i="42"/>
  <c r="HZ117" i="42"/>
  <c r="IA105" i="42"/>
  <c r="HZ105" i="42"/>
  <c r="HW120" i="42"/>
  <c r="IA109" i="42"/>
  <c r="HZ109" i="42"/>
  <c r="HW116" i="42"/>
  <c r="HW113" i="42"/>
  <c r="HW104" i="42"/>
  <c r="HW117" i="42"/>
  <c r="ID103" i="42"/>
  <c r="HS102" i="42"/>
  <c r="IC110" i="42"/>
  <c r="IC117" i="42"/>
  <c r="HS114" i="42"/>
  <c r="IB114" i="42" s="1"/>
  <c r="ID119" i="42"/>
  <c r="ID107" i="42"/>
  <c r="IC107" i="42"/>
  <c r="ID117" i="42"/>
  <c r="HW109" i="42"/>
  <c r="HW112" i="42"/>
  <c r="HW108" i="42"/>
  <c r="IA113" i="42"/>
  <c r="HZ113" i="42"/>
  <c r="HW105" i="42"/>
  <c r="IC108" i="42"/>
  <c r="FT109" i="42"/>
  <c r="GE109" i="42" s="1"/>
  <c r="GF103" i="42"/>
  <c r="GD102" i="42"/>
  <c r="GC114" i="42"/>
  <c r="GF118" i="42"/>
  <c r="GE120" i="42"/>
  <c r="GC102" i="42"/>
  <c r="GD118" i="42"/>
  <c r="GD114" i="42"/>
  <c r="FT104" i="42"/>
  <c r="GF104" i="42" s="1"/>
  <c r="FT119" i="42"/>
  <c r="GF119" i="42" s="1"/>
  <c r="FT107" i="42"/>
  <c r="GD107" i="42" s="1"/>
  <c r="FT111" i="42"/>
  <c r="GC111" i="42" s="1"/>
  <c r="FT105" i="42"/>
  <c r="GD105" i="42" s="1"/>
  <c r="FT113" i="42"/>
  <c r="GD113" i="42" s="1"/>
  <c r="GF116" i="42"/>
  <c r="GE116" i="42"/>
  <c r="FX109" i="42"/>
  <c r="FW109" i="42"/>
  <c r="FX118" i="42"/>
  <c r="FW118" i="42"/>
  <c r="FX102" i="42"/>
  <c r="FW102" i="42"/>
  <c r="FX117" i="42"/>
  <c r="FW117" i="42"/>
  <c r="FX106" i="42"/>
  <c r="FW106" i="42"/>
  <c r="GE112" i="42"/>
  <c r="GF112" i="42"/>
  <c r="FX113" i="42"/>
  <c r="FW113" i="42"/>
  <c r="FX110" i="42"/>
  <c r="FW110" i="42"/>
  <c r="FX105" i="42"/>
  <c r="FW105" i="42"/>
  <c r="FW111" i="42"/>
  <c r="FX111" i="42"/>
  <c r="GC110" i="42"/>
  <c r="GF110" i="42"/>
  <c r="FX114" i="42"/>
  <c r="FW114" i="42"/>
  <c r="FW115" i="42"/>
  <c r="FX115" i="42"/>
  <c r="FW119" i="42"/>
  <c r="FX119" i="42"/>
  <c r="FW107" i="42"/>
  <c r="FX107" i="42"/>
  <c r="FW103" i="42"/>
  <c r="FX103" i="42"/>
  <c r="GC116" i="42"/>
  <c r="FT115" i="42"/>
  <c r="GF115" i="42" s="1"/>
  <c r="FT117" i="42"/>
  <c r="GC112" i="42"/>
  <c r="GC103" i="42"/>
  <c r="GE118" i="42"/>
  <c r="GE103" i="42"/>
  <c r="GE110" i="42"/>
  <c r="GD116" i="42"/>
  <c r="GF102" i="42"/>
  <c r="GD112" i="42"/>
  <c r="CF104" i="42"/>
  <c r="CE104" i="42"/>
  <c r="CF112" i="42"/>
  <c r="CE112" i="42"/>
  <c r="CH105" i="42"/>
  <c r="CE105" i="42"/>
  <c r="CG113" i="42"/>
  <c r="CE113" i="42"/>
  <c r="CH111" i="42"/>
  <c r="CE111" i="42"/>
  <c r="CG106" i="42"/>
  <c r="CE106" i="42"/>
  <c r="CH120" i="42"/>
  <c r="CE120" i="42"/>
  <c r="DU115" i="42"/>
  <c r="EG115" i="42" s="1"/>
  <c r="DX118" i="42"/>
  <c r="DY118" i="42"/>
  <c r="DX103" i="42"/>
  <c r="DY103" i="42"/>
  <c r="DX102" i="42"/>
  <c r="DY102" i="42"/>
  <c r="DU107" i="42"/>
  <c r="EF107" i="42" s="1"/>
  <c r="DY105" i="42"/>
  <c r="DX105" i="42"/>
  <c r="EC117" i="42"/>
  <c r="EB117" i="42"/>
  <c r="EB106" i="42"/>
  <c r="EC106" i="42"/>
  <c r="DX112" i="42"/>
  <c r="DY112" i="42"/>
  <c r="DY109" i="42"/>
  <c r="DX109" i="42"/>
  <c r="DY117" i="42"/>
  <c r="DX117" i="42"/>
  <c r="EC113" i="42"/>
  <c r="EB113" i="42"/>
  <c r="DX104" i="42"/>
  <c r="DY104" i="42"/>
  <c r="DX106" i="42"/>
  <c r="DY106" i="42"/>
  <c r="EB114" i="42"/>
  <c r="EC114" i="42"/>
  <c r="DU110" i="42"/>
  <c r="EF110" i="42" s="1"/>
  <c r="DU111" i="42"/>
  <c r="EG111" i="42" s="1"/>
  <c r="DU102" i="42"/>
  <c r="DX120" i="42"/>
  <c r="DY120" i="42"/>
  <c r="EF116" i="42"/>
  <c r="DX108" i="42"/>
  <c r="DY108" i="42"/>
  <c r="DX116" i="42"/>
  <c r="DY116" i="42"/>
  <c r="EC105" i="42"/>
  <c r="EB105" i="42"/>
  <c r="DY113" i="42"/>
  <c r="DX113" i="42"/>
  <c r="EC109" i="42"/>
  <c r="EB109" i="42"/>
  <c r="EE116" i="42"/>
  <c r="CG115" i="42"/>
  <c r="CF105" i="42"/>
  <c r="CG105" i="42"/>
  <c r="CH106" i="42"/>
  <c r="CF111" i="42"/>
  <c r="CF115" i="42"/>
  <c r="CH104" i="42"/>
  <c r="CG104" i="42"/>
  <c r="CG112" i="42"/>
  <c r="CH112" i="42"/>
  <c r="CH108" i="42"/>
  <c r="CF113" i="42"/>
  <c r="CH115" i="42"/>
  <c r="BV102" i="42"/>
  <c r="BV110" i="42"/>
  <c r="CH117" i="42"/>
  <c r="BV107" i="42"/>
  <c r="BV119" i="42"/>
  <c r="CF119" i="42" s="1"/>
  <c r="CG117" i="42"/>
  <c r="CH113" i="42"/>
  <c r="CF106" i="42"/>
  <c r="CF108" i="42"/>
  <c r="CF117" i="42"/>
  <c r="O295" i="42" l="1"/>
  <c r="P295" i="42"/>
  <c r="O296" i="42"/>
  <c r="P296" i="42"/>
  <c r="O297" i="42"/>
  <c r="P297" i="42"/>
  <c r="BN135" i="42"/>
  <c r="BO135" i="42" s="1"/>
  <c r="DE165" i="42" s="1"/>
  <c r="BN141" i="42"/>
  <c r="BO141" i="42" s="1"/>
  <c r="DE171" i="42" s="1"/>
  <c r="DT172" i="42"/>
  <c r="AV127" i="42"/>
  <c r="AW127" i="42" s="1"/>
  <c r="AV145" i="42"/>
  <c r="AW145" i="42" s="1"/>
  <c r="BX175" i="42" s="1"/>
  <c r="CF134" i="42"/>
  <c r="CG134" i="42" s="1"/>
  <c r="EL164" i="42" s="1"/>
  <c r="DT168" i="42"/>
  <c r="AV135" i="42"/>
  <c r="AW135" i="42" s="1"/>
  <c r="BX165" i="42" s="1"/>
  <c r="FA168" i="42"/>
  <c r="BN140" i="42"/>
  <c r="BO140" i="42" s="1"/>
  <c r="DE170" i="42" s="1"/>
  <c r="BF160" i="42"/>
  <c r="AV128" i="42"/>
  <c r="AW128" i="42" s="1"/>
  <c r="BX158" i="42" s="1"/>
  <c r="CM160" i="42"/>
  <c r="CF127" i="42"/>
  <c r="CG127" i="42" s="1"/>
  <c r="EL157" i="42" s="1"/>
  <c r="BN137" i="42"/>
  <c r="BO137" i="42" s="1"/>
  <c r="DE167" i="42" s="1"/>
  <c r="AD139" i="42"/>
  <c r="AE139" i="42" s="1"/>
  <c r="AQ169" i="42" s="1"/>
  <c r="CM167" i="42"/>
  <c r="AV143" i="42"/>
  <c r="AW143" i="42" s="1"/>
  <c r="BX173" i="42" s="1"/>
  <c r="AD136" i="42"/>
  <c r="AE136" i="42" s="1"/>
  <c r="AQ166" i="42" s="1"/>
  <c r="BN129" i="42"/>
  <c r="BO129" i="42" s="1"/>
  <c r="DE159" i="42" s="1"/>
  <c r="DT159" i="42"/>
  <c r="DT174" i="42"/>
  <c r="AD133" i="42"/>
  <c r="AE133" i="42" s="1"/>
  <c r="AQ163" i="42" s="1"/>
  <c r="AD128" i="42"/>
  <c r="AE128" i="42" s="1"/>
  <c r="AQ158" i="42" s="1"/>
  <c r="ID115" i="42"/>
  <c r="AV139" i="42"/>
  <c r="AW139" i="42" s="1"/>
  <c r="BX169" i="42" s="1"/>
  <c r="BN144" i="42"/>
  <c r="BO144" i="42" s="1"/>
  <c r="DE174" i="42" s="1"/>
  <c r="BF163" i="42"/>
  <c r="AD145" i="42"/>
  <c r="AE145" i="42" s="1"/>
  <c r="AQ175" i="42" s="1"/>
  <c r="BN134" i="42"/>
  <c r="BO134" i="42" s="1"/>
  <c r="DE164" i="42" s="1"/>
  <c r="CF130" i="42"/>
  <c r="CG130" i="42" s="1"/>
  <c r="EL160" i="42" s="1"/>
  <c r="BF171" i="42"/>
  <c r="FA163" i="42"/>
  <c r="BF170" i="42"/>
  <c r="FA159" i="42"/>
  <c r="DT158" i="42"/>
  <c r="BF161" i="42"/>
  <c r="FA174" i="42"/>
  <c r="DT160" i="42"/>
  <c r="BN139" i="42"/>
  <c r="BO139" i="42" s="1"/>
  <c r="DE169" i="42" s="1"/>
  <c r="DF169" i="42"/>
  <c r="CF133" i="42"/>
  <c r="CG133" i="42" s="1"/>
  <c r="EL163" i="42" s="1"/>
  <c r="EM163" i="42"/>
  <c r="DT169" i="42"/>
  <c r="BN131" i="42"/>
  <c r="BO131" i="42" s="1"/>
  <c r="DE161" i="42" s="1"/>
  <c r="DF161" i="42"/>
  <c r="FA173" i="42"/>
  <c r="CF140" i="42"/>
  <c r="CG140" i="42" s="1"/>
  <c r="EL170" i="42" s="1"/>
  <c r="EM170" i="42"/>
  <c r="CM165" i="42"/>
  <c r="BF166" i="42"/>
  <c r="CM170" i="42"/>
  <c r="AV144" i="42"/>
  <c r="AW144" i="42" s="1"/>
  <c r="BX174" i="42" s="1"/>
  <c r="BY174" i="42"/>
  <c r="FA166" i="42"/>
  <c r="CM176" i="42"/>
  <c r="AV132" i="42"/>
  <c r="AW132" i="42" s="1"/>
  <c r="BX162" i="42" s="1"/>
  <c r="BY162" i="42"/>
  <c r="AD143" i="42"/>
  <c r="AE143" i="42" s="1"/>
  <c r="AQ173" i="42" s="1"/>
  <c r="AR173" i="42"/>
  <c r="FA165" i="42"/>
  <c r="BF175" i="42"/>
  <c r="FA167" i="42"/>
  <c r="CM158" i="42"/>
  <c r="BF159" i="42"/>
  <c r="GE111" i="42"/>
  <c r="AD137" i="42"/>
  <c r="AE137" i="42" s="1"/>
  <c r="AQ167" i="42" s="1"/>
  <c r="AD138" i="42"/>
  <c r="AE138" i="42" s="1"/>
  <c r="AQ168" i="42" s="1"/>
  <c r="FA162" i="42"/>
  <c r="BF169" i="42"/>
  <c r="AD135" i="42"/>
  <c r="AE135" i="42" s="1"/>
  <c r="AQ165" i="42" s="1"/>
  <c r="AR165" i="42"/>
  <c r="CM162" i="42"/>
  <c r="FA161" i="42"/>
  <c r="FA169" i="42"/>
  <c r="DT173" i="42"/>
  <c r="FA170" i="42"/>
  <c r="DT163" i="42"/>
  <c r="CM166" i="42"/>
  <c r="CM171" i="42"/>
  <c r="CM175" i="42"/>
  <c r="CM173" i="42"/>
  <c r="FA175" i="42"/>
  <c r="BN128" i="42"/>
  <c r="BO128" i="42" s="1"/>
  <c r="DE158" i="42" s="1"/>
  <c r="DF158" i="42"/>
  <c r="BN130" i="42"/>
  <c r="BO130" i="42" s="1"/>
  <c r="DE160" i="42" s="1"/>
  <c r="IE115" i="42"/>
  <c r="AD134" i="42"/>
  <c r="AE134" i="42" s="1"/>
  <c r="AQ164" i="42" s="1"/>
  <c r="ED114" i="42"/>
  <c r="AV131" i="42"/>
  <c r="AW131" i="42" s="1"/>
  <c r="BX161" i="42" s="1"/>
  <c r="GE101" i="42"/>
  <c r="AV146" i="42"/>
  <c r="AW146" i="42" s="1"/>
  <c r="BX176" i="42" s="1"/>
  <c r="CF101" i="42"/>
  <c r="CF136" i="42"/>
  <c r="CG136" i="42" s="1"/>
  <c r="EL166" i="42" s="1"/>
  <c r="CF128" i="42"/>
  <c r="CG128" i="42" s="1"/>
  <c r="EL158" i="42" s="1"/>
  <c r="EF114" i="42"/>
  <c r="EG118" i="42"/>
  <c r="AV137" i="42"/>
  <c r="AW137" i="42" s="1"/>
  <c r="BX167" i="42" s="1"/>
  <c r="BN145" i="42"/>
  <c r="BO145" i="42" s="1"/>
  <c r="DE175" i="42" s="1"/>
  <c r="GD101" i="42"/>
  <c r="ED119" i="42"/>
  <c r="EF119" i="42"/>
  <c r="AV140" i="42"/>
  <c r="AW140" i="42" s="1"/>
  <c r="BX170" i="42" s="1"/>
  <c r="AD141" i="42"/>
  <c r="AE141" i="42" s="1"/>
  <c r="AQ171" i="42" s="1"/>
  <c r="ED107" i="42"/>
  <c r="EE120" i="42"/>
  <c r="IB115" i="42"/>
  <c r="EG107" i="42"/>
  <c r="EG119" i="42"/>
  <c r="EF115" i="42"/>
  <c r="BN146" i="42"/>
  <c r="BO146" i="42" s="1"/>
  <c r="DE176" i="42" s="1"/>
  <c r="GC101" i="42"/>
  <c r="EE102" i="42"/>
  <c r="ED102" i="42"/>
  <c r="ID106" i="42"/>
  <c r="IB106" i="42"/>
  <c r="AV141" i="42"/>
  <c r="AW141" i="42" s="1"/>
  <c r="BX171" i="42" s="1"/>
  <c r="IC114" i="42"/>
  <c r="IE114" i="42"/>
  <c r="AV129" i="42"/>
  <c r="AW129" i="42" s="1"/>
  <c r="BX159" i="42" s="1"/>
  <c r="EG120" i="42"/>
  <c r="EF120" i="42"/>
  <c r="IE106" i="42"/>
  <c r="EE118" i="42"/>
  <c r="GF107" i="42"/>
  <c r="CF144" i="42"/>
  <c r="CG144" i="42" s="1"/>
  <c r="EL174" i="42" s="1"/>
  <c r="EG110" i="42"/>
  <c r="EG102" i="42"/>
  <c r="ED110" i="42"/>
  <c r="ED118" i="42"/>
  <c r="EF103" i="42"/>
  <c r="AD142" i="42"/>
  <c r="AE142" i="42" s="1"/>
  <c r="AQ172" i="42" s="1"/>
  <c r="AV133" i="42"/>
  <c r="AW133" i="42" s="1"/>
  <c r="BX163" i="42" s="1"/>
  <c r="BN143" i="42"/>
  <c r="BO143" i="42" s="1"/>
  <c r="DE173" i="42" s="1"/>
  <c r="BN138" i="42"/>
  <c r="BO138" i="42" s="1"/>
  <c r="DE168" i="42" s="1"/>
  <c r="CF137" i="42"/>
  <c r="CG137" i="42" s="1"/>
  <c r="EL167" i="42" s="1"/>
  <c r="BN142" i="42"/>
  <c r="BO142" i="42" s="1"/>
  <c r="DE172" i="42" s="1"/>
  <c r="CF145" i="42"/>
  <c r="CG145" i="42" s="1"/>
  <c r="EL175" i="42" s="1"/>
  <c r="ED111" i="42"/>
  <c r="EG114" i="42"/>
  <c r="IE118" i="42"/>
  <c r="ED108" i="42"/>
  <c r="ED103" i="42"/>
  <c r="EE109" i="42"/>
  <c r="EG109" i="42"/>
  <c r="EF109" i="42"/>
  <c r="IC102" i="42"/>
  <c r="IE102" i="42"/>
  <c r="IB102" i="42"/>
  <c r="CH101" i="42"/>
  <c r="CG101" i="42"/>
  <c r="EF106" i="42"/>
  <c r="CF129" i="42"/>
  <c r="CG129" i="42" s="1"/>
  <c r="EL159" i="42" s="1"/>
  <c r="EE106" i="42"/>
  <c r="EE103" i="42"/>
  <c r="CF132" i="42"/>
  <c r="CG132" i="42" s="1"/>
  <c r="EL162" i="42" s="1"/>
  <c r="CF138" i="42"/>
  <c r="CG138" i="42" s="1"/>
  <c r="EL168" i="42" s="1"/>
  <c r="AD127" i="42"/>
  <c r="AE127" i="42" s="1"/>
  <c r="AQ157" i="42" s="1"/>
  <c r="EG108" i="42"/>
  <c r="AV134" i="42"/>
  <c r="AW134" i="42" s="1"/>
  <c r="BX164" i="42" s="1"/>
  <c r="BN136" i="42"/>
  <c r="BO136" i="42" s="1"/>
  <c r="DE166" i="42" s="1"/>
  <c r="CF141" i="42"/>
  <c r="CG141" i="42" s="1"/>
  <c r="EL171" i="42" s="1"/>
  <c r="BN132" i="42"/>
  <c r="BO132" i="42" s="1"/>
  <c r="DE162" i="42" s="1"/>
  <c r="ED115" i="42"/>
  <c r="ED109" i="42"/>
  <c r="EF108" i="42"/>
  <c r="ED106" i="42"/>
  <c r="ID114" i="42"/>
  <c r="IC118" i="42"/>
  <c r="ID102" i="42"/>
  <c r="IC106" i="42"/>
  <c r="ID118" i="42"/>
  <c r="GF111" i="42"/>
  <c r="GD111" i="42"/>
  <c r="GD109" i="42"/>
  <c r="GE113" i="42"/>
  <c r="GD115" i="42"/>
  <c r="GD104" i="42"/>
  <c r="GC109" i="42"/>
  <c r="GC104" i="42"/>
  <c r="GF109" i="42"/>
  <c r="GF117" i="42"/>
  <c r="GE117" i="42"/>
  <c r="GD117" i="42"/>
  <c r="GC117" i="42"/>
  <c r="GE107" i="42"/>
  <c r="GE115" i="42"/>
  <c r="GF113" i="42"/>
  <c r="GC105" i="42"/>
  <c r="GC119" i="42"/>
  <c r="GE105" i="42"/>
  <c r="GC115" i="42"/>
  <c r="GF105" i="42"/>
  <c r="GC113" i="42"/>
  <c r="GC107" i="42"/>
  <c r="GE104" i="42"/>
  <c r="GE119" i="42"/>
  <c r="GD119" i="42"/>
  <c r="CG107" i="42"/>
  <c r="CE107" i="42"/>
  <c r="CG110" i="42"/>
  <c r="CE110" i="42"/>
  <c r="CG119" i="42"/>
  <c r="CE119" i="42"/>
  <c r="CG102" i="42"/>
  <c r="CE102" i="42"/>
  <c r="CH119" i="42"/>
  <c r="EE115" i="42"/>
  <c r="EF111" i="42"/>
  <c r="EE110" i="42"/>
  <c r="EE107" i="42"/>
  <c r="EF102" i="42"/>
  <c r="EE111" i="42"/>
  <c r="CF107" i="42"/>
  <c r="CF110" i="42"/>
  <c r="CF102" i="42"/>
  <c r="CH107" i="42"/>
  <c r="CH102" i="42"/>
  <c r="CH110" i="42"/>
  <c r="BX157" i="42" l="1"/>
  <c r="C483" i="41" l="1"/>
  <c r="AR102" i="42" l="1"/>
  <c r="AQ103" i="42"/>
  <c r="AR103" i="42"/>
  <c r="AQ104" i="42"/>
  <c r="AR104" i="42"/>
  <c r="AQ105" i="42"/>
  <c r="AR105" i="42"/>
  <c r="AQ106" i="42"/>
  <c r="AR106" i="42"/>
  <c r="AQ107" i="42"/>
  <c r="AR107" i="42"/>
  <c r="AQ108" i="42"/>
  <c r="AR108" i="42"/>
  <c r="AQ109" i="42"/>
  <c r="AR109" i="42"/>
  <c r="AQ110" i="42"/>
  <c r="AR110" i="42"/>
  <c r="AQ111" i="42"/>
  <c r="AR111" i="42"/>
  <c r="AQ112" i="42"/>
  <c r="AR112" i="42"/>
  <c r="AQ113" i="42"/>
  <c r="AR113" i="42"/>
  <c r="AQ114" i="42"/>
  <c r="AR114" i="42"/>
  <c r="AQ115" i="42"/>
  <c r="AR115" i="42"/>
  <c r="AQ116" i="42"/>
  <c r="AR116" i="42"/>
  <c r="AQ117" i="42"/>
  <c r="AR117" i="42"/>
  <c r="AQ118" i="42"/>
  <c r="AR118" i="42"/>
  <c r="AQ119" i="42"/>
  <c r="AR119" i="42"/>
  <c r="AQ120" i="42"/>
  <c r="AR120" i="42"/>
  <c r="AP103" i="42"/>
  <c r="C159" i="42" s="1"/>
  <c r="AP104" i="42"/>
  <c r="C160" i="42" s="1"/>
  <c r="AP105" i="42"/>
  <c r="C161" i="42" s="1"/>
  <c r="AP106" i="42"/>
  <c r="C162" i="42" s="1"/>
  <c r="AP107" i="42"/>
  <c r="C163" i="42" s="1"/>
  <c r="AP108" i="42"/>
  <c r="C164" i="42" s="1"/>
  <c r="AP109" i="42"/>
  <c r="C165" i="42" s="1"/>
  <c r="AP110" i="42"/>
  <c r="C166" i="42" s="1"/>
  <c r="AP111" i="42"/>
  <c r="C167" i="42" s="1"/>
  <c r="AP112" i="42"/>
  <c r="C168" i="42" s="1"/>
  <c r="AP113" i="42"/>
  <c r="C169" i="42" s="1"/>
  <c r="AP114" i="42"/>
  <c r="C170" i="42" s="1"/>
  <c r="AP115" i="42"/>
  <c r="C171" i="42" s="1"/>
  <c r="AP116" i="42"/>
  <c r="C172" i="42" s="1"/>
  <c r="AP117" i="42"/>
  <c r="C173" i="42" s="1"/>
  <c r="AP118" i="42"/>
  <c r="C174" i="42" s="1"/>
  <c r="AP119" i="42"/>
  <c r="C175" i="42" s="1"/>
  <c r="AP120" i="42"/>
  <c r="C176" i="42" s="1"/>
  <c r="I101" i="42"/>
  <c r="AP101" i="42" l="1"/>
  <c r="C157" i="42" s="1"/>
  <c r="AS101" i="42"/>
  <c r="AS102" i="42"/>
  <c r="C128" i="42" s="1"/>
  <c r="O128" i="42" s="1"/>
  <c r="AP102" i="42"/>
  <c r="C158" i="42" s="1"/>
  <c r="AQ101" i="42"/>
  <c r="AT101" i="42"/>
  <c r="AU101" i="42"/>
  <c r="BA101" i="42" s="1"/>
  <c r="AR101" i="42"/>
  <c r="AT102" i="42"/>
  <c r="AQ102" i="42"/>
  <c r="L113" i="42"/>
  <c r="O113" i="42" s="1"/>
  <c r="AS113" i="42"/>
  <c r="C139" i="42" s="1"/>
  <c r="AK113" i="42"/>
  <c r="AJ113" i="42"/>
  <c r="N120" i="42"/>
  <c r="AN120" i="42"/>
  <c r="AU120" i="42"/>
  <c r="AO120" i="42"/>
  <c r="M119" i="42"/>
  <c r="Q119" i="42" s="1"/>
  <c r="AM119" i="42"/>
  <c r="AL119" i="42"/>
  <c r="AT119" i="42"/>
  <c r="M117" i="42"/>
  <c r="R117" i="42" s="1"/>
  <c r="AT117" i="42"/>
  <c r="AM117" i="42"/>
  <c r="AL117" i="42"/>
  <c r="M115" i="42"/>
  <c r="R115" i="42" s="1"/>
  <c r="AT115" i="42"/>
  <c r="AM115" i="42"/>
  <c r="AL115" i="42"/>
  <c r="M113" i="42"/>
  <c r="Q113" i="42" s="1"/>
  <c r="AT113" i="42"/>
  <c r="AM113" i="42"/>
  <c r="AL113" i="42"/>
  <c r="M111" i="42"/>
  <c r="Q111" i="42" s="1"/>
  <c r="AM111" i="42"/>
  <c r="AT111" i="42"/>
  <c r="AL111" i="42"/>
  <c r="M109" i="42"/>
  <c r="R109" i="42" s="1"/>
  <c r="AT109" i="42"/>
  <c r="AM109" i="42"/>
  <c r="AL109" i="42"/>
  <c r="M107" i="42"/>
  <c r="R107" i="42" s="1"/>
  <c r="AL107" i="42"/>
  <c r="AT107" i="42"/>
  <c r="AM107" i="42"/>
  <c r="M105" i="42"/>
  <c r="Q105" i="42" s="1"/>
  <c r="AT105" i="42"/>
  <c r="AM105" i="42"/>
  <c r="AL105" i="42"/>
  <c r="M103" i="42"/>
  <c r="Q103" i="42" s="1"/>
  <c r="AM103" i="42"/>
  <c r="AT103" i="42"/>
  <c r="AL103" i="42"/>
  <c r="M101" i="42"/>
  <c r="AL101" i="42"/>
  <c r="AM101" i="42"/>
  <c r="L119" i="42"/>
  <c r="P119" i="42" s="1"/>
  <c r="AK119" i="42"/>
  <c r="AS119" i="42"/>
  <c r="C145" i="42" s="1"/>
  <c r="AJ119" i="42"/>
  <c r="L115" i="42"/>
  <c r="O115" i="42" s="1"/>
  <c r="AS115" i="42"/>
  <c r="C141" i="42" s="1"/>
  <c r="AJ115" i="42"/>
  <c r="AK115" i="42"/>
  <c r="L111" i="42"/>
  <c r="P111" i="42" s="1"/>
  <c r="AK111" i="42"/>
  <c r="AS111" i="42"/>
  <c r="C137" i="42" s="1"/>
  <c r="AJ111" i="42"/>
  <c r="L107" i="42"/>
  <c r="O107" i="42" s="1"/>
  <c r="AK107" i="42"/>
  <c r="AS107" i="42"/>
  <c r="C133" i="42" s="1"/>
  <c r="AJ107" i="42"/>
  <c r="L103" i="42"/>
  <c r="AJ103" i="42"/>
  <c r="AK103" i="42"/>
  <c r="AS103" i="42"/>
  <c r="C129" i="42" s="1"/>
  <c r="N119" i="42"/>
  <c r="AN119" i="42"/>
  <c r="AU119" i="42"/>
  <c r="AO119" i="42"/>
  <c r="N117" i="42"/>
  <c r="AU117" i="42"/>
  <c r="AO117" i="42"/>
  <c r="AN117" i="42"/>
  <c r="N115" i="42"/>
  <c r="AO115" i="42"/>
  <c r="AN115" i="42"/>
  <c r="AU115" i="42"/>
  <c r="N113" i="42"/>
  <c r="AU113" i="42"/>
  <c r="AO113" i="42"/>
  <c r="AN113" i="42"/>
  <c r="N111" i="42"/>
  <c r="AN111" i="42"/>
  <c r="AU111" i="42"/>
  <c r="AO111" i="42"/>
  <c r="N109" i="42"/>
  <c r="AU109" i="42"/>
  <c r="AO109" i="42"/>
  <c r="AN109" i="42"/>
  <c r="N107" i="42"/>
  <c r="AN107" i="42"/>
  <c r="AU107" i="42"/>
  <c r="AO107" i="42"/>
  <c r="N105" i="42"/>
  <c r="AU105" i="42"/>
  <c r="AO105" i="42"/>
  <c r="AN105" i="42"/>
  <c r="N103" i="42"/>
  <c r="AN103" i="42"/>
  <c r="AU103" i="42"/>
  <c r="AO103" i="42"/>
  <c r="N101" i="42"/>
  <c r="AO101" i="42"/>
  <c r="AN101" i="42"/>
  <c r="L117" i="42"/>
  <c r="O117" i="42" s="1"/>
  <c r="AS117" i="42"/>
  <c r="C143" i="42" s="1"/>
  <c r="AJ117" i="42"/>
  <c r="AK117" i="42"/>
  <c r="L109" i="42"/>
  <c r="P109" i="42" s="1"/>
  <c r="AS109" i="42"/>
  <c r="C135" i="42" s="1"/>
  <c r="AJ109" i="42"/>
  <c r="AK109" i="42"/>
  <c r="L105" i="42"/>
  <c r="P105" i="42" s="1"/>
  <c r="AS105" i="42"/>
  <c r="C131" i="42" s="1"/>
  <c r="AK105" i="42"/>
  <c r="AJ105" i="42"/>
  <c r="N118" i="42"/>
  <c r="AN118" i="42"/>
  <c r="AU118" i="42"/>
  <c r="AO118" i="42"/>
  <c r="N116" i="42"/>
  <c r="AN116" i="42"/>
  <c r="AU116" i="42"/>
  <c r="AO116" i="42"/>
  <c r="N114" i="42"/>
  <c r="AN114" i="42"/>
  <c r="AU114" i="42"/>
  <c r="AO114" i="42"/>
  <c r="N112" i="42"/>
  <c r="AN112" i="42"/>
  <c r="AU112" i="42"/>
  <c r="AO112" i="42"/>
  <c r="N110" i="42"/>
  <c r="AN110" i="42"/>
  <c r="AU110" i="42"/>
  <c r="AO110" i="42"/>
  <c r="N108" i="42"/>
  <c r="AN108" i="42"/>
  <c r="AU108" i="42"/>
  <c r="AO108" i="42"/>
  <c r="N106" i="42"/>
  <c r="AU106" i="42"/>
  <c r="AN106" i="42"/>
  <c r="AO106" i="42"/>
  <c r="N104" i="42"/>
  <c r="AN104" i="42"/>
  <c r="AU104" i="42"/>
  <c r="AO104" i="42"/>
  <c r="N102" i="42"/>
  <c r="AN102" i="42"/>
  <c r="AO102" i="42"/>
  <c r="AU102" i="42"/>
  <c r="L118" i="42"/>
  <c r="O118" i="42" s="1"/>
  <c r="AJ118" i="42"/>
  <c r="AK118" i="42"/>
  <c r="AS118" i="42"/>
  <c r="C144" i="42" s="1"/>
  <c r="L114" i="42"/>
  <c r="O114" i="42" s="1"/>
  <c r="AJ114" i="42"/>
  <c r="AS114" i="42"/>
  <c r="C140" i="42" s="1"/>
  <c r="AK114" i="42"/>
  <c r="L110" i="42"/>
  <c r="O110" i="42" s="1"/>
  <c r="AJ110" i="42"/>
  <c r="AK110" i="42"/>
  <c r="AS110" i="42"/>
  <c r="C136" i="42" s="1"/>
  <c r="L106" i="42"/>
  <c r="P106" i="42" s="1"/>
  <c r="AJ106" i="42"/>
  <c r="AS106" i="42"/>
  <c r="C132" i="42" s="1"/>
  <c r="AK106" i="42"/>
  <c r="L120" i="42"/>
  <c r="O120" i="42" s="1"/>
  <c r="AK120" i="42"/>
  <c r="AS120" i="42"/>
  <c r="C146" i="42" s="1"/>
  <c r="AJ120" i="42"/>
  <c r="L116" i="42"/>
  <c r="O116" i="42" s="1"/>
  <c r="AK116" i="42"/>
  <c r="AJ116" i="42"/>
  <c r="AS116" i="42"/>
  <c r="C142" i="42" s="1"/>
  <c r="L112" i="42"/>
  <c r="P112" i="42" s="1"/>
  <c r="AK112" i="42"/>
  <c r="AS112" i="42"/>
  <c r="C138" i="42" s="1"/>
  <c r="AJ112" i="42"/>
  <c r="L108" i="42"/>
  <c r="O108" i="42" s="1"/>
  <c r="AK108" i="42"/>
  <c r="AS108" i="42"/>
  <c r="C134" i="42" s="1"/>
  <c r="AJ108" i="42"/>
  <c r="L104" i="42"/>
  <c r="O104" i="42" s="1"/>
  <c r="AK104" i="42"/>
  <c r="AJ104" i="42"/>
  <c r="AS104" i="42"/>
  <c r="C130" i="42" s="1"/>
  <c r="M120" i="42"/>
  <c r="AL120" i="42"/>
  <c r="AT120" i="42"/>
  <c r="AM120" i="42"/>
  <c r="M118" i="42"/>
  <c r="R118" i="42" s="1"/>
  <c r="AM118" i="42"/>
  <c r="AL118" i="42"/>
  <c r="AT118" i="42"/>
  <c r="M116" i="42"/>
  <c r="Q116" i="42" s="1"/>
  <c r="AM116" i="42"/>
  <c r="AT116" i="42"/>
  <c r="AL116" i="42"/>
  <c r="M114" i="42"/>
  <c r="R114" i="42" s="1"/>
  <c r="AM114" i="42"/>
  <c r="AL114" i="42"/>
  <c r="AT114" i="42"/>
  <c r="M112" i="42"/>
  <c r="Q112" i="42" s="1"/>
  <c r="AL112" i="42"/>
  <c r="AT112" i="42"/>
  <c r="AM112" i="42"/>
  <c r="M110" i="42"/>
  <c r="Q110" i="42" s="1"/>
  <c r="AM110" i="42"/>
  <c r="AL110" i="42"/>
  <c r="AT110" i="42"/>
  <c r="M108" i="42"/>
  <c r="Q108" i="42" s="1"/>
  <c r="AM108" i="42"/>
  <c r="AT108" i="42"/>
  <c r="AL108" i="42"/>
  <c r="M106" i="42"/>
  <c r="R106" i="42" s="1"/>
  <c r="AM106" i="42"/>
  <c r="AL106" i="42"/>
  <c r="AT106" i="42"/>
  <c r="M104" i="42"/>
  <c r="Q104" i="42" s="1"/>
  <c r="AL104" i="42"/>
  <c r="AT104" i="42"/>
  <c r="AM104" i="42"/>
  <c r="M102" i="42"/>
  <c r="AL102" i="42"/>
  <c r="AM102" i="42"/>
  <c r="L102" i="42"/>
  <c r="O102" i="42" s="1"/>
  <c r="AK102" i="42"/>
  <c r="AJ102" i="42"/>
  <c r="AJ101" i="42"/>
  <c r="AK101" i="42"/>
  <c r="L101" i="42"/>
  <c r="D128" i="42" l="1"/>
  <c r="P128" i="42" s="1"/>
  <c r="D158" i="42"/>
  <c r="D127" i="42"/>
  <c r="P127" i="42" s="1"/>
  <c r="D157" i="42"/>
  <c r="T103" i="42"/>
  <c r="T113" i="42"/>
  <c r="U117" i="42"/>
  <c r="U104" i="42"/>
  <c r="U108" i="42"/>
  <c r="U112" i="42"/>
  <c r="U116" i="42"/>
  <c r="T107" i="42"/>
  <c r="T111" i="42"/>
  <c r="T115" i="42"/>
  <c r="T119" i="42"/>
  <c r="C127" i="42"/>
  <c r="F127" i="42" s="1"/>
  <c r="F157" i="42" s="1"/>
  <c r="S120" i="42"/>
  <c r="V120" i="42" s="1"/>
  <c r="W120" i="42" s="1"/>
  <c r="AG120" i="42" s="1"/>
  <c r="E165" i="42"/>
  <c r="E173" i="42"/>
  <c r="E161" i="42"/>
  <c r="D163" i="42"/>
  <c r="E171" i="42"/>
  <c r="E167" i="42"/>
  <c r="E175" i="42"/>
  <c r="AV101" i="42"/>
  <c r="D168" i="42"/>
  <c r="D176" i="42"/>
  <c r="E160" i="42"/>
  <c r="E168" i="42"/>
  <c r="E176" i="42"/>
  <c r="D162" i="42"/>
  <c r="D166" i="42"/>
  <c r="D170" i="42"/>
  <c r="D174" i="42"/>
  <c r="D161" i="42"/>
  <c r="D171" i="42"/>
  <c r="AW101" i="42"/>
  <c r="E157" i="42"/>
  <c r="E172" i="42"/>
  <c r="D169" i="42"/>
  <c r="D172" i="42"/>
  <c r="D173" i="42"/>
  <c r="D159" i="42"/>
  <c r="D164" i="42"/>
  <c r="E162" i="42"/>
  <c r="E170" i="42"/>
  <c r="E159" i="42"/>
  <c r="E164" i="42"/>
  <c r="D160" i="42"/>
  <c r="E166" i="42"/>
  <c r="E174" i="42"/>
  <c r="D165" i="42"/>
  <c r="E163" i="42"/>
  <c r="E158" i="42"/>
  <c r="D167" i="42"/>
  <c r="D175" i="42"/>
  <c r="E169" i="42"/>
  <c r="P113" i="42"/>
  <c r="AA113" i="42" s="1"/>
  <c r="E127" i="42"/>
  <c r="S111" i="42"/>
  <c r="V111" i="42" s="1"/>
  <c r="W111" i="42" s="1"/>
  <c r="Q109" i="42"/>
  <c r="AB109" i="42" s="1"/>
  <c r="R103" i="42"/>
  <c r="AE103" i="42" s="1"/>
  <c r="T117" i="42"/>
  <c r="D132" i="42"/>
  <c r="I132" i="42" s="1"/>
  <c r="I162" i="42" s="1"/>
  <c r="D136" i="42"/>
  <c r="I136" i="42" s="1"/>
  <c r="I166" i="42" s="1"/>
  <c r="D140" i="42"/>
  <c r="H140" i="42" s="1"/>
  <c r="H170" i="42" s="1"/>
  <c r="D144" i="42"/>
  <c r="I144" i="42" s="1"/>
  <c r="I174" i="42" s="1"/>
  <c r="E128" i="42"/>
  <c r="Q128" i="42" s="1"/>
  <c r="E141" i="42"/>
  <c r="Q141" i="42" s="1"/>
  <c r="Q115" i="42"/>
  <c r="AC115" i="42" s="1"/>
  <c r="Q114" i="42"/>
  <c r="AB114" i="42" s="1"/>
  <c r="T109" i="42"/>
  <c r="S106" i="42"/>
  <c r="V106" i="42" s="1"/>
  <c r="T112" i="42"/>
  <c r="S103" i="42"/>
  <c r="V103" i="42" s="1"/>
  <c r="W103" i="42" s="1"/>
  <c r="S119" i="42"/>
  <c r="V119" i="42" s="1"/>
  <c r="W119" i="42" s="1"/>
  <c r="U102" i="42"/>
  <c r="R104" i="42"/>
  <c r="AE104" i="42" s="1"/>
  <c r="O112" i="42"/>
  <c r="X112" i="42" s="1"/>
  <c r="S104" i="42"/>
  <c r="V104" i="42" s="1"/>
  <c r="W104" i="42" s="1"/>
  <c r="O109" i="42"/>
  <c r="X109" i="42" s="1"/>
  <c r="S107" i="42"/>
  <c r="V107" i="42" s="1"/>
  <c r="W107" i="42" s="1"/>
  <c r="AF107" i="42" s="1"/>
  <c r="S115" i="42"/>
  <c r="V115" i="42" s="1"/>
  <c r="W115" i="42" s="1"/>
  <c r="AF115" i="42" s="1"/>
  <c r="O111" i="42"/>
  <c r="Y111" i="42" s="1"/>
  <c r="R119" i="42"/>
  <c r="AE119" i="42" s="1"/>
  <c r="U114" i="42"/>
  <c r="E139" i="42"/>
  <c r="J139" i="42" s="1"/>
  <c r="P108" i="42"/>
  <c r="Z108" i="42" s="1"/>
  <c r="P118" i="42"/>
  <c r="Z118" i="42" s="1"/>
  <c r="S105" i="42"/>
  <c r="V105" i="42" s="1"/>
  <c r="W105" i="42" s="1"/>
  <c r="P107" i="42"/>
  <c r="Z107" i="42" s="1"/>
  <c r="T114" i="42"/>
  <c r="R110" i="42"/>
  <c r="AD110" i="42" s="1"/>
  <c r="P120" i="42"/>
  <c r="Z120" i="42" s="1"/>
  <c r="Q117" i="42"/>
  <c r="AC117" i="42" s="1"/>
  <c r="T108" i="42"/>
  <c r="U120" i="42"/>
  <c r="T105" i="42"/>
  <c r="S109" i="42"/>
  <c r="V109" i="42" s="1"/>
  <c r="W109" i="42" s="1"/>
  <c r="AG109" i="42" s="1"/>
  <c r="S113" i="42"/>
  <c r="V113" i="42" s="1"/>
  <c r="W113" i="42" s="1"/>
  <c r="AF113" i="42" s="1"/>
  <c r="O119" i="42"/>
  <c r="X119" i="42" s="1"/>
  <c r="R111" i="42"/>
  <c r="AD111" i="42" s="1"/>
  <c r="P114" i="42"/>
  <c r="AA114" i="42" s="1"/>
  <c r="T110" i="42"/>
  <c r="O105" i="42"/>
  <c r="X105" i="42" s="1"/>
  <c r="E131" i="42"/>
  <c r="J131" i="42" s="1"/>
  <c r="R108" i="42"/>
  <c r="AD108" i="42" s="1"/>
  <c r="Q118" i="42"/>
  <c r="AB118" i="42" s="1"/>
  <c r="S108" i="42"/>
  <c r="V108" i="42" s="1"/>
  <c r="W108" i="42" s="1"/>
  <c r="P117" i="42"/>
  <c r="AA117" i="42" s="1"/>
  <c r="U103" i="42"/>
  <c r="U107" i="42"/>
  <c r="U111" i="42"/>
  <c r="U115" i="42"/>
  <c r="U119" i="42"/>
  <c r="P115" i="42"/>
  <c r="AA115" i="42" s="1"/>
  <c r="Q107" i="42"/>
  <c r="AC107" i="42" s="1"/>
  <c r="O106" i="42"/>
  <c r="X106" i="42" s="1"/>
  <c r="S110" i="42"/>
  <c r="V110" i="42" s="1"/>
  <c r="U118" i="42"/>
  <c r="O144" i="42"/>
  <c r="G144" i="42"/>
  <c r="G174" i="42" s="1"/>
  <c r="F144" i="42"/>
  <c r="F174" i="42" s="1"/>
  <c r="O131" i="42"/>
  <c r="G131" i="42"/>
  <c r="G161" i="42" s="1"/>
  <c r="F131" i="42"/>
  <c r="F161" i="42" s="1"/>
  <c r="O135" i="42"/>
  <c r="G135" i="42"/>
  <c r="G165" i="42" s="1"/>
  <c r="F135" i="42"/>
  <c r="F165" i="42" s="1"/>
  <c r="O143" i="42"/>
  <c r="G143" i="42"/>
  <c r="G173" i="42" s="1"/>
  <c r="F143" i="42"/>
  <c r="F173" i="42" s="1"/>
  <c r="F141" i="42"/>
  <c r="F171" i="42" s="1"/>
  <c r="O141" i="42"/>
  <c r="G141" i="42"/>
  <c r="G171" i="42" s="1"/>
  <c r="O139" i="42"/>
  <c r="G139" i="42"/>
  <c r="G169" i="42" s="1"/>
  <c r="F139" i="42"/>
  <c r="F169" i="42" s="1"/>
  <c r="Q106" i="42"/>
  <c r="AB106" i="42" s="1"/>
  <c r="R112" i="42"/>
  <c r="AD112" i="42" s="1"/>
  <c r="P104" i="42"/>
  <c r="Z104" i="42" s="1"/>
  <c r="P116" i="42"/>
  <c r="Z116" i="42" s="1"/>
  <c r="R105" i="42"/>
  <c r="AE105" i="42" s="1"/>
  <c r="R113" i="42"/>
  <c r="AD113" i="42" s="1"/>
  <c r="S112" i="42"/>
  <c r="V112" i="42" s="1"/>
  <c r="W112" i="42" s="1"/>
  <c r="T116" i="42"/>
  <c r="T120" i="42"/>
  <c r="U105" i="42"/>
  <c r="U109" i="42"/>
  <c r="U113" i="42"/>
  <c r="S117" i="42"/>
  <c r="V117" i="42" s="1"/>
  <c r="W117" i="42" s="1"/>
  <c r="U106" i="42"/>
  <c r="S114" i="42"/>
  <c r="V114" i="42" s="1"/>
  <c r="T118" i="42"/>
  <c r="E132" i="42"/>
  <c r="E135" i="42"/>
  <c r="E143" i="42"/>
  <c r="D131" i="42"/>
  <c r="D135" i="42"/>
  <c r="D139" i="42"/>
  <c r="D141" i="42"/>
  <c r="D143" i="42"/>
  <c r="O130" i="42"/>
  <c r="G130" i="42"/>
  <c r="G160" i="42" s="1"/>
  <c r="F130" i="42"/>
  <c r="F160" i="42" s="1"/>
  <c r="O142" i="42"/>
  <c r="G142" i="42"/>
  <c r="G172" i="42" s="1"/>
  <c r="F142" i="42"/>
  <c r="F172" i="42" s="1"/>
  <c r="O136" i="42"/>
  <c r="G136" i="42"/>
  <c r="G166" i="42" s="1"/>
  <c r="F136" i="42"/>
  <c r="F166" i="42" s="1"/>
  <c r="F129" i="42"/>
  <c r="F159" i="42" s="1"/>
  <c r="O129" i="42"/>
  <c r="G129" i="42"/>
  <c r="G159" i="42" s="1"/>
  <c r="O134" i="42"/>
  <c r="G134" i="42"/>
  <c r="G164" i="42" s="1"/>
  <c r="F134" i="42"/>
  <c r="F164" i="42" s="1"/>
  <c r="O138" i="42"/>
  <c r="G138" i="42"/>
  <c r="G168" i="42" s="1"/>
  <c r="F138" i="42"/>
  <c r="F168" i="42" s="1"/>
  <c r="O146" i="42"/>
  <c r="G146" i="42"/>
  <c r="G176" i="42" s="1"/>
  <c r="F146" i="42"/>
  <c r="F176" i="42" s="1"/>
  <c r="O132" i="42"/>
  <c r="G132" i="42"/>
  <c r="G162" i="42" s="1"/>
  <c r="F132" i="42"/>
  <c r="F162" i="42" s="1"/>
  <c r="O140" i="42"/>
  <c r="G140" i="42"/>
  <c r="G170" i="42" s="1"/>
  <c r="F140" i="42"/>
  <c r="F170" i="42" s="1"/>
  <c r="F133" i="42"/>
  <c r="F163" i="42" s="1"/>
  <c r="G133" i="42"/>
  <c r="G163" i="42" s="1"/>
  <c r="O133" i="42"/>
  <c r="F137" i="42"/>
  <c r="F167" i="42" s="1"/>
  <c r="G137" i="42"/>
  <c r="G167" i="42" s="1"/>
  <c r="O137" i="42"/>
  <c r="F145" i="42"/>
  <c r="F175" i="42" s="1"/>
  <c r="G145" i="42"/>
  <c r="G175" i="42" s="1"/>
  <c r="O145" i="42"/>
  <c r="D145" i="42"/>
  <c r="R116" i="42"/>
  <c r="AE116" i="42" s="1"/>
  <c r="P110" i="42"/>
  <c r="AA110" i="42" s="1"/>
  <c r="T104" i="42"/>
  <c r="S116" i="42"/>
  <c r="V116" i="42" s="1"/>
  <c r="W116" i="42" s="1"/>
  <c r="T106" i="42"/>
  <c r="U110" i="42"/>
  <c r="S118" i="42"/>
  <c r="V118" i="42" s="1"/>
  <c r="D130" i="42"/>
  <c r="D134" i="42"/>
  <c r="D138" i="42"/>
  <c r="D142" i="42"/>
  <c r="D146" i="42"/>
  <c r="E130" i="42"/>
  <c r="E134" i="42"/>
  <c r="E136" i="42"/>
  <c r="E138" i="42"/>
  <c r="E140" i="42"/>
  <c r="E142" i="42"/>
  <c r="E144" i="42"/>
  <c r="E129" i="42"/>
  <c r="E133" i="42"/>
  <c r="E137" i="42"/>
  <c r="E145" i="42"/>
  <c r="D129" i="42"/>
  <c r="D133" i="42"/>
  <c r="D137" i="42"/>
  <c r="E146" i="42"/>
  <c r="AX104" i="42"/>
  <c r="AY104" i="42"/>
  <c r="AY108" i="42"/>
  <c r="AX108" i="42"/>
  <c r="AX112" i="42"/>
  <c r="AY112" i="42"/>
  <c r="AY116" i="42"/>
  <c r="AX116" i="42"/>
  <c r="AW108" i="42"/>
  <c r="AV108" i="42"/>
  <c r="AW106" i="42"/>
  <c r="AV106" i="42"/>
  <c r="AW114" i="42"/>
  <c r="AV114" i="42"/>
  <c r="AZ110" i="42"/>
  <c r="BA110" i="42"/>
  <c r="BA114" i="42"/>
  <c r="AZ114" i="42"/>
  <c r="AZ118" i="42"/>
  <c r="BA118" i="42"/>
  <c r="BA103" i="42"/>
  <c r="AZ103" i="42"/>
  <c r="BA107" i="42"/>
  <c r="AZ107" i="42"/>
  <c r="BA111" i="42"/>
  <c r="AZ111" i="42"/>
  <c r="BA119" i="42"/>
  <c r="AZ119" i="42"/>
  <c r="AW107" i="42"/>
  <c r="AV107" i="42"/>
  <c r="BA120" i="42"/>
  <c r="AZ120" i="42"/>
  <c r="AY106" i="42"/>
  <c r="AX106" i="42"/>
  <c r="AY110" i="42"/>
  <c r="AX110" i="42"/>
  <c r="AY114" i="42"/>
  <c r="AX114" i="42"/>
  <c r="AW116" i="42"/>
  <c r="AV116" i="42"/>
  <c r="AZ102" i="42"/>
  <c r="BA102" i="42"/>
  <c r="BA115" i="42"/>
  <c r="AZ115" i="42"/>
  <c r="AW103" i="42"/>
  <c r="AV103" i="42"/>
  <c r="AX119" i="42"/>
  <c r="AY119" i="42"/>
  <c r="AV112" i="42"/>
  <c r="AW112" i="42"/>
  <c r="AV120" i="42"/>
  <c r="AW120" i="42"/>
  <c r="BA104" i="42"/>
  <c r="AZ104" i="42"/>
  <c r="BA108" i="42"/>
  <c r="AZ108" i="42"/>
  <c r="BA112" i="42"/>
  <c r="AZ112" i="42"/>
  <c r="BA116" i="42"/>
  <c r="AZ116" i="42"/>
  <c r="AW111" i="42"/>
  <c r="AV111" i="42"/>
  <c r="AW119" i="42"/>
  <c r="AV119" i="42"/>
  <c r="AX103" i="42"/>
  <c r="AY103" i="42"/>
  <c r="AX107" i="42"/>
  <c r="AY107" i="42"/>
  <c r="AX111" i="42"/>
  <c r="AY111" i="42"/>
  <c r="AY118" i="42"/>
  <c r="AX118" i="42"/>
  <c r="AV104" i="42"/>
  <c r="AW104" i="42"/>
  <c r="AV110" i="42"/>
  <c r="AW110" i="42"/>
  <c r="AV118" i="42"/>
  <c r="AW118" i="42"/>
  <c r="BA106" i="42"/>
  <c r="AZ106" i="42"/>
  <c r="AV105" i="42"/>
  <c r="AW105" i="42"/>
  <c r="AV109" i="42"/>
  <c r="AW109" i="42"/>
  <c r="AV117" i="42"/>
  <c r="AW117" i="42"/>
  <c r="AZ105" i="42"/>
  <c r="BA105" i="42"/>
  <c r="AZ109" i="42"/>
  <c r="BA109" i="42"/>
  <c r="AZ113" i="42"/>
  <c r="BA113" i="42"/>
  <c r="AZ117" i="42"/>
  <c r="BA117" i="42"/>
  <c r="AW115" i="42"/>
  <c r="AV115" i="42"/>
  <c r="AY105" i="42"/>
  <c r="AX105" i="42"/>
  <c r="AY109" i="42"/>
  <c r="AX109" i="42"/>
  <c r="AY113" i="42"/>
  <c r="AX113" i="42"/>
  <c r="AX115" i="42"/>
  <c r="AY115" i="42"/>
  <c r="AY117" i="42"/>
  <c r="AX117" i="42"/>
  <c r="AV113" i="42"/>
  <c r="AW113" i="42"/>
  <c r="P102" i="42"/>
  <c r="AA102" i="42" s="1"/>
  <c r="AC110" i="42"/>
  <c r="AB110" i="42"/>
  <c r="AA112" i="42"/>
  <c r="Z112" i="42"/>
  <c r="X107" i="42"/>
  <c r="Y107" i="42"/>
  <c r="AE107" i="42"/>
  <c r="AD107" i="42"/>
  <c r="Z106" i="42"/>
  <c r="AA106" i="42"/>
  <c r="AE118" i="42"/>
  <c r="AD118" i="42"/>
  <c r="AE109" i="42"/>
  <c r="AD109" i="42"/>
  <c r="Z111" i="42"/>
  <c r="AA111" i="42"/>
  <c r="AB103" i="42"/>
  <c r="AC103" i="42"/>
  <c r="AB119" i="42"/>
  <c r="AC119" i="42"/>
  <c r="Y113" i="42"/>
  <c r="X113" i="42"/>
  <c r="Y117" i="42"/>
  <c r="X117" i="42"/>
  <c r="Y114" i="42"/>
  <c r="X114" i="42"/>
  <c r="AA105" i="42"/>
  <c r="Z105" i="42"/>
  <c r="X115" i="42"/>
  <c r="Y115" i="42"/>
  <c r="AE115" i="42"/>
  <c r="AD115" i="42"/>
  <c r="AE106" i="42"/>
  <c r="AD106" i="42"/>
  <c r="AE114" i="42"/>
  <c r="AD114" i="42"/>
  <c r="Y104" i="42"/>
  <c r="X104" i="42"/>
  <c r="Y120" i="42"/>
  <c r="X120" i="42"/>
  <c r="AE117" i="42"/>
  <c r="AD117" i="42"/>
  <c r="X110" i="42"/>
  <c r="Y110" i="42"/>
  <c r="Z119" i="42"/>
  <c r="AA119" i="42"/>
  <c r="AB111" i="42"/>
  <c r="AC111" i="42"/>
  <c r="AB104" i="42"/>
  <c r="AC104" i="42"/>
  <c r="AC108" i="42"/>
  <c r="AB108" i="42"/>
  <c r="AB112" i="42"/>
  <c r="AC112" i="42"/>
  <c r="AB116" i="42"/>
  <c r="AC116" i="42"/>
  <c r="X108" i="42"/>
  <c r="Y108" i="42"/>
  <c r="X116" i="42"/>
  <c r="Y116" i="42"/>
  <c r="AC105" i="42"/>
  <c r="AB105" i="42"/>
  <c r="AC113" i="42"/>
  <c r="AB113" i="42"/>
  <c r="X102" i="42"/>
  <c r="Y102" i="42"/>
  <c r="X118" i="42"/>
  <c r="Y118" i="42"/>
  <c r="Z109" i="42"/>
  <c r="AA109" i="42"/>
  <c r="B90" i="4"/>
  <c r="B91" i="4"/>
  <c r="B92" i="4"/>
  <c r="B93" i="4"/>
  <c r="B94" i="4"/>
  <c r="B95" i="4"/>
  <c r="B96" i="4"/>
  <c r="B97" i="4"/>
  <c r="B98" i="4"/>
  <c r="B99" i="4"/>
  <c r="B100" i="4"/>
  <c r="B101" i="4"/>
  <c r="B102" i="4"/>
  <c r="B103" i="4"/>
  <c r="B104" i="4"/>
  <c r="B105" i="4"/>
  <c r="B106" i="4"/>
  <c r="B107" i="4"/>
  <c r="B108" i="4"/>
  <c r="B89" i="4"/>
  <c r="Q127" i="42" l="1"/>
  <c r="K127" i="42"/>
  <c r="W114" i="42"/>
  <c r="AG114" i="42" s="1"/>
  <c r="W118" i="42"/>
  <c r="AG118" i="42" s="1"/>
  <c r="AH103" i="42"/>
  <c r="AH119" i="42"/>
  <c r="AH111" i="42"/>
  <c r="W106" i="42"/>
  <c r="AH106" i="42" s="1"/>
  <c r="W110" i="42"/>
  <c r="AF110" i="42" s="1"/>
  <c r="O127" i="42"/>
  <c r="G127" i="42"/>
  <c r="G157" i="42" s="1"/>
  <c r="K131" i="42"/>
  <c r="K161" i="42" s="1"/>
  <c r="X157" i="42"/>
  <c r="AC109" i="42"/>
  <c r="X175" i="42"/>
  <c r="X172" i="42"/>
  <c r="X161" i="42"/>
  <c r="X167" i="42"/>
  <c r="X170" i="42"/>
  <c r="X164" i="42"/>
  <c r="X160" i="42"/>
  <c r="X169" i="42"/>
  <c r="X174" i="42"/>
  <c r="X176" i="42"/>
  <c r="X166" i="42"/>
  <c r="X165" i="42"/>
  <c r="X168" i="42"/>
  <c r="X159" i="42"/>
  <c r="X171" i="42"/>
  <c r="X163" i="42"/>
  <c r="X162" i="42"/>
  <c r="X173" i="42"/>
  <c r="Y170" i="42"/>
  <c r="Z113" i="42"/>
  <c r="AH112" i="42"/>
  <c r="AD116" i="42"/>
  <c r="P140" i="42"/>
  <c r="Y112" i="42"/>
  <c r="AG116" i="42"/>
  <c r="I140" i="42"/>
  <c r="I170" i="42" s="1"/>
  <c r="AD103" i="42"/>
  <c r="AG117" i="42"/>
  <c r="AF120" i="42"/>
  <c r="AI117" i="42"/>
  <c r="AH117" i="42"/>
  <c r="X111" i="42"/>
  <c r="AA108" i="42"/>
  <c r="AI111" i="42"/>
  <c r="Z114" i="42"/>
  <c r="AC114" i="42"/>
  <c r="AH120" i="42"/>
  <c r="J141" i="42"/>
  <c r="H144" i="42"/>
  <c r="H174" i="42" s="1"/>
  <c r="Z117" i="42"/>
  <c r="Y106" i="42"/>
  <c r="AA107" i="42"/>
  <c r="AF117" i="42"/>
  <c r="AE108" i="42"/>
  <c r="AA120" i="42"/>
  <c r="H132" i="42"/>
  <c r="H162" i="42" s="1"/>
  <c r="AB115" i="42"/>
  <c r="AC118" i="42"/>
  <c r="P144" i="42"/>
  <c r="AG108" i="42"/>
  <c r="AD104" i="42"/>
  <c r="AI103" i="42"/>
  <c r="H136" i="42"/>
  <c r="H166" i="42" s="1"/>
  <c r="AI112" i="42"/>
  <c r="AF108" i="42"/>
  <c r="Q139" i="42"/>
  <c r="AI120" i="42"/>
  <c r="AF111" i="42"/>
  <c r="K141" i="42"/>
  <c r="K171" i="42" s="1"/>
  <c r="P136" i="42"/>
  <c r="Y109" i="42"/>
  <c r="K128" i="42"/>
  <c r="K158" i="42" s="1"/>
  <c r="AF112" i="42"/>
  <c r="AD119" i="42"/>
  <c r="J128" i="42"/>
  <c r="P132" i="42"/>
  <c r="AG112" i="42"/>
  <c r="AE113" i="42"/>
  <c r="AH105" i="42"/>
  <c r="AA118" i="42"/>
  <c r="AB117" i="42"/>
  <c r="AD105" i="42"/>
  <c r="Z110" i="42"/>
  <c r="AG104" i="42"/>
  <c r="AB107" i="42"/>
  <c r="AA104" i="42"/>
  <c r="AE111" i="42"/>
  <c r="Z102" i="42"/>
  <c r="AE110" i="42"/>
  <c r="AI116" i="42"/>
  <c r="K139" i="42"/>
  <c r="K169" i="42" s="1"/>
  <c r="Z115" i="42"/>
  <c r="AA116" i="42"/>
  <c r="AF116" i="42"/>
  <c r="AH104" i="42"/>
  <c r="Q131" i="42"/>
  <c r="Y105" i="42"/>
  <c r="AH116" i="42"/>
  <c r="AC106" i="42"/>
  <c r="Y119" i="42"/>
  <c r="AE112" i="42"/>
  <c r="AH108" i="42"/>
  <c r="K133" i="42"/>
  <c r="K163" i="42" s="1"/>
  <c r="J133" i="42"/>
  <c r="Q133" i="42"/>
  <c r="J130" i="42"/>
  <c r="Q130" i="42"/>
  <c r="K130" i="42"/>
  <c r="K160" i="42" s="1"/>
  <c r="P135" i="42"/>
  <c r="I135" i="42"/>
  <c r="I165" i="42" s="1"/>
  <c r="H135" i="42"/>
  <c r="H165" i="42" s="1"/>
  <c r="K137" i="42"/>
  <c r="K167" i="42" s="1"/>
  <c r="J137" i="42"/>
  <c r="Q137" i="42"/>
  <c r="J134" i="42"/>
  <c r="Q134" i="42"/>
  <c r="K134" i="42"/>
  <c r="K164" i="42" s="1"/>
  <c r="Q143" i="42"/>
  <c r="K143" i="42"/>
  <c r="K173" i="42" s="1"/>
  <c r="J143" i="42"/>
  <c r="Q146" i="42"/>
  <c r="K145" i="42"/>
  <c r="K175" i="42" s="1"/>
  <c r="J145" i="42"/>
  <c r="Q145" i="42"/>
  <c r="K144" i="42"/>
  <c r="K174" i="42" s="1"/>
  <c r="FS174" i="42" s="1"/>
  <c r="J144" i="42"/>
  <c r="Q144" i="42"/>
  <c r="K136" i="42"/>
  <c r="K166" i="42" s="1"/>
  <c r="FS166" i="42" s="1"/>
  <c r="J136" i="42"/>
  <c r="Q136" i="42"/>
  <c r="H142" i="42"/>
  <c r="H172" i="42" s="1"/>
  <c r="P142" i="42"/>
  <c r="I142" i="42"/>
  <c r="I172" i="42" s="1"/>
  <c r="H141" i="42"/>
  <c r="H171" i="42" s="1"/>
  <c r="I141" i="42"/>
  <c r="I171" i="42" s="1"/>
  <c r="P141" i="42"/>
  <c r="K132" i="42"/>
  <c r="K162" i="42" s="1"/>
  <c r="FS162" i="42" s="1"/>
  <c r="J132" i="42"/>
  <c r="Q132" i="42"/>
  <c r="AF104" i="42"/>
  <c r="AI104" i="42"/>
  <c r="AI108" i="42"/>
  <c r="AG103" i="42"/>
  <c r="H133" i="42"/>
  <c r="H163" i="42" s="1"/>
  <c r="I133" i="42"/>
  <c r="I163" i="42" s="1"/>
  <c r="P133" i="42"/>
  <c r="K140" i="42"/>
  <c r="K170" i="42" s="1"/>
  <c r="J140" i="42"/>
  <c r="Q140" i="42"/>
  <c r="H134" i="42"/>
  <c r="H164" i="42" s="1"/>
  <c r="P134" i="42"/>
  <c r="I134" i="42"/>
  <c r="I164" i="42" s="1"/>
  <c r="Q135" i="42"/>
  <c r="K135" i="42"/>
  <c r="K165" i="42" s="1"/>
  <c r="J135" i="42"/>
  <c r="H137" i="42"/>
  <c r="H167" i="42" s="1"/>
  <c r="I137" i="42"/>
  <c r="I167" i="42" s="1"/>
  <c r="P137" i="42"/>
  <c r="J142" i="42"/>
  <c r="Q142" i="42"/>
  <c r="K142" i="42"/>
  <c r="K172" i="42" s="1"/>
  <c r="H138" i="42"/>
  <c r="H168" i="42" s="1"/>
  <c r="P138" i="42"/>
  <c r="I138" i="42"/>
  <c r="I168" i="42" s="1"/>
  <c r="H145" i="42"/>
  <c r="H175" i="42" s="1"/>
  <c r="P145" i="42"/>
  <c r="I145" i="42"/>
  <c r="I175" i="42" s="1"/>
  <c r="P139" i="42"/>
  <c r="I139" i="42"/>
  <c r="I169" i="42" s="1"/>
  <c r="H139" i="42"/>
  <c r="H169" i="42" s="1"/>
  <c r="H129" i="42"/>
  <c r="H159" i="42" s="1"/>
  <c r="P129" i="42"/>
  <c r="I129" i="42"/>
  <c r="I159" i="42" s="1"/>
  <c r="Q129" i="42"/>
  <c r="J138" i="42"/>
  <c r="Q138" i="42"/>
  <c r="K138" i="42"/>
  <c r="K168" i="42" s="1"/>
  <c r="P146" i="42"/>
  <c r="H130" i="42"/>
  <c r="H160" i="42" s="1"/>
  <c r="P130" i="42"/>
  <c r="I130" i="42"/>
  <c r="I160" i="42" s="1"/>
  <c r="P143" i="42"/>
  <c r="I143" i="42"/>
  <c r="I173" i="42" s="1"/>
  <c r="H143" i="42"/>
  <c r="H173" i="42" s="1"/>
  <c r="P131" i="42"/>
  <c r="I131" i="42"/>
  <c r="I161" i="42" s="1"/>
  <c r="H131" i="42"/>
  <c r="H161" i="42" s="1"/>
  <c r="AF103" i="42"/>
  <c r="AG111" i="42"/>
  <c r="AI107" i="42"/>
  <c r="AI113" i="42"/>
  <c r="AF119" i="42"/>
  <c r="AG119" i="42"/>
  <c r="AG107" i="42"/>
  <c r="AI119" i="42"/>
  <c r="AH115" i="42"/>
  <c r="AG113" i="42"/>
  <c r="AH113" i="42"/>
  <c r="AH107" i="42"/>
  <c r="AI105" i="42"/>
  <c r="AF105" i="42"/>
  <c r="AH109" i="42"/>
  <c r="AF109" i="42"/>
  <c r="AI109" i="42"/>
  <c r="AI115" i="42"/>
  <c r="AG115" i="42"/>
  <c r="AG105" i="42"/>
  <c r="D134" i="4"/>
  <c r="D135" i="4"/>
  <c r="D136" i="4"/>
  <c r="D137" i="4"/>
  <c r="D138" i="4"/>
  <c r="D139" i="4"/>
  <c r="D140" i="4"/>
  <c r="D141" i="4"/>
  <c r="D142" i="4"/>
  <c r="D133" i="4"/>
  <c r="E124" i="4"/>
  <c r="E125" i="4"/>
  <c r="E127" i="4"/>
  <c r="E123" i="4"/>
  <c r="C465" i="41"/>
  <c r="C464" i="41"/>
  <c r="C463" i="41"/>
  <c r="C462" i="41"/>
  <c r="C459" i="41"/>
  <c r="C460" i="41"/>
  <c r="C461" i="41"/>
  <c r="C458" i="41"/>
  <c r="C456" i="41"/>
  <c r="C457" i="41"/>
  <c r="C455" i="41"/>
  <c r="FS163" i="42" l="1"/>
  <c r="FS167" i="42"/>
  <c r="FS173" i="42"/>
  <c r="FS171" i="42"/>
  <c r="FS170" i="42"/>
  <c r="FQ170" i="42"/>
  <c r="FS165" i="42"/>
  <c r="FS169" i="42"/>
  <c r="FS161" i="42"/>
  <c r="FS175" i="42"/>
  <c r="FS160" i="42"/>
  <c r="FS168" i="42"/>
  <c r="FS164" i="42"/>
  <c r="FS172" i="42"/>
  <c r="AH118" i="42"/>
  <c r="AF114" i="42"/>
  <c r="AH114" i="42"/>
  <c r="AI118" i="42"/>
  <c r="AF118" i="42"/>
  <c r="AI114" i="42"/>
  <c r="AH110" i="42"/>
  <c r="AF106" i="42"/>
  <c r="AG110" i="42"/>
  <c r="AG106" i="42"/>
  <c r="AI110" i="42"/>
  <c r="AI106" i="42"/>
  <c r="L131" i="42"/>
  <c r="M131" i="42" s="1"/>
  <c r="J161" i="42" s="1"/>
  <c r="Y168" i="42"/>
  <c r="FQ168" i="42" s="1"/>
  <c r="Y164" i="42"/>
  <c r="FQ164" i="42" s="1"/>
  <c r="Y174" i="42"/>
  <c r="FQ174" i="42" s="1"/>
  <c r="Y161" i="42"/>
  <c r="FQ161" i="42" s="1"/>
  <c r="Y160" i="42"/>
  <c r="FQ160" i="42" s="1"/>
  <c r="Y159" i="42"/>
  <c r="FQ159" i="42" s="1"/>
  <c r="Y165" i="42"/>
  <c r="FQ165" i="42" s="1"/>
  <c r="Y175" i="42"/>
  <c r="FQ175" i="42" s="1"/>
  <c r="Y172" i="42"/>
  <c r="FQ172" i="42" s="1"/>
  <c r="Y162" i="42"/>
  <c r="FQ162" i="42" s="1"/>
  <c r="Y169" i="42"/>
  <c r="FQ169" i="42" s="1"/>
  <c r="Y173" i="42"/>
  <c r="FQ173" i="42" s="1"/>
  <c r="Y167" i="42"/>
  <c r="FQ167" i="42" s="1"/>
  <c r="Y163" i="42"/>
  <c r="FQ163" i="42" s="1"/>
  <c r="Y171" i="42"/>
  <c r="FQ171" i="42" s="1"/>
  <c r="Y166" i="42"/>
  <c r="FQ166" i="42" s="1"/>
  <c r="L141" i="42"/>
  <c r="M141" i="42" s="1"/>
  <c r="J171" i="42" s="1"/>
  <c r="L139" i="42"/>
  <c r="M139" i="42" s="1"/>
  <c r="J169" i="42" s="1"/>
  <c r="L128" i="42"/>
  <c r="M128" i="42" s="1"/>
  <c r="J158" i="42" s="1"/>
  <c r="L145" i="42"/>
  <c r="M145" i="42" s="1"/>
  <c r="J175" i="42" s="1"/>
  <c r="L137" i="42"/>
  <c r="M137" i="42" s="1"/>
  <c r="J167" i="42" s="1"/>
  <c r="L130" i="42"/>
  <c r="M130" i="42" s="1"/>
  <c r="J160" i="42" s="1"/>
  <c r="L142" i="42"/>
  <c r="M142" i="42" s="1"/>
  <c r="J172" i="42" s="1"/>
  <c r="L132" i="42"/>
  <c r="M132" i="42" s="1"/>
  <c r="J162" i="42" s="1"/>
  <c r="L144" i="42"/>
  <c r="M144" i="42" s="1"/>
  <c r="J174" i="42" s="1"/>
  <c r="L143" i="42"/>
  <c r="M143" i="42" s="1"/>
  <c r="J173" i="42" s="1"/>
  <c r="L133" i="42"/>
  <c r="M133" i="42" s="1"/>
  <c r="J163" i="42" s="1"/>
  <c r="L135" i="42"/>
  <c r="M135" i="42" s="1"/>
  <c r="J165" i="42" s="1"/>
  <c r="L134" i="42"/>
  <c r="M134" i="42" s="1"/>
  <c r="J164" i="42" s="1"/>
  <c r="L138" i="42"/>
  <c r="M138" i="42" s="1"/>
  <c r="J168" i="42" s="1"/>
  <c r="L140" i="42"/>
  <c r="M140" i="42" s="1"/>
  <c r="J170" i="42" s="1"/>
  <c r="L136" i="42"/>
  <c r="M136" i="42" s="1"/>
  <c r="J166" i="42" s="1"/>
  <c r="AC16" i="4"/>
  <c r="C604" i="41"/>
  <c r="C603" i="41"/>
  <c r="C183" i="42"/>
  <c r="B380" i="41" l="1"/>
  <c r="B381" i="41"/>
  <c r="B382" i="41"/>
  <c r="B383" i="41"/>
  <c r="B379" i="41"/>
  <c r="B366" i="41"/>
  <c r="B367" i="41"/>
  <c r="B368" i="41"/>
  <c r="B369" i="41"/>
  <c r="B365" i="41"/>
  <c r="AI124" i="4" l="1"/>
  <c r="AI125" i="4"/>
  <c r="AI126" i="4"/>
  <c r="AI127" i="4"/>
  <c r="AI123" i="4"/>
  <c r="AJ115" i="4"/>
  <c r="I551" i="41"/>
  <c r="K293" i="42" s="1"/>
  <c r="N293" i="42" s="1"/>
  <c r="D559" i="41"/>
  <c r="C606" i="41" l="1"/>
  <c r="C605" i="41"/>
  <c r="D592" i="41"/>
  <c r="D597" i="41"/>
  <c r="D598" i="41"/>
  <c r="D591" i="41"/>
  <c r="D582" i="41"/>
  <c r="C582" i="41"/>
  <c r="D581" i="41"/>
  <c r="C581" i="41"/>
  <c r="D580" i="41"/>
  <c r="C580" i="41"/>
  <c r="I555" i="41"/>
  <c r="D553" i="41"/>
  <c r="D554" i="41"/>
  <c r="D555" i="41"/>
  <c r="D557" i="41"/>
  <c r="D558" i="41"/>
  <c r="H302" i="42" s="1"/>
  <c r="D563" i="41"/>
  <c r="D551" i="41"/>
  <c r="C514" i="41"/>
  <c r="C513" i="41"/>
  <c r="C512" i="41"/>
  <c r="C511" i="41"/>
  <c r="O157" i="42" s="1"/>
  <c r="E477" i="41"/>
  <c r="E476" i="41"/>
  <c r="CC175" i="42" l="1"/>
  <c r="CC160" i="42"/>
  <c r="EQ163" i="42"/>
  <c r="DJ167" i="42"/>
  <c r="DJ168" i="42"/>
  <c r="CC165" i="42"/>
  <c r="CC173" i="42"/>
  <c r="CC163" i="42"/>
  <c r="CC171" i="42"/>
  <c r="AV158" i="42"/>
  <c r="DJ160" i="42"/>
  <c r="EQ175" i="42"/>
  <c r="DJ163" i="42"/>
  <c r="EQ171" i="42"/>
  <c r="DJ164" i="42"/>
  <c r="DJ165" i="42"/>
  <c r="CC174" i="42"/>
  <c r="AV162" i="42"/>
  <c r="CC167" i="42"/>
  <c r="EQ159" i="42"/>
  <c r="CD168" i="42"/>
  <c r="EQ166" i="42"/>
  <c r="DJ170" i="42"/>
  <c r="CD174" i="42"/>
  <c r="AV164" i="42"/>
  <c r="AV159" i="42"/>
  <c r="CC176" i="42"/>
  <c r="DK166" i="42"/>
  <c r="AW165" i="42"/>
  <c r="EQ173" i="42"/>
  <c r="CD161" i="42"/>
  <c r="DK171" i="42"/>
  <c r="ER171" i="42"/>
  <c r="DK161" i="42"/>
  <c r="CC162" i="42"/>
  <c r="CC164" i="42"/>
  <c r="AW164" i="42"/>
  <c r="DK167" i="42"/>
  <c r="AV173" i="42"/>
  <c r="DJ174" i="42"/>
  <c r="EQ160" i="42"/>
  <c r="AW174" i="42"/>
  <c r="AV168" i="42"/>
  <c r="CC159" i="42"/>
  <c r="DK164" i="42"/>
  <c r="CD163" i="42"/>
  <c r="AV166" i="42"/>
  <c r="AV161" i="42"/>
  <c r="DJ173" i="42"/>
  <c r="EQ176" i="42"/>
  <c r="AV169" i="42"/>
  <c r="AV171" i="42"/>
  <c r="AV176" i="42"/>
  <c r="DJ166" i="42"/>
  <c r="CD172" i="42"/>
  <c r="EQ167" i="42"/>
  <c r="DJ175" i="42"/>
  <c r="EQ169" i="42"/>
  <c r="AW168" i="42"/>
  <c r="AW173" i="42"/>
  <c r="DJ172" i="42"/>
  <c r="AW172" i="42"/>
  <c r="DJ162" i="42"/>
  <c r="CC170" i="42"/>
  <c r="DJ157" i="42"/>
  <c r="DJ176" i="42"/>
  <c r="AV170" i="42"/>
  <c r="CC161" i="42"/>
  <c r="CC168" i="42"/>
  <c r="CC169" i="42"/>
  <c r="CC166" i="42"/>
  <c r="DJ161" i="42"/>
  <c r="DK176" i="42"/>
  <c r="DJ158" i="42"/>
  <c r="DJ169" i="42"/>
  <c r="AV163" i="42"/>
  <c r="AV157" i="42"/>
  <c r="EQ174" i="42"/>
  <c r="CC172" i="42"/>
  <c r="AV167" i="42"/>
  <c r="DJ159" i="42"/>
  <c r="ER172" i="42"/>
  <c r="EQ162" i="42"/>
  <c r="AW162" i="42"/>
  <c r="DK175" i="42"/>
  <c r="ER160" i="42"/>
  <c r="AV165" i="42"/>
  <c r="EQ165" i="42"/>
  <c r="CC158" i="42"/>
  <c r="AV172" i="42"/>
  <c r="CD164" i="42"/>
  <c r="EQ170" i="42"/>
  <c r="DJ171" i="42"/>
  <c r="EQ164" i="42"/>
  <c r="AV160" i="42"/>
  <c r="EQ172" i="42"/>
  <c r="EQ168" i="42"/>
  <c r="CD159" i="42"/>
  <c r="EQ158" i="42"/>
  <c r="EQ161" i="42"/>
  <c r="AV175" i="42"/>
  <c r="EQ157" i="42"/>
  <c r="AV174" i="42"/>
  <c r="ER164" i="42"/>
  <c r="DK159" i="42"/>
  <c r="CD167" i="42"/>
  <c r="AW171" i="42"/>
  <c r="ER159" i="42"/>
  <c r="AW161" i="42"/>
  <c r="ER174" i="42"/>
  <c r="AW159" i="42"/>
  <c r="CD175" i="42"/>
  <c r="CD160" i="42"/>
  <c r="CC157" i="42"/>
  <c r="DK168" i="42"/>
  <c r="ER168" i="42"/>
  <c r="AW163" i="42"/>
  <c r="ER163" i="42"/>
  <c r="ER173" i="42"/>
  <c r="CD176" i="42"/>
  <c r="ER162" i="42"/>
  <c r="DK173" i="42"/>
  <c r="DK172" i="42"/>
  <c r="CD169" i="42"/>
  <c r="AW167" i="42"/>
  <c r="DK165" i="42"/>
  <c r="AW170" i="42"/>
  <c r="DK158" i="42"/>
  <c r="DK160" i="42"/>
  <c r="DK169" i="42"/>
  <c r="CD165" i="42"/>
  <c r="AW166" i="42"/>
  <c r="CD170" i="42"/>
  <c r="AW175" i="42"/>
  <c r="CD158" i="42"/>
  <c r="ER161" i="42"/>
  <c r="ER170" i="42"/>
  <c r="CD166" i="42"/>
  <c r="CD173" i="42"/>
  <c r="ER175" i="42"/>
  <c r="DK174" i="42"/>
  <c r="AW160" i="42"/>
  <c r="DK170" i="42"/>
  <c r="DK162" i="42"/>
  <c r="ER166" i="42"/>
  <c r="ER165" i="42"/>
  <c r="ER167" i="42"/>
  <c r="AW169" i="42"/>
  <c r="CD162" i="42"/>
  <c r="ER169" i="42"/>
  <c r="DK163" i="42"/>
  <c r="CD171" i="42"/>
  <c r="O176" i="42"/>
  <c r="O161" i="42"/>
  <c r="O170" i="42"/>
  <c r="O160" i="42"/>
  <c r="O174" i="42"/>
  <c r="O165" i="42"/>
  <c r="O168" i="42"/>
  <c r="O171" i="42"/>
  <c r="O162" i="42"/>
  <c r="O159" i="42"/>
  <c r="O167" i="42"/>
  <c r="O164" i="42"/>
  <c r="O169" i="42"/>
  <c r="O166" i="42"/>
  <c r="O175" i="42"/>
  <c r="O172" i="42"/>
  <c r="O163" i="42"/>
  <c r="O173" i="42"/>
  <c r="P168" i="42"/>
  <c r="P166" i="42"/>
  <c r="P171" i="42"/>
  <c r="P169" i="42"/>
  <c r="P162" i="42"/>
  <c r="P167" i="42"/>
  <c r="P170" i="42"/>
  <c r="P159" i="42"/>
  <c r="P175" i="42"/>
  <c r="P172" i="42"/>
  <c r="P165" i="42"/>
  <c r="P160" i="42"/>
  <c r="P163" i="42"/>
  <c r="P164" i="42"/>
  <c r="P161" i="42"/>
  <c r="P174" i="42"/>
  <c r="P173" i="42"/>
  <c r="DR157" i="42"/>
  <c r="EY169" i="42"/>
  <c r="BD162" i="42"/>
  <c r="DR163" i="42"/>
  <c r="BD161" i="42"/>
  <c r="BD160" i="42"/>
  <c r="EY165" i="42"/>
  <c r="BD174" i="42"/>
  <c r="CK168" i="42"/>
  <c r="EY176" i="42"/>
  <c r="CK166" i="42"/>
  <c r="BD170" i="42"/>
  <c r="EY173" i="42"/>
  <c r="CK172" i="42"/>
  <c r="EY161" i="42"/>
  <c r="EY172" i="42"/>
  <c r="BD159" i="42"/>
  <c r="CK160" i="42"/>
  <c r="DR165" i="42"/>
  <c r="CK169" i="42"/>
  <c r="BD163" i="42"/>
  <c r="EY157" i="42"/>
  <c r="BD175" i="42"/>
  <c r="BD165" i="42"/>
  <c r="CK174" i="42"/>
  <c r="DR176" i="42"/>
  <c r="CK170" i="42"/>
  <c r="DR166" i="42"/>
  <c r="BD172" i="42"/>
  <c r="CK176" i="42"/>
  <c r="DR172" i="42"/>
  <c r="DR160" i="42"/>
  <c r="EY167" i="42"/>
  <c r="DR167" i="42"/>
  <c r="DR174" i="42"/>
  <c r="BD169" i="42"/>
  <c r="CK158" i="42"/>
  <c r="CK167" i="42"/>
  <c r="DR162" i="42"/>
  <c r="EY166" i="42"/>
  <c r="EY163" i="42"/>
  <c r="DR175" i="42"/>
  <c r="BD171" i="42"/>
  <c r="BD164" i="42"/>
  <c r="EY174" i="42"/>
  <c r="DR158" i="42"/>
  <c r="EY171" i="42"/>
  <c r="BD158" i="42"/>
  <c r="CK173" i="42"/>
  <c r="CK165" i="42"/>
  <c r="CK175" i="42"/>
  <c r="DR164" i="42"/>
  <c r="CK162" i="42"/>
  <c r="BD157" i="42"/>
  <c r="DR168" i="42"/>
  <c r="CK161" i="42"/>
  <c r="DR173" i="42"/>
  <c r="EY168" i="42"/>
  <c r="BD167" i="42"/>
  <c r="EY175" i="42"/>
  <c r="EY170" i="42"/>
  <c r="CK171" i="42"/>
  <c r="EY160" i="42"/>
  <c r="BD166" i="42"/>
  <c r="DR159" i="42"/>
  <c r="DR170" i="42"/>
  <c r="DR171" i="42"/>
  <c r="EY164" i="42"/>
  <c r="EY162" i="42"/>
  <c r="CK159" i="42"/>
  <c r="CK164" i="42"/>
  <c r="DR169" i="42"/>
  <c r="EY158" i="42"/>
  <c r="BD168" i="42"/>
  <c r="DR161" i="42"/>
  <c r="EY159" i="42"/>
  <c r="CK163" i="42"/>
  <c r="BD173" i="42"/>
  <c r="CK157" i="42"/>
  <c r="W166" i="42"/>
  <c r="W164" i="42"/>
  <c r="W172" i="42"/>
  <c r="W168" i="42"/>
  <c r="W162" i="42"/>
  <c r="W160" i="42"/>
  <c r="W167" i="42"/>
  <c r="W165" i="42"/>
  <c r="W158" i="42"/>
  <c r="W173" i="42"/>
  <c r="W170" i="42"/>
  <c r="W174" i="42"/>
  <c r="W169" i="42"/>
  <c r="W171" i="42"/>
  <c r="W161" i="42"/>
  <c r="W175" i="42"/>
  <c r="W163" i="42"/>
  <c r="EW171" i="42"/>
  <c r="CI160" i="42"/>
  <c r="CI173" i="42"/>
  <c r="EW175" i="42"/>
  <c r="EW163" i="42"/>
  <c r="DP167" i="42"/>
  <c r="DP165" i="42"/>
  <c r="DP163" i="42"/>
  <c r="DP168" i="42"/>
  <c r="DP160" i="42"/>
  <c r="CI175" i="42"/>
  <c r="CI163" i="42"/>
  <c r="BB158" i="42"/>
  <c r="CI171" i="42"/>
  <c r="CI165" i="42"/>
  <c r="DP164" i="42"/>
  <c r="BB162" i="42"/>
  <c r="DP172" i="42"/>
  <c r="DP162" i="42"/>
  <c r="BC162" i="42"/>
  <c r="DP157" i="42"/>
  <c r="DP176" i="42"/>
  <c r="EX160" i="42"/>
  <c r="BB165" i="42"/>
  <c r="BB170" i="42"/>
  <c r="CI168" i="42"/>
  <c r="DP161" i="42"/>
  <c r="DQ164" i="42"/>
  <c r="DQ176" i="42"/>
  <c r="EW170" i="42"/>
  <c r="DP171" i="42"/>
  <c r="DP158" i="42"/>
  <c r="DP173" i="42"/>
  <c r="EW176" i="42"/>
  <c r="BB157" i="42"/>
  <c r="BB169" i="42"/>
  <c r="BB175" i="42"/>
  <c r="BB171" i="42"/>
  <c r="BB176" i="42"/>
  <c r="DP166" i="42"/>
  <c r="EX164" i="42"/>
  <c r="EW159" i="42"/>
  <c r="DP159" i="42"/>
  <c r="EW167" i="42"/>
  <c r="CJ168" i="42"/>
  <c r="EW169" i="42"/>
  <c r="BC168" i="42"/>
  <c r="EW162" i="42"/>
  <c r="DQ175" i="42"/>
  <c r="CI170" i="42"/>
  <c r="EW166" i="42"/>
  <c r="EW165" i="42"/>
  <c r="DP170" i="42"/>
  <c r="CJ174" i="42"/>
  <c r="CI169" i="42"/>
  <c r="CI166" i="42"/>
  <c r="BB159" i="42"/>
  <c r="CI176" i="42"/>
  <c r="DQ166" i="42"/>
  <c r="EW164" i="42"/>
  <c r="EW172" i="42"/>
  <c r="DP169" i="42"/>
  <c r="EW168" i="42"/>
  <c r="CJ159" i="42"/>
  <c r="EW158" i="42"/>
  <c r="EW161" i="42"/>
  <c r="DQ171" i="42"/>
  <c r="BB174" i="42"/>
  <c r="DQ161" i="42"/>
  <c r="CI167" i="42"/>
  <c r="EX172" i="42"/>
  <c r="CI164" i="42"/>
  <c r="DP174" i="42"/>
  <c r="CI158" i="42"/>
  <c r="BB172" i="42"/>
  <c r="CJ163" i="42"/>
  <c r="CJ164" i="42"/>
  <c r="BB160" i="42"/>
  <c r="EW157" i="42"/>
  <c r="CJ172" i="42"/>
  <c r="CI174" i="42"/>
  <c r="BB167" i="42"/>
  <c r="CI172" i="42"/>
  <c r="DP175" i="42"/>
  <c r="CI162" i="42"/>
  <c r="BC173" i="42"/>
  <c r="BC164" i="42"/>
  <c r="DQ167" i="42"/>
  <c r="BC172" i="42"/>
  <c r="BB173" i="42"/>
  <c r="EW160" i="42"/>
  <c r="BC174" i="42"/>
  <c r="BB168" i="42"/>
  <c r="CI161" i="42"/>
  <c r="CI159" i="42"/>
  <c r="BB164" i="42"/>
  <c r="BB166" i="42"/>
  <c r="BB161" i="42"/>
  <c r="BC165" i="42"/>
  <c r="EW173" i="42"/>
  <c r="CJ161" i="42"/>
  <c r="BB163" i="42"/>
  <c r="EW174" i="42"/>
  <c r="EX171" i="42"/>
  <c r="DQ172" i="42"/>
  <c r="CI157" i="42"/>
  <c r="CJ165" i="42"/>
  <c r="CJ176" i="42"/>
  <c r="EX167" i="42"/>
  <c r="CJ162" i="42"/>
  <c r="EX168" i="42"/>
  <c r="CJ169" i="42"/>
  <c r="CJ160" i="42"/>
  <c r="DQ165" i="42"/>
  <c r="BC171" i="42"/>
  <c r="EX166" i="42"/>
  <c r="BC159" i="42"/>
  <c r="EX161" i="42"/>
  <c r="CJ171" i="42"/>
  <c r="CJ175" i="42"/>
  <c r="CJ173" i="42"/>
  <c r="CJ167" i="42"/>
  <c r="BC163" i="42"/>
  <c r="DQ170" i="42"/>
  <c r="BC167" i="42"/>
  <c r="DQ174" i="42"/>
  <c r="EX163" i="42"/>
  <c r="EX174" i="42"/>
  <c r="EX165" i="42"/>
  <c r="BC169" i="42"/>
  <c r="EX169" i="42"/>
  <c r="DQ173" i="42"/>
  <c r="DQ163" i="42"/>
  <c r="DQ168" i="42"/>
  <c r="BC160" i="42"/>
  <c r="DQ162" i="42"/>
  <c r="DQ159" i="42"/>
  <c r="BC170" i="42"/>
  <c r="EX159" i="42"/>
  <c r="DQ158" i="42"/>
  <c r="BC161" i="42"/>
  <c r="DQ160" i="42"/>
  <c r="DQ169" i="42"/>
  <c r="EX173" i="42"/>
  <c r="BC166" i="42"/>
  <c r="CJ170" i="42"/>
  <c r="BC175" i="42"/>
  <c r="CJ158" i="42"/>
  <c r="EX162" i="42"/>
  <c r="EX170" i="42"/>
  <c r="CJ166" i="42"/>
  <c r="EX175" i="42"/>
  <c r="U176" i="42"/>
  <c r="U161" i="42"/>
  <c r="U170" i="42"/>
  <c r="U160" i="42"/>
  <c r="U174" i="42"/>
  <c r="U165" i="42"/>
  <c r="U168" i="42"/>
  <c r="U171" i="42"/>
  <c r="U162" i="42"/>
  <c r="U159" i="42"/>
  <c r="U167" i="42"/>
  <c r="U164" i="42"/>
  <c r="U169" i="42"/>
  <c r="U166" i="42"/>
  <c r="U175" i="42"/>
  <c r="U172" i="42"/>
  <c r="U163" i="42"/>
  <c r="U173" i="42"/>
  <c r="V170" i="42"/>
  <c r="V164" i="42"/>
  <c r="V161" i="42"/>
  <c r="V159" i="42"/>
  <c r="V175" i="42"/>
  <c r="V162" i="42"/>
  <c r="V173" i="42"/>
  <c r="V163" i="42"/>
  <c r="V166" i="42"/>
  <c r="V168" i="42"/>
  <c r="V174" i="42"/>
  <c r="V160" i="42"/>
  <c r="V165" i="42"/>
  <c r="V172" i="42"/>
  <c r="V169" i="42"/>
  <c r="V167" i="42"/>
  <c r="V171" i="42"/>
  <c r="U157" i="42"/>
  <c r="AX160" i="42"/>
  <c r="ES165" i="42"/>
  <c r="AX174" i="42"/>
  <c r="CE168" i="42"/>
  <c r="ES176" i="42"/>
  <c r="CE166" i="42"/>
  <c r="AX170" i="42"/>
  <c r="ES173" i="42"/>
  <c r="CE172" i="42"/>
  <c r="ES161" i="42"/>
  <c r="ES172" i="42"/>
  <c r="AX162" i="42"/>
  <c r="DL163" i="42"/>
  <c r="AX161" i="42"/>
  <c r="AX159" i="42"/>
  <c r="CE160" i="42"/>
  <c r="DL157" i="42"/>
  <c r="ES169" i="42"/>
  <c r="ES157" i="42"/>
  <c r="DL171" i="42"/>
  <c r="DL165" i="42"/>
  <c r="AX169" i="42"/>
  <c r="DL174" i="42"/>
  <c r="ES162" i="42"/>
  <c r="CE159" i="42"/>
  <c r="CE164" i="42"/>
  <c r="DL169" i="42"/>
  <c r="ES158" i="42"/>
  <c r="AX168" i="42"/>
  <c r="DL161" i="42"/>
  <c r="ES159" i="42"/>
  <c r="CE163" i="42"/>
  <c r="AX173" i="42"/>
  <c r="ES164" i="42"/>
  <c r="CE175" i="42"/>
  <c r="CE165" i="42"/>
  <c r="DL167" i="42"/>
  <c r="CE173" i="42"/>
  <c r="DL159" i="42"/>
  <c r="CE162" i="42"/>
  <c r="AX157" i="42"/>
  <c r="DL168" i="42"/>
  <c r="CE161" i="42"/>
  <c r="DL173" i="42"/>
  <c r="ES168" i="42"/>
  <c r="AX167" i="42"/>
  <c r="ES175" i="42"/>
  <c r="ES170" i="42"/>
  <c r="CE171" i="42"/>
  <c r="DL170" i="42"/>
  <c r="DL164" i="42"/>
  <c r="AX166" i="42"/>
  <c r="CE169" i="42"/>
  <c r="CE167" i="42"/>
  <c r="DL162" i="42"/>
  <c r="ES166" i="42"/>
  <c r="ES163" i="42"/>
  <c r="DL175" i="42"/>
  <c r="AX171" i="42"/>
  <c r="AX164" i="42"/>
  <c r="ES174" i="42"/>
  <c r="DL158" i="42"/>
  <c r="ES171" i="42"/>
  <c r="AX175" i="42"/>
  <c r="CE158" i="42"/>
  <c r="AX163" i="42"/>
  <c r="AX158" i="42"/>
  <c r="ES160" i="42"/>
  <c r="AX165" i="42"/>
  <c r="CE174" i="42"/>
  <c r="DL176" i="42"/>
  <c r="CE170" i="42"/>
  <c r="DL166" i="42"/>
  <c r="AX172" i="42"/>
  <c r="CE176" i="42"/>
  <c r="DL172" i="42"/>
  <c r="DL160" i="42"/>
  <c r="ES167" i="42"/>
  <c r="CE157" i="42"/>
  <c r="Q167" i="42"/>
  <c r="Q166" i="42"/>
  <c r="Q164" i="42"/>
  <c r="Q172" i="42"/>
  <c r="Q168" i="42"/>
  <c r="Q162" i="42"/>
  <c r="Q160" i="42"/>
  <c r="Q161" i="42"/>
  <c r="Q171" i="42"/>
  <c r="Q175" i="42"/>
  <c r="Q163" i="42"/>
  <c r="Q165" i="42"/>
  <c r="Q158" i="42"/>
  <c r="Q173" i="42"/>
  <c r="Q170" i="42"/>
  <c r="Q174" i="42"/>
  <c r="Q169" i="42"/>
  <c r="C585" i="41"/>
  <c r="FN170" i="42" l="1"/>
  <c r="FN160" i="42"/>
  <c r="FN163" i="42"/>
  <c r="FN164" i="42"/>
  <c r="FP169" i="42"/>
  <c r="FP160" i="42"/>
  <c r="FN165" i="42"/>
  <c r="FN172" i="42"/>
  <c r="FP167" i="42"/>
  <c r="FN161" i="42"/>
  <c r="FN173" i="42"/>
  <c r="FN175" i="42"/>
  <c r="FN162" i="42"/>
  <c r="FN166" i="42"/>
  <c r="FP175" i="42"/>
  <c r="FP174" i="42"/>
  <c r="FP165" i="42"/>
  <c r="FP162" i="42"/>
  <c r="FP166" i="42"/>
  <c r="FP163" i="42"/>
  <c r="FP164" i="42"/>
  <c r="FN174" i="42"/>
  <c r="FN167" i="42"/>
  <c r="FP171" i="42"/>
  <c r="FP173" i="42"/>
  <c r="FP172" i="42"/>
  <c r="FN169" i="42"/>
  <c r="FN171" i="42"/>
  <c r="FN168" i="42"/>
  <c r="FP161" i="42"/>
  <c r="FP170" i="42"/>
  <c r="FP168" i="42"/>
  <c r="C586" i="41"/>
  <c r="C595" i="41"/>
  <c r="D595" i="41" s="1"/>
  <c r="C596" i="41"/>
  <c r="D596" i="41" s="1"/>
  <c r="C599" i="41"/>
  <c r="D599" i="41" s="1"/>
  <c r="D489" i="41"/>
  <c r="C489" i="41"/>
  <c r="F476" i="41" s="1"/>
  <c r="B318" i="41"/>
  <c r="B319" i="41"/>
  <c r="B320" i="41"/>
  <c r="B321" i="41"/>
  <c r="B317" i="41"/>
  <c r="G477" i="41" l="1"/>
  <c r="G476" i="41"/>
  <c r="F477" i="41"/>
  <c r="F470" i="41"/>
  <c r="G471" i="41"/>
  <c r="E471" i="41" l="1"/>
  <c r="F471" i="41"/>
  <c r="E115" i="4" l="1"/>
  <c r="B348" i="41"/>
  <c r="B349" i="41"/>
  <c r="B350" i="41"/>
  <c r="B351" i="41"/>
  <c r="B347" i="41"/>
  <c r="B343" i="41"/>
  <c r="B344" i="41"/>
  <c r="B345" i="41"/>
  <c r="B346" i="41"/>
  <c r="B342" i="41"/>
  <c r="C351" i="41"/>
  <c r="C350" i="41"/>
  <c r="C349" i="41"/>
  <c r="C348" i="41"/>
  <c r="C347" i="41"/>
  <c r="C346" i="41"/>
  <c r="C345" i="41"/>
  <c r="C344" i="41"/>
  <c r="C343" i="41"/>
  <c r="C342" i="41"/>
  <c r="C365" i="41"/>
  <c r="C366" i="41"/>
  <c r="E293" i="42" l="1"/>
  <c r="D342" i="41"/>
  <c r="C367" i="41"/>
  <c r="E342" i="41" l="1"/>
  <c r="F342" i="41"/>
  <c r="B323" i="41"/>
  <c r="B324" i="41"/>
  <c r="B325" i="41"/>
  <c r="B326" i="41"/>
  <c r="B322" i="41"/>
  <c r="D343" i="41"/>
  <c r="E343" i="41" l="1"/>
  <c r="F343" i="41"/>
  <c r="D317" i="41"/>
  <c r="F317" i="41" s="1"/>
  <c r="B298" i="41"/>
  <c r="B299" i="41"/>
  <c r="B300" i="41"/>
  <c r="B301" i="41"/>
  <c r="B297" i="41"/>
  <c r="B293" i="41"/>
  <c r="B294" i="41"/>
  <c r="B295" i="41"/>
  <c r="B296" i="41"/>
  <c r="B292" i="41"/>
  <c r="C292" i="41"/>
  <c r="C383" i="41"/>
  <c r="C382" i="41"/>
  <c r="C381" i="41"/>
  <c r="C380" i="41"/>
  <c r="C379" i="41"/>
  <c r="D344" i="41"/>
  <c r="E344" i="41" l="1"/>
  <c r="F344" i="41"/>
  <c r="D292" i="41"/>
  <c r="F292" i="41" s="1"/>
  <c r="C369" i="41"/>
  <c r="D345" i="41"/>
  <c r="E345" i="41" l="1"/>
  <c r="F345" i="41"/>
  <c r="C368" i="41"/>
  <c r="D346" i="41"/>
  <c r="E346" i="41" l="1"/>
  <c r="F346" i="41"/>
  <c r="D347" i="41"/>
  <c r="E347" i="41" l="1"/>
  <c r="F347" i="41"/>
  <c r="D348" i="41"/>
  <c r="E348" i="41" l="1"/>
  <c r="F348" i="41"/>
  <c r="C326" i="41"/>
  <c r="D349" i="41"/>
  <c r="E349" i="41" l="1"/>
  <c r="F349" i="41"/>
  <c r="C325" i="41"/>
  <c r="D350" i="41"/>
  <c r="E350" i="41" l="1"/>
  <c r="F350" i="41"/>
  <c r="C324" i="41"/>
  <c r="D351" i="41"/>
  <c r="E351" i="41" l="1"/>
  <c r="F351" i="41"/>
  <c r="F352" i="41" s="1"/>
  <c r="F353" i="41" s="1"/>
  <c r="C323" i="41"/>
  <c r="C322" i="41"/>
  <c r="C321" i="41"/>
  <c r="C320" i="41"/>
  <c r="C319" i="41"/>
  <c r="C318" i="41"/>
  <c r="C317" i="41"/>
  <c r="E317" i="41" l="1"/>
  <c r="AC108" i="4"/>
  <c r="C301" i="41"/>
  <c r="D318" i="41"/>
  <c r="E318" i="41" l="1"/>
  <c r="F318" i="41"/>
  <c r="AC89" i="4"/>
  <c r="AC99" i="4"/>
  <c r="AC105" i="4"/>
  <c r="AC95" i="4"/>
  <c r="AC107" i="4"/>
  <c r="AC100" i="4"/>
  <c r="AC91" i="4"/>
  <c r="AC102" i="4"/>
  <c r="AC94" i="4"/>
  <c r="AC106" i="4"/>
  <c r="AC98" i="4"/>
  <c r="AC93" i="4"/>
  <c r="AC90" i="4"/>
  <c r="AC103" i="4"/>
  <c r="AC104" i="4"/>
  <c r="AC97" i="4"/>
  <c r="AC96" i="4"/>
  <c r="AC92" i="4"/>
  <c r="AC101" i="4"/>
  <c r="C300" i="41"/>
  <c r="D319" i="41"/>
  <c r="E319" i="41" l="1"/>
  <c r="F319" i="41"/>
  <c r="C299" i="41"/>
  <c r="D320" i="41"/>
  <c r="E320" i="41" l="1"/>
  <c r="F320" i="41"/>
  <c r="C298" i="41"/>
  <c r="D321" i="41"/>
  <c r="E321" i="41" l="1"/>
  <c r="F321" i="41"/>
  <c r="C297" i="41"/>
  <c r="D322" i="41"/>
  <c r="F322" i="41" l="1"/>
  <c r="E322" i="41"/>
  <c r="C296" i="41"/>
  <c r="D323" i="41"/>
  <c r="F323" i="41" l="1"/>
  <c r="E323" i="41"/>
  <c r="C295" i="41"/>
  <c r="D324" i="41"/>
  <c r="F324" i="41" l="1"/>
  <c r="E324" i="41"/>
  <c r="C294" i="41"/>
  <c r="D325" i="41"/>
  <c r="F325" i="41" l="1"/>
  <c r="E325" i="41"/>
  <c r="C293" i="41"/>
  <c r="E292" i="41" s="1"/>
  <c r="D326" i="41"/>
  <c r="D293" i="41"/>
  <c r="F326" i="41" l="1"/>
  <c r="F327" i="41" s="1"/>
  <c r="E326" i="41"/>
  <c r="F293" i="41"/>
  <c r="E293" i="41"/>
  <c r="D294" i="41"/>
  <c r="F328" i="41" l="1"/>
  <c r="AB105" i="4" s="1"/>
  <c r="F294" i="41"/>
  <c r="E294" i="41"/>
  <c r="D295" i="41"/>
  <c r="AB107" i="4" l="1"/>
  <c r="AB98" i="4"/>
  <c r="AB92" i="4"/>
  <c r="AB100" i="4"/>
  <c r="AB94" i="4"/>
  <c r="AB96" i="4"/>
  <c r="AB90" i="4"/>
  <c r="AB89" i="4"/>
  <c r="AB101" i="4"/>
  <c r="AB95" i="4"/>
  <c r="AB93" i="4"/>
  <c r="AB91" i="4"/>
  <c r="AB103" i="4"/>
  <c r="AB102" i="4"/>
  <c r="AB99" i="4"/>
  <c r="AB104" i="4"/>
  <c r="AB108" i="4"/>
  <c r="AB97" i="4"/>
  <c r="AB106" i="4"/>
  <c r="F295" i="41"/>
  <c r="E295" i="41"/>
  <c r="D296" i="41"/>
  <c r="F296" i="41" l="1"/>
  <c r="E296" i="41"/>
  <c r="D297" i="41"/>
  <c r="F297" i="41" l="1"/>
  <c r="E297" i="41"/>
  <c r="D298" i="41"/>
  <c r="F298" i="41" l="1"/>
  <c r="E298" i="41"/>
  <c r="D299" i="41"/>
  <c r="F299" i="41" l="1"/>
  <c r="E299" i="41"/>
  <c r="D300" i="41"/>
  <c r="F300" i="41" l="1"/>
  <c r="E300" i="41"/>
  <c r="D301" i="41"/>
  <c r="F301" i="41" l="1"/>
  <c r="E301" i="41"/>
  <c r="F302" i="41" l="1"/>
  <c r="F303" i="41" s="1"/>
  <c r="B23" i="22"/>
  <c r="B24" i="22"/>
  <c r="B25" i="22"/>
  <c r="B26" i="22"/>
  <c r="B27" i="22"/>
  <c r="B28" i="22"/>
  <c r="B29" i="22"/>
  <c r="B30" i="22"/>
  <c r="B31" i="22"/>
  <c r="B32" i="22"/>
  <c r="B33" i="22"/>
  <c r="B34" i="22"/>
  <c r="B35" i="22"/>
  <c r="B36" i="22"/>
  <c r="B37" i="22"/>
  <c r="B38" i="22"/>
  <c r="B39" i="22"/>
  <c r="B40" i="22"/>
  <c r="B41" i="22"/>
  <c r="B22" i="22"/>
  <c r="H196" i="42"/>
  <c r="H197" i="42"/>
  <c r="AA89" i="4" l="1"/>
  <c r="AA91" i="4"/>
  <c r="AA97" i="4"/>
  <c r="AA105" i="4"/>
  <c r="AA90" i="4"/>
  <c r="AA94" i="4"/>
  <c r="AA98" i="4"/>
  <c r="AA102" i="4"/>
  <c r="AA106" i="4"/>
  <c r="AA95" i="4"/>
  <c r="AA99" i="4"/>
  <c r="AA103" i="4"/>
  <c r="AA107" i="4"/>
  <c r="AA92" i="4"/>
  <c r="AA96" i="4"/>
  <c r="AA100" i="4"/>
  <c r="AA104" i="4"/>
  <c r="AA108" i="4"/>
  <c r="AA93" i="4"/>
  <c r="AA101" i="4"/>
  <c r="I74" i="3"/>
  <c r="H195" i="42" l="1"/>
  <c r="D183" i="42"/>
  <c r="C73" i="42" l="1"/>
  <c r="T420" i="42" s="1"/>
  <c r="D73" i="42"/>
  <c r="E73" i="42"/>
  <c r="C74" i="42"/>
  <c r="T421" i="42" s="1"/>
  <c r="D74" i="42"/>
  <c r="E74" i="42"/>
  <c r="C75" i="42"/>
  <c r="T422" i="42" s="1"/>
  <c r="D75" i="42"/>
  <c r="E75" i="42"/>
  <c r="C76" i="42"/>
  <c r="T423" i="42" s="1"/>
  <c r="D76" i="42"/>
  <c r="E76" i="42"/>
  <c r="C77" i="42"/>
  <c r="T424" i="42" s="1"/>
  <c r="D77" i="42"/>
  <c r="E77" i="42"/>
  <c r="C78" i="42"/>
  <c r="T425" i="42" s="1"/>
  <c r="D78" i="42"/>
  <c r="E78" i="42"/>
  <c r="C79" i="42"/>
  <c r="T426" i="42" s="1"/>
  <c r="D79" i="42"/>
  <c r="E79" i="42"/>
  <c r="C80" i="42"/>
  <c r="T427" i="42" s="1"/>
  <c r="D80" i="42"/>
  <c r="E80" i="42"/>
  <c r="C81" i="42"/>
  <c r="T428" i="42" s="1"/>
  <c r="D81" i="42"/>
  <c r="E81" i="42"/>
  <c r="C82" i="42"/>
  <c r="T429" i="42" s="1"/>
  <c r="D82" i="42"/>
  <c r="E82" i="42"/>
  <c r="C83" i="42"/>
  <c r="T430" i="42" s="1"/>
  <c r="D83" i="42"/>
  <c r="E83" i="42"/>
  <c r="C84" i="42"/>
  <c r="T431" i="42" s="1"/>
  <c r="D84" i="42"/>
  <c r="E84" i="42"/>
  <c r="C85" i="42"/>
  <c r="T432" i="42" s="1"/>
  <c r="D85" i="42"/>
  <c r="E85" i="42"/>
  <c r="C86" i="42"/>
  <c r="T433" i="42" s="1"/>
  <c r="D86" i="42"/>
  <c r="E86" i="42"/>
  <c r="C87" i="42"/>
  <c r="T434" i="42" s="1"/>
  <c r="D87" i="42"/>
  <c r="E87" i="42"/>
  <c r="C88" i="42"/>
  <c r="T435" i="42" s="1"/>
  <c r="D88" i="42"/>
  <c r="E88" i="42"/>
  <c r="C89" i="42"/>
  <c r="T436" i="42" s="1"/>
  <c r="D89" i="42"/>
  <c r="E89" i="42"/>
  <c r="C90" i="42"/>
  <c r="T437" i="42" s="1"/>
  <c r="D90" i="42"/>
  <c r="E90" i="42"/>
  <c r="C91" i="42"/>
  <c r="T438" i="42" s="1"/>
  <c r="D91" i="42"/>
  <c r="E91" i="42"/>
  <c r="E72" i="42"/>
  <c r="I72" i="42" s="1"/>
  <c r="D72" i="42"/>
  <c r="H72" i="42" s="1"/>
  <c r="AS47" i="42"/>
  <c r="AS48" i="42"/>
  <c r="AS49" i="42"/>
  <c r="AS50" i="42"/>
  <c r="AS51" i="42"/>
  <c r="AS52" i="42"/>
  <c r="AS53" i="42"/>
  <c r="AS54" i="42"/>
  <c r="AS55" i="42"/>
  <c r="AS56" i="42"/>
  <c r="AS57" i="42"/>
  <c r="AS58" i="42"/>
  <c r="AS59" i="42"/>
  <c r="AS60" i="42"/>
  <c r="AS61" i="42"/>
  <c r="AS62" i="42"/>
  <c r="AS63" i="42"/>
  <c r="AS64" i="42"/>
  <c r="AS65" i="42"/>
  <c r="AS46" i="42"/>
  <c r="BE65" i="42"/>
  <c r="BE64" i="42"/>
  <c r="BE63" i="42"/>
  <c r="BE62" i="42"/>
  <c r="BE61" i="42"/>
  <c r="BE60" i="42"/>
  <c r="BE59" i="42"/>
  <c r="BE58" i="42"/>
  <c r="BE57" i="42"/>
  <c r="BE56" i="42"/>
  <c r="BE55" i="42"/>
  <c r="BE54" i="42"/>
  <c r="BE53" i="42"/>
  <c r="BE52" i="42"/>
  <c r="BE51" i="42"/>
  <c r="BE50" i="42"/>
  <c r="BE49" i="42"/>
  <c r="BE48" i="42"/>
  <c r="BE47" i="42"/>
  <c r="BE46" i="42"/>
  <c r="AM20" i="42"/>
  <c r="AN20" i="42"/>
  <c r="AM21" i="42"/>
  <c r="AN21" i="42"/>
  <c r="AM22" i="42"/>
  <c r="AN22" i="42"/>
  <c r="AM23" i="42"/>
  <c r="AN23" i="42"/>
  <c r="AM24" i="42"/>
  <c r="AN24" i="42"/>
  <c r="AM25" i="42"/>
  <c r="AN25" i="42"/>
  <c r="AM26" i="42"/>
  <c r="AN26" i="42"/>
  <c r="AM27" i="42"/>
  <c r="AN27" i="42"/>
  <c r="AM28" i="42"/>
  <c r="AN28" i="42"/>
  <c r="AM29" i="42"/>
  <c r="AN29" i="42"/>
  <c r="AM30" i="42"/>
  <c r="AN30" i="42"/>
  <c r="AM31" i="42"/>
  <c r="AN31" i="42"/>
  <c r="AM32" i="42"/>
  <c r="AN32" i="42"/>
  <c r="AM33" i="42"/>
  <c r="AN33" i="42"/>
  <c r="AM34" i="42"/>
  <c r="AN34" i="42"/>
  <c r="AM35" i="42"/>
  <c r="AN35" i="42"/>
  <c r="AM36" i="42"/>
  <c r="AN36" i="42"/>
  <c r="AM37" i="42"/>
  <c r="AN37" i="42"/>
  <c r="AM38" i="42"/>
  <c r="AN38" i="42"/>
  <c r="AN19" i="42"/>
  <c r="AM19" i="42"/>
  <c r="AL20" i="42"/>
  <c r="AL21" i="42"/>
  <c r="AL22" i="42"/>
  <c r="AL23" i="42"/>
  <c r="AL24" i="42"/>
  <c r="AL25" i="42"/>
  <c r="AL26" i="42"/>
  <c r="AL27" i="42"/>
  <c r="AL28" i="42"/>
  <c r="AL29" i="42"/>
  <c r="AL30" i="42"/>
  <c r="AL31" i="42"/>
  <c r="AL32" i="42"/>
  <c r="AL33" i="42"/>
  <c r="AL34" i="42"/>
  <c r="AL35" i="42"/>
  <c r="AL36" i="42"/>
  <c r="AL37" i="42"/>
  <c r="AL38" i="42"/>
  <c r="AJ20" i="42"/>
  <c r="AJ21" i="42"/>
  <c r="AJ22" i="42"/>
  <c r="AJ23" i="42"/>
  <c r="AJ24" i="42"/>
  <c r="AJ25" i="42"/>
  <c r="AJ26" i="42"/>
  <c r="AJ27" i="42"/>
  <c r="AJ28" i="42"/>
  <c r="AJ29" i="42"/>
  <c r="AJ30" i="42"/>
  <c r="AJ31" i="42"/>
  <c r="AJ32" i="42"/>
  <c r="AJ33" i="42"/>
  <c r="AJ34" i="42"/>
  <c r="AJ35" i="42"/>
  <c r="AJ36" i="42"/>
  <c r="AJ37" i="42"/>
  <c r="AJ38" i="42"/>
  <c r="AL19" i="42"/>
  <c r="AO19" i="42" s="1"/>
  <c r="AJ19" i="42"/>
  <c r="AE20" i="42"/>
  <c r="AF20" i="42"/>
  <c r="AE21" i="42"/>
  <c r="AF21" i="42"/>
  <c r="AE22" i="42"/>
  <c r="AF22" i="42"/>
  <c r="AE23" i="42"/>
  <c r="AF23" i="42"/>
  <c r="AE24" i="42"/>
  <c r="AF24" i="42"/>
  <c r="AE25" i="42"/>
  <c r="AF25" i="42"/>
  <c r="AE26" i="42"/>
  <c r="AF26" i="42"/>
  <c r="AE27" i="42"/>
  <c r="AF27" i="42"/>
  <c r="AE28" i="42"/>
  <c r="AF28" i="42"/>
  <c r="AE29" i="42"/>
  <c r="AF29" i="42"/>
  <c r="AE30" i="42"/>
  <c r="AF30" i="42"/>
  <c r="AE31" i="42"/>
  <c r="AF31" i="42"/>
  <c r="AE32" i="42"/>
  <c r="AF32" i="42"/>
  <c r="AE33" i="42"/>
  <c r="AF33" i="42"/>
  <c r="AE34" i="42"/>
  <c r="AF34" i="42"/>
  <c r="AE35" i="42"/>
  <c r="AF35" i="42"/>
  <c r="AE36" i="42"/>
  <c r="AF36" i="42"/>
  <c r="AE37" i="42"/>
  <c r="AF37" i="42"/>
  <c r="AE38" i="42"/>
  <c r="AF38" i="42"/>
  <c r="AF19" i="42"/>
  <c r="AE19" i="42"/>
  <c r="AD20" i="42"/>
  <c r="AG20" i="42" s="1"/>
  <c r="AD21" i="42"/>
  <c r="AD22" i="42"/>
  <c r="AG22" i="42" s="1"/>
  <c r="AD23" i="42"/>
  <c r="AD24" i="42"/>
  <c r="AG24" i="42" s="1"/>
  <c r="AD25" i="42"/>
  <c r="AD26" i="42"/>
  <c r="AD27" i="42"/>
  <c r="AG27" i="42" s="1"/>
  <c r="AD28" i="42"/>
  <c r="AG28" i="42" s="1"/>
  <c r="AD29" i="42"/>
  <c r="AD30" i="42"/>
  <c r="AD31" i="42"/>
  <c r="AD32" i="42"/>
  <c r="AG32" i="42" s="1"/>
  <c r="AD33" i="42"/>
  <c r="AD34" i="42"/>
  <c r="AG34" i="42" s="1"/>
  <c r="AD35" i="42"/>
  <c r="AG35" i="42" s="1"/>
  <c r="AD36" i="42"/>
  <c r="AG36" i="42" s="1"/>
  <c r="AD37" i="42"/>
  <c r="AD38" i="42"/>
  <c r="AD19" i="42"/>
  <c r="AG19" i="42" s="1"/>
  <c r="AB20" i="42"/>
  <c r="AB21" i="42"/>
  <c r="AB22" i="42"/>
  <c r="AB23" i="42"/>
  <c r="AB24" i="42"/>
  <c r="AB25" i="42"/>
  <c r="AB26" i="42"/>
  <c r="AB27" i="42"/>
  <c r="AB28" i="42"/>
  <c r="AB29" i="42"/>
  <c r="AB30" i="42"/>
  <c r="AB31" i="42"/>
  <c r="AB32" i="42"/>
  <c r="AB33" i="42"/>
  <c r="AB34" i="42"/>
  <c r="AB35" i="42"/>
  <c r="AB36" i="42"/>
  <c r="AB37" i="42"/>
  <c r="AB38" i="42"/>
  <c r="AB19" i="42"/>
  <c r="I88" i="42" l="1"/>
  <c r="L88" i="42" s="1"/>
  <c r="I84" i="42"/>
  <c r="L84" i="42" s="1"/>
  <c r="I80" i="42"/>
  <c r="L80" i="42" s="1"/>
  <c r="I76" i="42"/>
  <c r="L76" i="42" s="1"/>
  <c r="I85" i="42"/>
  <c r="L85" i="42" s="1"/>
  <c r="I77" i="42"/>
  <c r="L77" i="42" s="1"/>
  <c r="I73" i="42"/>
  <c r="L73" i="42" s="1"/>
  <c r="I90" i="42"/>
  <c r="L90" i="42" s="1"/>
  <c r="I86" i="42"/>
  <c r="L86" i="42" s="1"/>
  <c r="I82" i="42"/>
  <c r="L82" i="42" s="1"/>
  <c r="I78" i="42"/>
  <c r="L78" i="42" s="1"/>
  <c r="I89" i="42"/>
  <c r="L89" i="42" s="1"/>
  <c r="I81" i="42"/>
  <c r="L81" i="42" s="1"/>
  <c r="I91" i="42"/>
  <c r="L91" i="42" s="1"/>
  <c r="I87" i="42"/>
  <c r="L87" i="42" s="1"/>
  <c r="I83" i="42"/>
  <c r="L83" i="42" s="1"/>
  <c r="I79" i="42"/>
  <c r="L79" i="42" s="1"/>
  <c r="I75" i="42"/>
  <c r="L75" i="42" s="1"/>
  <c r="I74" i="42"/>
  <c r="L74" i="42" s="1"/>
  <c r="L72" i="42"/>
  <c r="AN65" i="42"/>
  <c r="AQ65" i="42" s="1"/>
  <c r="AI260" i="42" s="1"/>
  <c r="F91" i="22"/>
  <c r="AN57" i="42"/>
  <c r="AQ57" i="42" s="1"/>
  <c r="AI252" i="42" s="1"/>
  <c r="F83" i="22"/>
  <c r="AP65" i="42"/>
  <c r="AO65" i="42" s="1"/>
  <c r="DX176" i="42" s="1"/>
  <c r="DN489" i="42" s="1"/>
  <c r="AG38" i="42"/>
  <c r="AN62" i="42"/>
  <c r="AQ62" i="42" s="1"/>
  <c r="AI257" i="42" s="1"/>
  <c r="F88" i="22"/>
  <c r="AN54" i="42"/>
  <c r="AQ54" i="42" s="1"/>
  <c r="AI249" i="42" s="1"/>
  <c r="F80" i="22"/>
  <c r="AN64" i="42"/>
  <c r="AQ64" i="42" s="1"/>
  <c r="AI259" i="42" s="1"/>
  <c r="F90" i="22"/>
  <c r="AN60" i="42"/>
  <c r="AQ60" i="42" s="1"/>
  <c r="AI255" i="42" s="1"/>
  <c r="F86" i="22"/>
  <c r="AN56" i="42"/>
  <c r="AQ56" i="42" s="1"/>
  <c r="AI251" i="42" s="1"/>
  <c r="F82" i="22"/>
  <c r="AN52" i="42"/>
  <c r="AQ52" i="42" s="1"/>
  <c r="AI247" i="42" s="1"/>
  <c r="F78" i="22"/>
  <c r="AN48" i="42"/>
  <c r="AQ48" i="42" s="1"/>
  <c r="AI243" i="42" s="1"/>
  <c r="F74" i="22"/>
  <c r="AC37" i="42"/>
  <c r="X40" i="22" s="1"/>
  <c r="AG37" i="42"/>
  <c r="AC33" i="42"/>
  <c r="X36" i="22" s="1"/>
  <c r="AG33" i="42"/>
  <c r="AC29" i="42"/>
  <c r="X32" i="22" s="1"/>
  <c r="AG29" i="42"/>
  <c r="AC25" i="42"/>
  <c r="X28" i="22" s="1"/>
  <c r="AG25" i="42"/>
  <c r="AC21" i="42"/>
  <c r="X24" i="22" s="1"/>
  <c r="AG21" i="42"/>
  <c r="AZ65" i="42"/>
  <c r="BC65" i="42" s="1"/>
  <c r="AS260" i="42" s="1"/>
  <c r="G91" i="22"/>
  <c r="AZ61" i="42"/>
  <c r="BC61" i="42" s="1"/>
  <c r="CF172" i="42" s="1"/>
  <c r="G87" i="22"/>
  <c r="AZ57" i="42"/>
  <c r="BC57" i="42" s="1"/>
  <c r="AS252" i="42" s="1"/>
  <c r="G83" i="22"/>
  <c r="AZ53" i="42"/>
  <c r="BC53" i="42" s="1"/>
  <c r="CF164" i="42" s="1"/>
  <c r="G79" i="22"/>
  <c r="AZ49" i="42"/>
  <c r="BC49" i="42" s="1"/>
  <c r="AS244" i="42" s="1"/>
  <c r="G75" i="22"/>
  <c r="AK37" i="42"/>
  <c r="AA40" i="22" s="1"/>
  <c r="AO37" i="42"/>
  <c r="AK33" i="42"/>
  <c r="AA36" i="22" s="1"/>
  <c r="AO33" i="42"/>
  <c r="AK29" i="42"/>
  <c r="AA32" i="22" s="1"/>
  <c r="AO29" i="42"/>
  <c r="AK25" i="42"/>
  <c r="AA28" i="22" s="1"/>
  <c r="AO25" i="42"/>
  <c r="AK21" i="42"/>
  <c r="AA24" i="22" s="1"/>
  <c r="AO21" i="42"/>
  <c r="AN53" i="42"/>
  <c r="AQ53" i="42" s="1"/>
  <c r="AI248" i="42" s="1"/>
  <c r="F79" i="22"/>
  <c r="AP57" i="42"/>
  <c r="AO57" i="42" s="1"/>
  <c r="DX168" i="42" s="1"/>
  <c r="DN481" i="42" s="1"/>
  <c r="AG30" i="42"/>
  <c r="AP53" i="42"/>
  <c r="AO53" i="42" s="1"/>
  <c r="DX164" i="42" s="1"/>
  <c r="DN477" i="42" s="1"/>
  <c r="AG26" i="42"/>
  <c r="AZ62" i="42"/>
  <c r="BC62" i="42" s="1"/>
  <c r="CF173" i="42" s="1"/>
  <c r="G88" i="22"/>
  <c r="AZ58" i="42"/>
  <c r="BC58" i="42" s="1"/>
  <c r="AS253" i="42" s="1"/>
  <c r="G84" i="22"/>
  <c r="AZ54" i="42"/>
  <c r="BC54" i="42" s="1"/>
  <c r="CF165" i="42" s="1"/>
  <c r="G80" i="22"/>
  <c r="AZ50" i="42"/>
  <c r="BC50" i="42" s="1"/>
  <c r="AS245" i="42" s="1"/>
  <c r="G76" i="22"/>
  <c r="BB65" i="42"/>
  <c r="BD65" i="42" s="1"/>
  <c r="AW260" i="42" s="1"/>
  <c r="AO38" i="42"/>
  <c r="BB61" i="42"/>
  <c r="BA61" i="42" s="1"/>
  <c r="FE172" i="42" s="1"/>
  <c r="ER485" i="42" s="1"/>
  <c r="AO34" i="42"/>
  <c r="BB57" i="42"/>
  <c r="BD57" i="42" s="1"/>
  <c r="AW252" i="42" s="1"/>
  <c r="AO30" i="42"/>
  <c r="BB53" i="42"/>
  <c r="BA53" i="42" s="1"/>
  <c r="FE164" i="42" s="1"/>
  <c r="ER477" i="42" s="1"/>
  <c r="AO26" i="42"/>
  <c r="BB49" i="42"/>
  <c r="BD49" i="42" s="1"/>
  <c r="AW244" i="42" s="1"/>
  <c r="AO22" i="42"/>
  <c r="AC31" i="42"/>
  <c r="X34" i="22" s="1"/>
  <c r="AG31" i="42"/>
  <c r="AP50" i="42"/>
  <c r="AO50" i="42" s="1"/>
  <c r="DX161" i="42" s="1"/>
  <c r="DN474" i="42" s="1"/>
  <c r="AG23" i="42"/>
  <c r="AZ46" i="42"/>
  <c r="BC46" i="42" s="1"/>
  <c r="AS241" i="42" s="1"/>
  <c r="G72" i="22"/>
  <c r="AZ63" i="42"/>
  <c r="BC63" i="42" s="1"/>
  <c r="CF174" i="42" s="1"/>
  <c r="G89" i="22"/>
  <c r="AZ59" i="42"/>
  <c r="BC59" i="42" s="1"/>
  <c r="AS254" i="42" s="1"/>
  <c r="G85" i="22"/>
  <c r="AZ55" i="42"/>
  <c r="BC55" i="42" s="1"/>
  <c r="CF166" i="42" s="1"/>
  <c r="G81" i="22"/>
  <c r="AZ51" i="42"/>
  <c r="BC51" i="42" s="1"/>
  <c r="AS246" i="42" s="1"/>
  <c r="G77" i="22"/>
  <c r="AZ47" i="42"/>
  <c r="BC47" i="42" s="1"/>
  <c r="CF158" i="42" s="1"/>
  <c r="G73" i="22"/>
  <c r="AK35" i="42"/>
  <c r="AA38" i="22" s="1"/>
  <c r="AO35" i="42"/>
  <c r="AK31" i="42"/>
  <c r="AA34" i="22" s="1"/>
  <c r="AO31" i="42"/>
  <c r="AK27" i="42"/>
  <c r="AA30" i="22" s="1"/>
  <c r="AO27" i="42"/>
  <c r="AK23" i="42"/>
  <c r="AA26" i="22" s="1"/>
  <c r="AO23" i="42"/>
  <c r="AN61" i="42"/>
  <c r="AQ61" i="42" s="1"/>
  <c r="AI256" i="42" s="1"/>
  <c r="F87" i="22"/>
  <c r="AN49" i="42"/>
  <c r="AQ49" i="42" s="1"/>
  <c r="AI244" i="42" s="1"/>
  <c r="F75" i="22"/>
  <c r="AN46" i="42"/>
  <c r="AQ46" i="42" s="1"/>
  <c r="AI241" i="42" s="1"/>
  <c r="F72" i="22"/>
  <c r="AN58" i="42"/>
  <c r="AQ58" i="42" s="1"/>
  <c r="AI253" i="42" s="1"/>
  <c r="F84" i="22"/>
  <c r="AN50" i="42"/>
  <c r="AQ50" i="42" s="1"/>
  <c r="AI245" i="42" s="1"/>
  <c r="F76" i="22"/>
  <c r="AN63" i="42"/>
  <c r="AQ63" i="42" s="1"/>
  <c r="AI258" i="42" s="1"/>
  <c r="F89" i="22"/>
  <c r="AN59" i="42"/>
  <c r="AQ59" i="42" s="1"/>
  <c r="AI254" i="42" s="1"/>
  <c r="F85" i="22"/>
  <c r="AN55" i="42"/>
  <c r="AQ55" i="42" s="1"/>
  <c r="AI250" i="42" s="1"/>
  <c r="F81" i="22"/>
  <c r="AN51" i="42"/>
  <c r="AQ51" i="42" s="1"/>
  <c r="AI246" i="42" s="1"/>
  <c r="F77" i="22"/>
  <c r="AN47" i="42"/>
  <c r="AQ47" i="42" s="1"/>
  <c r="AI242" i="42" s="1"/>
  <c r="F73" i="22"/>
  <c r="AZ64" i="42"/>
  <c r="BC64" i="42" s="1"/>
  <c r="AS259" i="42" s="1"/>
  <c r="G90" i="22"/>
  <c r="AZ60" i="42"/>
  <c r="BC60" i="42" s="1"/>
  <c r="CF171" i="42" s="1"/>
  <c r="G86" i="22"/>
  <c r="AZ56" i="42"/>
  <c r="BC56" i="42" s="1"/>
  <c r="AS251" i="42" s="1"/>
  <c r="G82" i="22"/>
  <c r="AZ52" i="42"/>
  <c r="BC52" i="42" s="1"/>
  <c r="CF163" i="42" s="1"/>
  <c r="G78" i="22"/>
  <c r="AZ48" i="42"/>
  <c r="BC48" i="42" s="1"/>
  <c r="AS243" i="42" s="1"/>
  <c r="G74" i="22"/>
  <c r="BB63" i="42"/>
  <c r="BD63" i="42" s="1"/>
  <c r="AW258" i="42" s="1"/>
  <c r="BA258" i="42" s="1"/>
  <c r="AO36" i="42"/>
  <c r="AK32" i="42"/>
  <c r="AA35" i="22" s="1"/>
  <c r="AO32" i="42"/>
  <c r="AK28" i="42"/>
  <c r="AA31" i="22" s="1"/>
  <c r="AO28" i="42"/>
  <c r="AK24" i="42"/>
  <c r="AA27" i="22" s="1"/>
  <c r="AO24" i="42"/>
  <c r="AK20" i="42"/>
  <c r="AA23" i="22" s="1"/>
  <c r="AO20" i="42"/>
  <c r="K89" i="42"/>
  <c r="K85" i="42"/>
  <c r="K81" i="42"/>
  <c r="K77" i="42"/>
  <c r="K88" i="42"/>
  <c r="K84" i="42"/>
  <c r="K80" i="42"/>
  <c r="K76" i="42"/>
  <c r="K91" i="42"/>
  <c r="K87" i="42"/>
  <c r="K83" i="42"/>
  <c r="K79" i="42"/>
  <c r="K75" i="42"/>
  <c r="K90" i="42"/>
  <c r="K86" i="42"/>
  <c r="K82" i="42"/>
  <c r="K78" i="42"/>
  <c r="AK19" i="42"/>
  <c r="AA22" i="22" s="1"/>
  <c r="AS257" i="42"/>
  <c r="AC34" i="42"/>
  <c r="X37" i="22" s="1"/>
  <c r="AC26" i="42"/>
  <c r="X29" i="22" s="1"/>
  <c r="AC22" i="42"/>
  <c r="X25" i="22" s="1"/>
  <c r="AC38" i="42"/>
  <c r="X41" i="22" s="1"/>
  <c r="AC30" i="42"/>
  <c r="X33" i="22" s="1"/>
  <c r="AK22" i="42"/>
  <c r="AA25" i="22" s="1"/>
  <c r="E338" i="42"/>
  <c r="H85" i="42"/>
  <c r="D333" i="42"/>
  <c r="E330" i="42"/>
  <c r="E322" i="42"/>
  <c r="G322" i="42" s="1"/>
  <c r="E337" i="42"/>
  <c r="H84" i="42"/>
  <c r="D332" i="42"/>
  <c r="H80" i="42"/>
  <c r="D328" i="42"/>
  <c r="E325" i="42"/>
  <c r="H76" i="42"/>
  <c r="D324" i="42"/>
  <c r="H90" i="42"/>
  <c r="D338" i="42"/>
  <c r="E335" i="42"/>
  <c r="H86" i="42"/>
  <c r="D334" i="42"/>
  <c r="E331" i="42"/>
  <c r="H82" i="42"/>
  <c r="D330" i="42"/>
  <c r="E327" i="42"/>
  <c r="H78" i="42"/>
  <c r="D326" i="42"/>
  <c r="E323" i="42"/>
  <c r="H74" i="42"/>
  <c r="K74" i="42" s="1"/>
  <c r="D322" i="42"/>
  <c r="H89" i="42"/>
  <c r="D337" i="42"/>
  <c r="E334" i="42"/>
  <c r="H81" i="42"/>
  <c r="D329" i="42"/>
  <c r="E326" i="42"/>
  <c r="H77" i="42"/>
  <c r="D325" i="42"/>
  <c r="H88" i="42"/>
  <c r="D336" i="42"/>
  <c r="E333" i="42"/>
  <c r="E329" i="42"/>
  <c r="E336" i="42"/>
  <c r="H87" i="42"/>
  <c r="D335" i="42"/>
  <c r="E332" i="42"/>
  <c r="H83" i="42"/>
  <c r="D331" i="42"/>
  <c r="E328" i="42"/>
  <c r="H79" i="42"/>
  <c r="D327" i="42"/>
  <c r="E324" i="42"/>
  <c r="H75" i="42"/>
  <c r="D323" i="42"/>
  <c r="AP49" i="42"/>
  <c r="AO49" i="42" s="1"/>
  <c r="DX160" i="42" s="1"/>
  <c r="DN473" i="42" s="1"/>
  <c r="E339" i="42"/>
  <c r="H91" i="42"/>
  <c r="D339" i="42"/>
  <c r="E320" i="42"/>
  <c r="G320" i="42" s="1"/>
  <c r="H73" i="42"/>
  <c r="K73" i="42" s="1"/>
  <c r="D321" i="42"/>
  <c r="E321" i="42"/>
  <c r="G321" i="42" s="1"/>
  <c r="AK36" i="42"/>
  <c r="AA39" i="22" s="1"/>
  <c r="BB47" i="42"/>
  <c r="BD47" i="42" s="1"/>
  <c r="AW242" i="42" s="1"/>
  <c r="BB50" i="42"/>
  <c r="BA50" i="42" s="1"/>
  <c r="FE161" i="42" s="1"/>
  <c r="ER474" i="42" s="1"/>
  <c r="AK38" i="42"/>
  <c r="AA41" i="22" s="1"/>
  <c r="AP61" i="42"/>
  <c r="AO61" i="42" s="1"/>
  <c r="AK30" i="42"/>
  <c r="AA33" i="22" s="1"/>
  <c r="AP64" i="42"/>
  <c r="AO64" i="42" s="1"/>
  <c r="DX175" i="42" s="1"/>
  <c r="DN488" i="42" s="1"/>
  <c r="AP52" i="42"/>
  <c r="AO52" i="42" s="1"/>
  <c r="DX163" i="42" s="1"/>
  <c r="DN476" i="42" s="1"/>
  <c r="BB55" i="42"/>
  <c r="BD55" i="42" s="1"/>
  <c r="AW250" i="42" s="1"/>
  <c r="AP59" i="42"/>
  <c r="AO59" i="42" s="1"/>
  <c r="DX170" i="42" s="1"/>
  <c r="DN483" i="42" s="1"/>
  <c r="BB46" i="42"/>
  <c r="AP48" i="42"/>
  <c r="AO48" i="42" s="1"/>
  <c r="DX159" i="42" s="1"/>
  <c r="DN472" i="42" s="1"/>
  <c r="BB58" i="42"/>
  <c r="BA58" i="42" s="1"/>
  <c r="FE169" i="42" s="1"/>
  <c r="ER482" i="42" s="1"/>
  <c r="BB62" i="42"/>
  <c r="AC19" i="42"/>
  <c r="X22" i="22" s="1"/>
  <c r="AC27" i="42"/>
  <c r="X30" i="22" s="1"/>
  <c r="AC35" i="42"/>
  <c r="X38" i="22" s="1"/>
  <c r="AP58" i="42"/>
  <c r="AP55" i="42"/>
  <c r="BB59" i="42"/>
  <c r="AK34" i="42"/>
  <c r="AA37" i="22" s="1"/>
  <c r="AK26" i="42"/>
  <c r="AA29" i="22" s="1"/>
  <c r="AP46" i="42"/>
  <c r="AP60" i="42"/>
  <c r="AP54" i="42"/>
  <c r="AP51" i="42"/>
  <c r="BB64" i="42"/>
  <c r="BB60" i="42"/>
  <c r="BB56" i="42"/>
  <c r="BB52" i="42"/>
  <c r="BB48" i="42"/>
  <c r="AP62" i="42"/>
  <c r="BB54" i="42"/>
  <c r="BB51" i="42"/>
  <c r="AC23" i="42"/>
  <c r="X26" i="22" s="1"/>
  <c r="AP63" i="42"/>
  <c r="AP56" i="42"/>
  <c r="AP47" i="42"/>
  <c r="AC20" i="42"/>
  <c r="X23" i="22" s="1"/>
  <c r="AC24" i="42"/>
  <c r="X27" i="22" s="1"/>
  <c r="AC28" i="42"/>
  <c r="X31" i="22" s="1"/>
  <c r="AC32" i="42"/>
  <c r="X35" i="22" s="1"/>
  <c r="AC36" i="42"/>
  <c r="X39" i="22" s="1"/>
  <c r="CF161" i="42" l="1"/>
  <c r="AR53" i="42"/>
  <c r="AM248" i="42" s="1"/>
  <c r="AQ248" i="42" s="1"/>
  <c r="CF170" i="42"/>
  <c r="BD61" i="42"/>
  <c r="AW256" i="42" s="1"/>
  <c r="BA256" i="42" s="1"/>
  <c r="BD53" i="42"/>
  <c r="AW248" i="42" s="1"/>
  <c r="BA248" i="42" s="1"/>
  <c r="CF160" i="42"/>
  <c r="CF167" i="42"/>
  <c r="CF176" i="42"/>
  <c r="CF159" i="42"/>
  <c r="CF175" i="42"/>
  <c r="CF169" i="42"/>
  <c r="CF168" i="42"/>
  <c r="CF162" i="42"/>
  <c r="BA57" i="42"/>
  <c r="FE168" i="42" s="1"/>
  <c r="ER481" i="42" s="1"/>
  <c r="AR50" i="42"/>
  <c r="AM245" i="42" s="1"/>
  <c r="AQ245" i="42" s="1"/>
  <c r="AR65" i="42"/>
  <c r="AM260" i="42" s="1"/>
  <c r="Y339" i="42" s="1"/>
  <c r="Y369" i="42" s="1"/>
  <c r="AW65" i="42"/>
  <c r="BA49" i="42"/>
  <c r="FE160" i="42" s="1"/>
  <c r="ER473" i="42" s="1"/>
  <c r="X339" i="42"/>
  <c r="Z339" i="42" s="1"/>
  <c r="AR57" i="42"/>
  <c r="AM252" i="42" s="1"/>
  <c r="Y331" i="42" s="1"/>
  <c r="Y361" i="42" s="1"/>
  <c r="BA65" i="42"/>
  <c r="FE176" i="42" s="1"/>
  <c r="ER489" i="42" s="1"/>
  <c r="AS250" i="42"/>
  <c r="BA63" i="42"/>
  <c r="FE174" i="42" s="1"/>
  <c r="ER487" i="42" s="1"/>
  <c r="O224" i="42"/>
  <c r="Q224" i="42" s="1"/>
  <c r="AD337" i="42"/>
  <c r="AD367" i="42" s="1"/>
  <c r="AH260" i="42"/>
  <c r="AG287" i="42" s="1"/>
  <c r="AH287" i="42" s="1"/>
  <c r="AX65" i="42"/>
  <c r="AS247" i="42"/>
  <c r="AS255" i="42"/>
  <c r="AS242" i="42"/>
  <c r="AS258" i="42"/>
  <c r="AS248" i="42"/>
  <c r="AS256" i="42"/>
  <c r="AS249" i="42"/>
  <c r="BP146" i="42"/>
  <c r="BA46" i="42"/>
  <c r="BJ46" i="42" s="1"/>
  <c r="BD46" i="42"/>
  <c r="BP142" i="42"/>
  <c r="DX172" i="42"/>
  <c r="DN485" i="42" s="1"/>
  <c r="BJ61" i="42"/>
  <c r="CH142" i="42"/>
  <c r="BF460" i="42" s="1"/>
  <c r="AX64" i="42"/>
  <c r="BP145" i="42"/>
  <c r="AT463" i="42" s="1"/>
  <c r="BJ53" i="42"/>
  <c r="CH134" i="42"/>
  <c r="BF452" i="42" s="1"/>
  <c r="AX57" i="42"/>
  <c r="BP138" i="42"/>
  <c r="AT456" i="42" s="1"/>
  <c r="AX50" i="42"/>
  <c r="BP131" i="42"/>
  <c r="AT449" i="42" s="1"/>
  <c r="AX52" i="42"/>
  <c r="BP133" i="42"/>
  <c r="AT451" i="42" s="1"/>
  <c r="AX49" i="42"/>
  <c r="BP130" i="42"/>
  <c r="AT448" i="42" s="1"/>
  <c r="BJ57" i="42"/>
  <c r="AX48" i="42"/>
  <c r="BP129" i="42"/>
  <c r="AT447" i="42" s="1"/>
  <c r="AX53" i="42"/>
  <c r="BP134" i="42"/>
  <c r="AT452" i="42" s="1"/>
  <c r="BJ58" i="42"/>
  <c r="CH139" i="42"/>
  <c r="BF457" i="42" s="1"/>
  <c r="AX59" i="42"/>
  <c r="BP140" i="42"/>
  <c r="AT458" i="42" s="1"/>
  <c r="BJ50" i="42"/>
  <c r="CH131" i="42"/>
  <c r="BF449" i="42" s="1"/>
  <c r="AX61" i="42"/>
  <c r="AW61" i="42"/>
  <c r="AW49" i="42"/>
  <c r="AR49" i="42"/>
  <c r="AM244" i="42" s="1"/>
  <c r="Y323" i="42" s="1"/>
  <c r="Y353" i="42" s="1"/>
  <c r="BA47" i="42"/>
  <c r="AR59" i="42"/>
  <c r="AM254" i="42" s="1"/>
  <c r="AQ254" i="42" s="1"/>
  <c r="X322" i="42"/>
  <c r="AH243" i="42"/>
  <c r="AG270" i="42" s="1"/>
  <c r="O207" i="42"/>
  <c r="Q207" i="42" s="1"/>
  <c r="AC324" i="42"/>
  <c r="AR245" i="42"/>
  <c r="AQ272" i="42" s="1"/>
  <c r="S209" i="42"/>
  <c r="U209" i="42" s="1"/>
  <c r="AD331" i="42"/>
  <c r="AD361" i="42" s="1"/>
  <c r="BA252" i="42"/>
  <c r="AD323" i="42"/>
  <c r="AD353" i="42" s="1"/>
  <c r="BA244" i="42"/>
  <c r="AC332" i="42"/>
  <c r="AR253" i="42"/>
  <c r="AQ280" i="42" s="1"/>
  <c r="S217" i="42"/>
  <c r="U217" i="42" s="1"/>
  <c r="AD321" i="42"/>
  <c r="AD351" i="42" s="1"/>
  <c r="BA242" i="42"/>
  <c r="D353" i="42"/>
  <c r="F323" i="42"/>
  <c r="D361" i="42"/>
  <c r="F331" i="42"/>
  <c r="E359" i="42"/>
  <c r="G329" i="42"/>
  <c r="G359" i="42" s="1"/>
  <c r="E356" i="42"/>
  <c r="G326" i="42"/>
  <c r="G356" i="42" s="1"/>
  <c r="D352" i="42"/>
  <c r="F322" i="42"/>
  <c r="F334" i="42"/>
  <c r="D364" i="42"/>
  <c r="F333" i="42"/>
  <c r="D363" i="42"/>
  <c r="AC335" i="42"/>
  <c r="S220" i="42"/>
  <c r="U220" i="42" s="1"/>
  <c r="AR256" i="42"/>
  <c r="AQ283" i="42" s="1"/>
  <c r="AC327" i="42"/>
  <c r="S212" i="42"/>
  <c r="U212" i="42" s="1"/>
  <c r="AR248" i="42"/>
  <c r="AQ275" i="42" s="1"/>
  <c r="AW64" i="42"/>
  <c r="X338" i="42"/>
  <c r="AH259" i="42"/>
  <c r="AG286" i="42" s="1"/>
  <c r="O223" i="42"/>
  <c r="Q223" i="42" s="1"/>
  <c r="X335" i="42"/>
  <c r="O220" i="42"/>
  <c r="Q220" i="42" s="1"/>
  <c r="AH256" i="42"/>
  <c r="AG283" i="42" s="1"/>
  <c r="X323" i="42"/>
  <c r="O208" i="42"/>
  <c r="Q208" i="42" s="1"/>
  <c r="AH244" i="42"/>
  <c r="AG271" i="42" s="1"/>
  <c r="AW48" i="42"/>
  <c r="AD329" i="42"/>
  <c r="AD359" i="42" s="1"/>
  <c r="BA250" i="42"/>
  <c r="X327" i="42"/>
  <c r="O212" i="42"/>
  <c r="Q212" i="42" s="1"/>
  <c r="AH248" i="42"/>
  <c r="AG275" i="42" s="1"/>
  <c r="AD339" i="42"/>
  <c r="AD369" i="42" s="1"/>
  <c r="BA260" i="42"/>
  <c r="X333" i="42"/>
  <c r="AH254" i="42"/>
  <c r="AG281" i="42" s="1"/>
  <c r="O218" i="42"/>
  <c r="Q218" i="42" s="1"/>
  <c r="D357" i="42"/>
  <c r="F327" i="42"/>
  <c r="D365" i="42"/>
  <c r="F335" i="42"/>
  <c r="F336" i="42"/>
  <c r="D366" i="42"/>
  <c r="G334" i="42"/>
  <c r="G364" i="42" s="1"/>
  <c r="E364" i="42"/>
  <c r="D356" i="42"/>
  <c r="F326" i="42"/>
  <c r="F330" i="42"/>
  <c r="D360" i="42"/>
  <c r="D368" i="42"/>
  <c r="F338" i="42"/>
  <c r="E355" i="42"/>
  <c r="G325" i="42"/>
  <c r="G355" i="42" s="1"/>
  <c r="D362" i="42"/>
  <c r="F332" i="42"/>
  <c r="E352" i="42"/>
  <c r="G352" i="42"/>
  <c r="X331" i="42"/>
  <c r="O216" i="42"/>
  <c r="Q216" i="42" s="1"/>
  <c r="AH252" i="42"/>
  <c r="AG279" i="42" s="1"/>
  <c r="AD327" i="42"/>
  <c r="AD357" i="42" s="1"/>
  <c r="X324" i="42"/>
  <c r="AH245" i="42"/>
  <c r="AG272" i="42" s="1"/>
  <c r="O209" i="42"/>
  <c r="Q209" i="42" s="1"/>
  <c r="AW52" i="42"/>
  <c r="X326" i="42"/>
  <c r="AH247" i="42"/>
  <c r="AG274" i="42" s="1"/>
  <c r="O211" i="42"/>
  <c r="Q211" i="42" s="1"/>
  <c r="E354" i="42"/>
  <c r="G324" i="42"/>
  <c r="G354" i="42" s="1"/>
  <c r="G328" i="42"/>
  <c r="G358" i="42" s="1"/>
  <c r="E358" i="42"/>
  <c r="E362" i="42"/>
  <c r="G332" i="42"/>
  <c r="G362" i="42" s="1"/>
  <c r="E366" i="42"/>
  <c r="G336" i="42"/>
  <c r="G366" i="42" s="1"/>
  <c r="E363" i="42"/>
  <c r="G333" i="42"/>
  <c r="G363" i="42" s="1"/>
  <c r="F325" i="42"/>
  <c r="D355" i="42"/>
  <c r="F329" i="42"/>
  <c r="D359" i="42"/>
  <c r="F337" i="42"/>
  <c r="D367" i="42"/>
  <c r="E353" i="42"/>
  <c r="G323" i="42"/>
  <c r="G353" i="42" s="1"/>
  <c r="G327" i="42"/>
  <c r="G357" i="42" s="1"/>
  <c r="E357" i="42"/>
  <c r="E361" i="42"/>
  <c r="G331" i="42"/>
  <c r="G361" i="42" s="1"/>
  <c r="G335" i="42"/>
  <c r="G365" i="42" s="1"/>
  <c r="E365" i="42"/>
  <c r="F324" i="42"/>
  <c r="D354" i="42"/>
  <c r="D358" i="42"/>
  <c r="F328" i="42"/>
  <c r="E367" i="42"/>
  <c r="G337" i="42"/>
  <c r="G367" i="42" s="1"/>
  <c r="E360" i="42"/>
  <c r="G330" i="42"/>
  <c r="G360" i="42" s="1"/>
  <c r="E368" i="42"/>
  <c r="G338" i="42"/>
  <c r="G368" i="42" s="1"/>
  <c r="AR61" i="42"/>
  <c r="AM256" i="42" s="1"/>
  <c r="E369" i="42"/>
  <c r="G339" i="42"/>
  <c r="G369" i="42" s="1"/>
  <c r="D369" i="42"/>
  <c r="F339" i="42"/>
  <c r="E351" i="42"/>
  <c r="G351" i="42"/>
  <c r="G350" i="42"/>
  <c r="E350" i="42"/>
  <c r="D351" i="42"/>
  <c r="F321" i="42"/>
  <c r="BD58" i="42"/>
  <c r="AW253" i="42" s="1"/>
  <c r="AW59" i="42"/>
  <c r="BI50" i="42"/>
  <c r="BD50" i="42"/>
  <c r="AW245" i="42" s="1"/>
  <c r="AR64" i="42"/>
  <c r="AM259" i="42" s="1"/>
  <c r="AR52" i="42"/>
  <c r="AM247" i="42" s="1"/>
  <c r="AR48" i="42"/>
  <c r="AM243" i="42" s="1"/>
  <c r="BI58" i="42"/>
  <c r="BA55" i="42"/>
  <c r="AR63" i="42"/>
  <c r="AM258" i="42" s="1"/>
  <c r="AO63" i="42"/>
  <c r="DX174" i="42" s="1"/>
  <c r="DN487" i="42" s="1"/>
  <c r="BD54" i="42"/>
  <c r="AW249" i="42" s="1"/>
  <c r="BA54" i="42"/>
  <c r="FE165" i="42" s="1"/>
  <c r="ER478" i="42" s="1"/>
  <c r="BA52" i="42"/>
  <c r="FE163" i="42" s="1"/>
  <c r="ER476" i="42" s="1"/>
  <c r="BD52" i="42"/>
  <c r="AW247" i="42" s="1"/>
  <c r="AR54" i="42"/>
  <c r="AM249" i="42" s="1"/>
  <c r="AO54" i="42"/>
  <c r="DX165" i="42" s="1"/>
  <c r="DN478" i="42" s="1"/>
  <c r="BD59" i="42"/>
  <c r="AW254" i="42" s="1"/>
  <c r="BA59" i="42"/>
  <c r="FE170" i="42" s="1"/>
  <c r="ER483" i="42" s="1"/>
  <c r="BD62" i="42"/>
  <c r="AW257" i="42" s="1"/>
  <c r="BA62" i="42"/>
  <c r="FE173" i="42" s="1"/>
  <c r="ER486" i="42" s="1"/>
  <c r="AO56" i="42"/>
  <c r="DX167" i="42" s="1"/>
  <c r="DN480" i="42" s="1"/>
  <c r="AR56" i="42"/>
  <c r="AM251" i="42" s="1"/>
  <c r="AO62" i="42"/>
  <c r="DX173" i="42" s="1"/>
  <c r="DN486" i="42" s="1"/>
  <c r="AR62" i="42"/>
  <c r="AM257" i="42" s="1"/>
  <c r="BA48" i="42"/>
  <c r="FE159" i="42" s="1"/>
  <c r="ER472" i="42" s="1"/>
  <c r="BD48" i="42"/>
  <c r="AW243" i="42" s="1"/>
  <c r="BD64" i="42"/>
  <c r="AW259" i="42" s="1"/>
  <c r="BA64" i="42"/>
  <c r="FE175" i="42" s="1"/>
  <c r="ER488" i="42" s="1"/>
  <c r="AR51" i="42"/>
  <c r="AM246" i="42" s="1"/>
  <c r="AO51" i="42"/>
  <c r="DX162" i="42" s="1"/>
  <c r="DN475" i="42" s="1"/>
  <c r="AW53" i="42"/>
  <c r="AW50" i="42"/>
  <c r="AR47" i="42"/>
  <c r="AM242" i="42" s="1"/>
  <c r="AO47" i="42"/>
  <c r="DX158" i="42" s="1"/>
  <c r="DN471" i="42" s="1"/>
  <c r="BA60" i="42"/>
  <c r="FE171" i="42" s="1"/>
  <c r="ER484" i="42" s="1"/>
  <c r="BD60" i="42"/>
  <c r="AW255" i="42" s="1"/>
  <c r="AO46" i="42"/>
  <c r="DX157" i="42" s="1"/>
  <c r="DN470" i="42" s="1"/>
  <c r="AR58" i="42"/>
  <c r="AM253" i="42" s="1"/>
  <c r="AO58" i="42"/>
  <c r="DX169" i="42" s="1"/>
  <c r="DN482" i="42" s="1"/>
  <c r="BI61" i="42"/>
  <c r="BD51" i="42"/>
  <c r="AW246" i="42" s="1"/>
  <c r="BA51" i="42"/>
  <c r="FE162" i="42" s="1"/>
  <c r="ER475" i="42" s="1"/>
  <c r="BD56" i="42"/>
  <c r="AW251" i="42" s="1"/>
  <c r="BA56" i="42"/>
  <c r="FE167" i="42" s="1"/>
  <c r="ER480" i="42" s="1"/>
  <c r="AO60" i="42"/>
  <c r="DX171" i="42" s="1"/>
  <c r="DN484" i="42" s="1"/>
  <c r="AR60" i="42"/>
  <c r="AM255" i="42" s="1"/>
  <c r="AR55" i="42"/>
  <c r="AM250" i="42" s="1"/>
  <c r="AO55" i="42"/>
  <c r="DX166" i="42" s="1"/>
  <c r="DN479" i="42" s="1"/>
  <c r="AW57" i="42"/>
  <c r="BI53" i="42"/>
  <c r="AD335" i="42" l="1"/>
  <c r="AD365" i="42" s="1"/>
  <c r="Y327" i="42"/>
  <c r="Y357" i="42" s="1"/>
  <c r="BI65" i="42"/>
  <c r="BT146" i="42"/>
  <c r="DG176" i="42" s="1"/>
  <c r="AT464" i="42"/>
  <c r="BT142" i="42"/>
  <c r="DG172" i="42" s="1"/>
  <c r="AT460" i="42"/>
  <c r="AR260" i="42"/>
  <c r="AQ287" i="42" s="1"/>
  <c r="S224" i="42"/>
  <c r="U224" i="42" s="1"/>
  <c r="AQ252" i="42"/>
  <c r="AR241" i="42"/>
  <c r="AQ268" i="42" s="1"/>
  <c r="AR268" i="42" s="1"/>
  <c r="AR252" i="42"/>
  <c r="AQ279" i="42" s="1"/>
  <c r="AC339" i="42"/>
  <c r="AC369" i="42" s="1"/>
  <c r="AE369" i="42" s="1"/>
  <c r="CH146" i="42"/>
  <c r="AQ260" i="42"/>
  <c r="BJ65" i="42"/>
  <c r="AR244" i="42"/>
  <c r="AQ271" i="42" s="1"/>
  <c r="CH138" i="42"/>
  <c r="AI287" i="42"/>
  <c r="AC331" i="42"/>
  <c r="AE331" i="42" s="1"/>
  <c r="Y324" i="42"/>
  <c r="Y354" i="42" s="1"/>
  <c r="AC323" i="42"/>
  <c r="AC353" i="42" s="1"/>
  <c r="AE353" i="42" s="1"/>
  <c r="BJ49" i="42"/>
  <c r="BI49" i="42"/>
  <c r="BI57" i="42"/>
  <c r="S216" i="42"/>
  <c r="U216" i="42" s="1"/>
  <c r="S208" i="42"/>
  <c r="U208" i="42" s="1"/>
  <c r="CH130" i="42"/>
  <c r="BF448" i="42" s="1"/>
  <c r="X369" i="42"/>
  <c r="Z369" i="42" s="1"/>
  <c r="S222" i="42"/>
  <c r="U222" i="42" s="1"/>
  <c r="CH144" i="42"/>
  <c r="AR258" i="42"/>
  <c r="AQ285" i="42" s="1"/>
  <c r="BI63" i="42"/>
  <c r="AC337" i="42"/>
  <c r="AE337" i="42" s="1"/>
  <c r="BJ63" i="42"/>
  <c r="BI46" i="42"/>
  <c r="CH127" i="42"/>
  <c r="S205" i="42"/>
  <c r="U205" i="42" s="1"/>
  <c r="FE157" i="42"/>
  <c r="ER470" i="42" s="1"/>
  <c r="AC320" i="42"/>
  <c r="AC350" i="42" s="1"/>
  <c r="CH136" i="42"/>
  <c r="FE166" i="42"/>
  <c r="ER479" i="42" s="1"/>
  <c r="CH128" i="42"/>
  <c r="FE158" i="42"/>
  <c r="ER471" i="42" s="1"/>
  <c r="BJ56" i="42"/>
  <c r="CH137" i="42"/>
  <c r="BF455" i="42" s="1"/>
  <c r="AX51" i="42"/>
  <c r="BP132" i="42"/>
  <c r="AT450" i="42" s="1"/>
  <c r="CL131" i="42"/>
  <c r="EN161" i="42" s="1"/>
  <c r="BT129" i="42"/>
  <c r="DG159" i="42" s="1"/>
  <c r="BT133" i="42"/>
  <c r="DG163" i="42" s="1"/>
  <c r="AX46" i="42"/>
  <c r="BP127" i="42"/>
  <c r="AT445" i="42" s="1"/>
  <c r="AX62" i="42"/>
  <c r="BP143" i="42"/>
  <c r="AT461" i="42" s="1"/>
  <c r="AX54" i="42"/>
  <c r="BP135" i="42"/>
  <c r="AT453" i="42" s="1"/>
  <c r="CL134" i="42"/>
  <c r="EN164" i="42" s="1"/>
  <c r="BJ51" i="42"/>
  <c r="CH132" i="42"/>
  <c r="BF450" i="42" s="1"/>
  <c r="AX55" i="42"/>
  <c r="BP136" i="42"/>
  <c r="AT454" i="42" s="1"/>
  <c r="CL139" i="42"/>
  <c r="EN169" i="42" s="1"/>
  <c r="CL130" i="42"/>
  <c r="EN160" i="42" s="1"/>
  <c r="BT138" i="42"/>
  <c r="DG168" i="42" s="1"/>
  <c r="AX60" i="42"/>
  <c r="BP141" i="42"/>
  <c r="AT459" i="42" s="1"/>
  <c r="BJ62" i="42"/>
  <c r="CH143" i="42"/>
  <c r="BF461" i="42" s="1"/>
  <c r="BJ54" i="42"/>
  <c r="CH135" i="42"/>
  <c r="BF453" i="42" s="1"/>
  <c r="BT130" i="42"/>
  <c r="DG160" i="42" s="1"/>
  <c r="CL142" i="42"/>
  <c r="EN172" i="42" s="1"/>
  <c r="AX47" i="42"/>
  <c r="BP128" i="42"/>
  <c r="AT446" i="42" s="1"/>
  <c r="BJ64" i="42"/>
  <c r="CH145" i="42"/>
  <c r="BF463" i="42" s="1"/>
  <c r="BJ52" i="42"/>
  <c r="CH133" i="42"/>
  <c r="BF451" i="42" s="1"/>
  <c r="AX63" i="42"/>
  <c r="BP144" i="42"/>
  <c r="AT462" i="42" s="1"/>
  <c r="BT140" i="42"/>
  <c r="DG170" i="42" s="1"/>
  <c r="BT134" i="42"/>
  <c r="DG164" i="42" s="1"/>
  <c r="BT131" i="42"/>
  <c r="DG161" i="42" s="1"/>
  <c r="AX58" i="42"/>
  <c r="BP139" i="42"/>
  <c r="AT457" i="42" s="1"/>
  <c r="BJ60" i="42"/>
  <c r="CH141" i="42"/>
  <c r="BF459" i="42" s="1"/>
  <c r="BJ48" i="42"/>
  <c r="CH129" i="42"/>
  <c r="BF447" i="42" s="1"/>
  <c r="AX56" i="42"/>
  <c r="BP137" i="42"/>
  <c r="AT455" i="42" s="1"/>
  <c r="BJ59" i="42"/>
  <c r="CH140" i="42"/>
  <c r="BF458" i="42" s="1"/>
  <c r="BT145" i="42"/>
  <c r="DG175" i="42" s="1"/>
  <c r="BJ55" i="42"/>
  <c r="BJ47" i="42"/>
  <c r="AQ244" i="42"/>
  <c r="AC321" i="42"/>
  <c r="AC351" i="42" s="1"/>
  <c r="AE351" i="42" s="1"/>
  <c r="AR242" i="42"/>
  <c r="AQ269" i="42" s="1"/>
  <c r="S206" i="42"/>
  <c r="U206" i="42" s="1"/>
  <c r="BI47" i="42"/>
  <c r="Y333" i="42"/>
  <c r="Y363" i="42" s="1"/>
  <c r="X332" i="42"/>
  <c r="AH253" i="42"/>
  <c r="AG280" i="42" s="1"/>
  <c r="O217" i="42"/>
  <c r="Q217" i="42" s="1"/>
  <c r="AC322" i="42"/>
  <c r="AR243" i="42"/>
  <c r="AQ270" i="42" s="1"/>
  <c r="S207" i="42"/>
  <c r="U207" i="42" s="1"/>
  <c r="AD326" i="42"/>
  <c r="AD356" i="42" s="1"/>
  <c r="BA247" i="42"/>
  <c r="Y337" i="42"/>
  <c r="Y367" i="42" s="1"/>
  <c r="AQ258" i="42"/>
  <c r="F367" i="42"/>
  <c r="H337" i="42"/>
  <c r="H367" i="42" s="1"/>
  <c r="AI272" i="42"/>
  <c r="AH272" i="42"/>
  <c r="F366" i="42"/>
  <c r="H336" i="42"/>
  <c r="H366" i="42" s="1"/>
  <c r="Z335" i="42"/>
  <c r="X365" i="42"/>
  <c r="Z365" i="42" s="1"/>
  <c r="X368" i="42"/>
  <c r="Z368" i="42" s="1"/>
  <c r="Z338" i="42"/>
  <c r="F352" i="42"/>
  <c r="H322" i="42"/>
  <c r="H352" i="42" s="1"/>
  <c r="X352" i="42"/>
  <c r="Z352" i="42" s="1"/>
  <c r="Z322" i="42"/>
  <c r="AC325" i="42"/>
  <c r="S210" i="42"/>
  <c r="U210" i="42" s="1"/>
  <c r="AR246" i="42"/>
  <c r="AQ273" i="42" s="1"/>
  <c r="AD322" i="42"/>
  <c r="AD352" i="42" s="1"/>
  <c r="BA243" i="42"/>
  <c r="AD336" i="42"/>
  <c r="AD366" i="42" s="1"/>
  <c r="BA257" i="42"/>
  <c r="X337" i="42"/>
  <c r="AH258" i="42"/>
  <c r="AG285" i="42" s="1"/>
  <c r="O222" i="42"/>
  <c r="Q222" i="42" s="1"/>
  <c r="Z331" i="42"/>
  <c r="X361" i="42"/>
  <c r="Z361" i="42" s="1"/>
  <c r="F368" i="42"/>
  <c r="H338" i="42"/>
  <c r="H368" i="42" s="1"/>
  <c r="F357" i="42"/>
  <c r="H327" i="42"/>
  <c r="H357" i="42" s="1"/>
  <c r="AI275" i="42"/>
  <c r="AH275" i="42"/>
  <c r="Y329" i="42"/>
  <c r="Y359" i="42" s="1"/>
  <c r="AQ250" i="42"/>
  <c r="AD330" i="42"/>
  <c r="AD360" i="42" s="1"/>
  <c r="BA251" i="42"/>
  <c r="X329" i="42"/>
  <c r="AH250" i="42"/>
  <c r="AG277" i="42" s="1"/>
  <c r="O214" i="42"/>
  <c r="Q214" i="42" s="1"/>
  <c r="AC330" i="42"/>
  <c r="AR251" i="42"/>
  <c r="AQ278" i="42" s="1"/>
  <c r="S215" i="42"/>
  <c r="U215" i="42" s="1"/>
  <c r="Y332" i="42"/>
  <c r="Y362" i="42" s="1"/>
  <c r="AQ253" i="42"/>
  <c r="AC334" i="42"/>
  <c r="AR255" i="42"/>
  <c r="AQ282" i="42" s="1"/>
  <c r="S219" i="42"/>
  <c r="U219" i="42" s="1"/>
  <c r="X321" i="42"/>
  <c r="AH242" i="42"/>
  <c r="AG269" i="42" s="1"/>
  <c r="O206" i="42"/>
  <c r="Q206" i="42" s="1"/>
  <c r="AC338" i="42"/>
  <c r="AR259" i="42"/>
  <c r="AQ286" i="42" s="1"/>
  <c r="S223" i="42"/>
  <c r="U223" i="42" s="1"/>
  <c r="Y336" i="42"/>
  <c r="Y366" i="42" s="1"/>
  <c r="AQ257" i="42"/>
  <c r="Y330" i="42"/>
  <c r="Y360" i="42" s="1"/>
  <c r="AQ251" i="42"/>
  <c r="AD333" i="42"/>
  <c r="AD363" i="42" s="1"/>
  <c r="BA254" i="42"/>
  <c r="AC326" i="42"/>
  <c r="AR247" i="42"/>
  <c r="AQ274" i="42" s="1"/>
  <c r="S211" i="42"/>
  <c r="U211" i="42" s="1"/>
  <c r="Y322" i="42"/>
  <c r="Y352" i="42" s="1"/>
  <c r="AQ243" i="42"/>
  <c r="AD324" i="42"/>
  <c r="AD354" i="42" s="1"/>
  <c r="BA245" i="42"/>
  <c r="Y335" i="42"/>
  <c r="Y365" i="42" s="1"/>
  <c r="AQ256" i="42"/>
  <c r="H328" i="42"/>
  <c r="H358" i="42" s="1"/>
  <c r="F358" i="42"/>
  <c r="X356" i="42"/>
  <c r="Z356" i="42" s="1"/>
  <c r="Z326" i="42"/>
  <c r="Z324" i="42"/>
  <c r="X354" i="42"/>
  <c r="Z354" i="42" s="1"/>
  <c r="AI279" i="42"/>
  <c r="AH279" i="42"/>
  <c r="H332" i="42"/>
  <c r="H362" i="42" s="1"/>
  <c r="F362" i="42"/>
  <c r="F365" i="42"/>
  <c r="H335" i="42"/>
  <c r="H365" i="42" s="1"/>
  <c r="Z327" i="42"/>
  <c r="X357" i="42"/>
  <c r="Z357" i="42" s="1"/>
  <c r="F363" i="42"/>
  <c r="H333" i="42"/>
  <c r="H363" i="42" s="1"/>
  <c r="X334" i="42"/>
  <c r="O219" i="42"/>
  <c r="Q219" i="42" s="1"/>
  <c r="AH255" i="42"/>
  <c r="AG282" i="42" s="1"/>
  <c r="AD325" i="42"/>
  <c r="AD355" i="42" s="1"/>
  <c r="BA246" i="42"/>
  <c r="AD334" i="42"/>
  <c r="AD364" i="42" s="1"/>
  <c r="BA255" i="42"/>
  <c r="Y325" i="42"/>
  <c r="Y355" i="42" s="1"/>
  <c r="AQ246" i="42"/>
  <c r="AC333" i="42"/>
  <c r="AR254" i="42"/>
  <c r="AQ281" i="42" s="1"/>
  <c r="S218" i="42"/>
  <c r="U218" i="42" s="1"/>
  <c r="Y326" i="42"/>
  <c r="Y356" i="42" s="1"/>
  <c r="AQ247" i="42"/>
  <c r="F354" i="42"/>
  <c r="H324" i="42"/>
  <c r="H354" i="42" s="1"/>
  <c r="F355" i="42"/>
  <c r="H325" i="42"/>
  <c r="H355" i="42" s="1"/>
  <c r="AI274" i="42"/>
  <c r="AH274" i="42"/>
  <c r="Z323" i="42"/>
  <c r="X353" i="42"/>
  <c r="Z353" i="42" s="1"/>
  <c r="AE335" i="42"/>
  <c r="AC365" i="42"/>
  <c r="AE365" i="42" s="1"/>
  <c r="F353" i="42"/>
  <c r="H323" i="42"/>
  <c r="H353" i="42" s="1"/>
  <c r="AE324" i="42"/>
  <c r="AC354" i="42"/>
  <c r="AE354" i="42" s="1"/>
  <c r="AE323" i="42"/>
  <c r="Y334" i="42"/>
  <c r="Y364" i="42" s="1"/>
  <c r="AQ255" i="42"/>
  <c r="X325" i="42"/>
  <c r="AH246" i="42"/>
  <c r="AG273" i="42" s="1"/>
  <c r="O210" i="42"/>
  <c r="Q210" i="42" s="1"/>
  <c r="Y328" i="42"/>
  <c r="Y358" i="42" s="1"/>
  <c r="AQ249" i="42"/>
  <c r="AD328" i="42"/>
  <c r="AD358" i="42" s="1"/>
  <c r="BA249" i="42"/>
  <c r="AC329" i="42"/>
  <c r="S214" i="42"/>
  <c r="U214" i="42" s="1"/>
  <c r="AR250" i="42"/>
  <c r="AQ277" i="42" s="1"/>
  <c r="Y338" i="42"/>
  <c r="Y368" i="42" s="1"/>
  <c r="AQ259" i="42"/>
  <c r="F356" i="42"/>
  <c r="H326" i="42"/>
  <c r="H356" i="42" s="1"/>
  <c r="X363" i="42"/>
  <c r="Z363" i="42" s="1"/>
  <c r="Z333" i="42"/>
  <c r="AI286" i="42"/>
  <c r="AH286" i="42"/>
  <c r="F364" i="42"/>
  <c r="H334" i="42"/>
  <c r="H364" i="42" s="1"/>
  <c r="AI270" i="42"/>
  <c r="AH270" i="42"/>
  <c r="X320" i="42"/>
  <c r="AH241" i="42"/>
  <c r="AG268" i="42" s="1"/>
  <c r="O205" i="42"/>
  <c r="Q205" i="42" s="1"/>
  <c r="Y321" i="42"/>
  <c r="Y351" i="42" s="1"/>
  <c r="AQ242" i="42"/>
  <c r="AD338" i="42"/>
  <c r="AD368" i="42" s="1"/>
  <c r="BA259" i="42"/>
  <c r="X336" i="42"/>
  <c r="O221" i="42"/>
  <c r="Q221" i="42" s="1"/>
  <c r="AH257" i="42"/>
  <c r="AG284" i="42" s="1"/>
  <c r="X330" i="42"/>
  <c r="O215" i="42"/>
  <c r="Q215" i="42" s="1"/>
  <c r="AH251" i="42"/>
  <c r="AG278" i="42" s="1"/>
  <c r="AC336" i="42"/>
  <c r="AR257" i="42"/>
  <c r="AQ284" i="42" s="1"/>
  <c r="S221" i="42"/>
  <c r="U221" i="42" s="1"/>
  <c r="X328" i="42"/>
  <c r="O213" i="42"/>
  <c r="Q213" i="42" s="1"/>
  <c r="AH249" i="42"/>
  <c r="AG276" i="42" s="1"/>
  <c r="AC328" i="42"/>
  <c r="AR249" i="42"/>
  <c r="AQ276" i="42" s="1"/>
  <c r="S213" i="42"/>
  <c r="U213" i="42" s="1"/>
  <c r="AD332" i="42"/>
  <c r="AD362" i="42" s="1"/>
  <c r="BA253" i="42"/>
  <c r="F359" i="42"/>
  <c r="H329" i="42"/>
  <c r="H359" i="42" s="1"/>
  <c r="F360" i="42"/>
  <c r="H330" i="42"/>
  <c r="H360" i="42" s="1"/>
  <c r="AI281" i="42"/>
  <c r="AH281" i="42"/>
  <c r="AI271" i="42"/>
  <c r="AH271" i="42"/>
  <c r="AI283" i="42"/>
  <c r="AH283" i="42"/>
  <c r="AE327" i="42"/>
  <c r="AC357" i="42"/>
  <c r="AE357" i="42" s="1"/>
  <c r="F361" i="42"/>
  <c r="H331" i="42"/>
  <c r="H361" i="42" s="1"/>
  <c r="AE332" i="42"/>
  <c r="AC362" i="42"/>
  <c r="AE362" i="42" s="1"/>
  <c r="F369" i="42"/>
  <c r="H339" i="42"/>
  <c r="H369" i="42" s="1"/>
  <c r="F351" i="42"/>
  <c r="H321" i="42"/>
  <c r="BI55" i="42"/>
  <c r="AW62" i="42"/>
  <c r="BI56" i="42"/>
  <c r="AW47" i="42"/>
  <c r="BI62" i="42"/>
  <c r="BI54" i="42"/>
  <c r="AW60" i="42"/>
  <c r="AW46" i="42"/>
  <c r="BI48" i="42"/>
  <c r="BI52" i="42"/>
  <c r="AW58" i="42"/>
  <c r="AW63" i="42"/>
  <c r="AW55" i="42"/>
  <c r="BI51" i="42"/>
  <c r="BI60" i="42"/>
  <c r="BI64" i="42"/>
  <c r="AW54" i="42"/>
  <c r="AW51" i="42"/>
  <c r="AW56" i="42"/>
  <c r="BI59" i="42"/>
  <c r="AJ116" i="4"/>
  <c r="AJ117" i="4"/>
  <c r="AJ118" i="4"/>
  <c r="AJ119" i="4"/>
  <c r="AD17" i="4"/>
  <c r="AD18" i="4"/>
  <c r="AD19" i="4"/>
  <c r="AD20" i="4"/>
  <c r="AD21" i="4"/>
  <c r="AD22" i="4"/>
  <c r="AD23" i="4"/>
  <c r="AD24" i="4"/>
  <c r="AD25" i="4"/>
  <c r="AD26" i="4"/>
  <c r="AD27" i="4"/>
  <c r="AD28" i="4"/>
  <c r="AD29" i="4"/>
  <c r="AD30" i="4"/>
  <c r="AD31" i="4"/>
  <c r="AD32" i="4"/>
  <c r="AD33" i="4"/>
  <c r="AD34" i="4"/>
  <c r="AD35" i="4"/>
  <c r="AC34" i="4"/>
  <c r="AC35" i="4"/>
  <c r="AC18" i="4"/>
  <c r="AC19" i="4"/>
  <c r="AC20" i="4"/>
  <c r="AC21" i="4"/>
  <c r="AC22" i="4"/>
  <c r="AC23" i="4"/>
  <c r="AC24" i="4"/>
  <c r="AC25" i="4"/>
  <c r="AC26" i="4"/>
  <c r="AC27" i="4"/>
  <c r="AC28" i="4"/>
  <c r="AC29" i="4"/>
  <c r="AC30" i="4"/>
  <c r="AC31" i="4"/>
  <c r="AC32" i="4"/>
  <c r="AC33" i="4"/>
  <c r="F174" i="41"/>
  <c r="F175" i="41"/>
  <c r="F176" i="41"/>
  <c r="F177" i="41"/>
  <c r="F178" i="41"/>
  <c r="F179" i="41"/>
  <c r="F180" i="41"/>
  <c r="F181" i="41"/>
  <c r="F182" i="41"/>
  <c r="F183" i="41"/>
  <c r="F184" i="41"/>
  <c r="F185" i="41"/>
  <c r="F186" i="41"/>
  <c r="F187" i="41"/>
  <c r="F188" i="41"/>
  <c r="F189" i="41"/>
  <c r="F190" i="41"/>
  <c r="F191" i="41"/>
  <c r="F192" i="41"/>
  <c r="F194" i="41"/>
  <c r="W78" i="3"/>
  <c r="V78" i="3"/>
  <c r="W74" i="3"/>
  <c r="V74" i="3"/>
  <c r="J16" i="4"/>
  <c r="CL128" i="42" l="1"/>
  <c r="EN158" i="42" s="1"/>
  <c r="BF446" i="42"/>
  <c r="CL144" i="42"/>
  <c r="EN174" i="42" s="1"/>
  <c r="BF462" i="42"/>
  <c r="CL146" i="42"/>
  <c r="EN176" i="42" s="1"/>
  <c r="BF464" i="42"/>
  <c r="CL136" i="42"/>
  <c r="EN166" i="42" s="1"/>
  <c r="BF454" i="42"/>
  <c r="CL127" i="42"/>
  <c r="EN157" i="42" s="1"/>
  <c r="BF445" i="42"/>
  <c r="CL138" i="42"/>
  <c r="EN168" i="42" s="1"/>
  <c r="BF456" i="42"/>
  <c r="AE339" i="42"/>
  <c r="AC361" i="42"/>
  <c r="AE361" i="42" s="1"/>
  <c r="AC367" i="42"/>
  <c r="AE367" i="42" s="1"/>
  <c r="CN127" i="42"/>
  <c r="EP157" i="42" s="1"/>
  <c r="CL129" i="42"/>
  <c r="EN159" i="42" s="1"/>
  <c r="CL145" i="42"/>
  <c r="EN175" i="42" s="1"/>
  <c r="BT135" i="42"/>
  <c r="DG165" i="42" s="1"/>
  <c r="BT127" i="42"/>
  <c r="DG157" i="42" s="1"/>
  <c r="BV127" i="42"/>
  <c r="DI157" i="42" s="1"/>
  <c r="BT137" i="42"/>
  <c r="DG167" i="42" s="1"/>
  <c r="CL141" i="42"/>
  <c r="EN171" i="42" s="1"/>
  <c r="CL133" i="42"/>
  <c r="EN163" i="42" s="1"/>
  <c r="BT128" i="42"/>
  <c r="DG158" i="42" s="1"/>
  <c r="CL135" i="42"/>
  <c r="EN165" i="42" s="1"/>
  <c r="BT141" i="42"/>
  <c r="DG171" i="42" s="1"/>
  <c r="CL132" i="42"/>
  <c r="EN162" i="42" s="1"/>
  <c r="CL140" i="42"/>
  <c r="EN170" i="42" s="1"/>
  <c r="BT139" i="42"/>
  <c r="DG169" i="42" s="1"/>
  <c r="BT144" i="42"/>
  <c r="DG174" i="42" s="1"/>
  <c r="CL143" i="42"/>
  <c r="EN173" i="42" s="1"/>
  <c r="BT136" i="42"/>
  <c r="DG166" i="42" s="1"/>
  <c r="CL137" i="42"/>
  <c r="EN167" i="42" s="1"/>
  <c r="BT143" i="42"/>
  <c r="DG173" i="42" s="1"/>
  <c r="BT132" i="42"/>
  <c r="DG162" i="42" s="1"/>
  <c r="AE321" i="42"/>
  <c r="AC352" i="42"/>
  <c r="AE352" i="42" s="1"/>
  <c r="AE322" i="42"/>
  <c r="Z332" i="42"/>
  <c r="X362" i="42"/>
  <c r="Z362" i="42" s="1"/>
  <c r="AE328" i="42"/>
  <c r="AC358" i="42"/>
  <c r="AE358" i="42" s="1"/>
  <c r="X358" i="42"/>
  <c r="Z358" i="42" s="1"/>
  <c r="Z328" i="42"/>
  <c r="AE336" i="42"/>
  <c r="AC366" i="42"/>
  <c r="AE366" i="42" s="1"/>
  <c r="X360" i="42"/>
  <c r="Z360" i="42" s="1"/>
  <c r="Z330" i="42"/>
  <c r="X366" i="42"/>
  <c r="Z366" i="42" s="1"/>
  <c r="Z336" i="42"/>
  <c r="X350" i="42"/>
  <c r="Z334" i="42"/>
  <c r="X364" i="42"/>
  <c r="Z364" i="42" s="1"/>
  <c r="AH269" i="42"/>
  <c r="AI269" i="42"/>
  <c r="AH285" i="42"/>
  <c r="AI285" i="42"/>
  <c r="AI280" i="42"/>
  <c r="AH280" i="42"/>
  <c r="AI276" i="42"/>
  <c r="AH276" i="42"/>
  <c r="AI278" i="42"/>
  <c r="AH278" i="42"/>
  <c r="AI284" i="42"/>
  <c r="AH284" i="42"/>
  <c r="AC359" i="42"/>
  <c r="AE359" i="42" s="1"/>
  <c r="AE329" i="42"/>
  <c r="X355" i="42"/>
  <c r="Z355" i="42" s="1"/>
  <c r="Z325" i="42"/>
  <c r="AC363" i="42"/>
  <c r="AE363" i="42" s="1"/>
  <c r="AE333" i="42"/>
  <c r="AI282" i="42"/>
  <c r="AH282" i="42"/>
  <c r="AI277" i="42"/>
  <c r="AH277" i="42"/>
  <c r="AI273" i="42"/>
  <c r="AH273" i="42"/>
  <c r="AE338" i="42"/>
  <c r="AC368" i="42"/>
  <c r="AE368" i="42" s="1"/>
  <c r="Z321" i="42"/>
  <c r="X351" i="42"/>
  <c r="Z351" i="42" s="1"/>
  <c r="AE334" i="42"/>
  <c r="AC364" i="42"/>
  <c r="AE364" i="42" s="1"/>
  <c r="Z337" i="42"/>
  <c r="X367" i="42"/>
  <c r="Z367" i="42" s="1"/>
  <c r="AI268" i="42"/>
  <c r="AH268" i="42"/>
  <c r="AE326" i="42"/>
  <c r="AC356" i="42"/>
  <c r="AE356" i="42" s="1"/>
  <c r="AE330" i="42"/>
  <c r="AC360" i="42"/>
  <c r="AE360" i="42" s="1"/>
  <c r="X359" i="42"/>
  <c r="Z359" i="42" s="1"/>
  <c r="Z329" i="42"/>
  <c r="AC355" i="42"/>
  <c r="AE355" i="42" s="1"/>
  <c r="AE325" i="42"/>
  <c r="H351" i="42"/>
  <c r="S84" i="4"/>
  <c r="T84" i="4" s="1"/>
  <c r="S83" i="4"/>
  <c r="T83" i="4" s="1"/>
  <c r="S82" i="4"/>
  <c r="T82" i="4" s="1"/>
  <c r="S81" i="4"/>
  <c r="T81" i="4" s="1"/>
  <c r="S80" i="4"/>
  <c r="T80" i="4" s="1"/>
  <c r="S79" i="4"/>
  <c r="T79" i="4" s="1"/>
  <c r="S78" i="4"/>
  <c r="T78" i="4" s="1"/>
  <c r="S77" i="4"/>
  <c r="T77" i="4" s="1"/>
  <c r="S76" i="4"/>
  <c r="T76" i="4" s="1"/>
  <c r="S75" i="4"/>
  <c r="T75" i="4" s="1"/>
  <c r="S74" i="4"/>
  <c r="T74" i="4" s="1"/>
  <c r="S73" i="4"/>
  <c r="T73" i="4" s="1"/>
  <c r="S72" i="4"/>
  <c r="T72" i="4" s="1"/>
  <c r="S71" i="4"/>
  <c r="T71" i="4" s="1"/>
  <c r="S70" i="4"/>
  <c r="T70" i="4" s="1"/>
  <c r="S69" i="4"/>
  <c r="T69" i="4" s="1"/>
  <c r="S68" i="4"/>
  <c r="T68" i="4" s="1"/>
  <c r="S67" i="4"/>
  <c r="T67" i="4" s="1"/>
  <c r="S66" i="4"/>
  <c r="T66" i="4" s="1"/>
  <c r="S65" i="4"/>
  <c r="T65" i="4" s="1"/>
  <c r="O84" i="4"/>
  <c r="P84" i="4" s="1"/>
  <c r="O83" i="4"/>
  <c r="P83" i="4" s="1"/>
  <c r="O82" i="4"/>
  <c r="P82" i="4" s="1"/>
  <c r="O81" i="4"/>
  <c r="P81" i="4" s="1"/>
  <c r="O80" i="4"/>
  <c r="P80" i="4" s="1"/>
  <c r="O79" i="4"/>
  <c r="P79" i="4" s="1"/>
  <c r="O78" i="4"/>
  <c r="P78" i="4" s="1"/>
  <c r="O77" i="4"/>
  <c r="P77" i="4" s="1"/>
  <c r="O76" i="4"/>
  <c r="P76" i="4" s="1"/>
  <c r="O75" i="4"/>
  <c r="P75" i="4" s="1"/>
  <c r="O74" i="4"/>
  <c r="P74" i="4" s="1"/>
  <c r="O73" i="4"/>
  <c r="P73" i="4" s="1"/>
  <c r="O72" i="4"/>
  <c r="P72" i="4" s="1"/>
  <c r="O71" i="4"/>
  <c r="P71" i="4" s="1"/>
  <c r="O70" i="4"/>
  <c r="P70" i="4" s="1"/>
  <c r="O69" i="4"/>
  <c r="P69" i="4" s="1"/>
  <c r="O68" i="4"/>
  <c r="P68" i="4" s="1"/>
  <c r="O67" i="4"/>
  <c r="P67" i="4" s="1"/>
  <c r="O66" i="4"/>
  <c r="P66" i="4" s="1"/>
  <c r="O65" i="4"/>
  <c r="P65" i="4" s="1"/>
  <c r="C61" i="42" l="1"/>
  <c r="I61" i="42"/>
  <c r="U61" i="42"/>
  <c r="AG61" i="42"/>
  <c r="C62" i="42"/>
  <c r="I62" i="42"/>
  <c r="U62" i="42"/>
  <c r="AG62" i="42"/>
  <c r="C63" i="42"/>
  <c r="I63" i="42"/>
  <c r="U63" i="42"/>
  <c r="AG63" i="42"/>
  <c r="C64" i="42"/>
  <c r="I64" i="42"/>
  <c r="U64" i="42"/>
  <c r="AG64" i="42"/>
  <c r="C65" i="42"/>
  <c r="I65" i="42"/>
  <c r="U65" i="42"/>
  <c r="AG65" i="42"/>
  <c r="B34" i="42"/>
  <c r="C34" i="42"/>
  <c r="D34" i="42"/>
  <c r="F34" i="42"/>
  <c r="G34" i="42"/>
  <c r="H34" i="42"/>
  <c r="L34" i="42"/>
  <c r="N34" i="42"/>
  <c r="O34" i="42"/>
  <c r="P34" i="42"/>
  <c r="T34" i="42"/>
  <c r="V34" i="42"/>
  <c r="Y34" i="42" s="1"/>
  <c r="W34" i="42"/>
  <c r="X34" i="42"/>
  <c r="B35" i="42"/>
  <c r="C35" i="42"/>
  <c r="D35" i="42"/>
  <c r="F35" i="42"/>
  <c r="G35" i="42"/>
  <c r="H35" i="42"/>
  <c r="L35" i="42"/>
  <c r="N35" i="42"/>
  <c r="O35" i="42"/>
  <c r="P35" i="42"/>
  <c r="T35" i="42"/>
  <c r="V35" i="42"/>
  <c r="Y35" i="42" s="1"/>
  <c r="W35" i="42"/>
  <c r="X35" i="42"/>
  <c r="B36" i="42"/>
  <c r="C36" i="42"/>
  <c r="D36" i="42"/>
  <c r="F36" i="42"/>
  <c r="G36" i="42"/>
  <c r="H36" i="42"/>
  <c r="L36" i="42"/>
  <c r="N36" i="42"/>
  <c r="O36" i="42"/>
  <c r="P36" i="42"/>
  <c r="T36" i="42"/>
  <c r="V36" i="42"/>
  <c r="Y36" i="42" s="1"/>
  <c r="W36" i="42"/>
  <c r="X36" i="42"/>
  <c r="B37" i="42"/>
  <c r="C37" i="42"/>
  <c r="D37" i="42"/>
  <c r="F37" i="42"/>
  <c r="G37" i="42"/>
  <c r="H37" i="42"/>
  <c r="L37" i="42"/>
  <c r="N37" i="42"/>
  <c r="O37" i="42"/>
  <c r="P37" i="42"/>
  <c r="T37" i="42"/>
  <c r="V37" i="42"/>
  <c r="Y37" i="42" s="1"/>
  <c r="W37" i="42"/>
  <c r="X37" i="42"/>
  <c r="B38" i="42"/>
  <c r="C38" i="42"/>
  <c r="D38" i="42"/>
  <c r="F38" i="42"/>
  <c r="G38" i="42"/>
  <c r="H38" i="42"/>
  <c r="L38" i="42"/>
  <c r="N38" i="42"/>
  <c r="O38" i="42"/>
  <c r="P38" i="42"/>
  <c r="T38" i="42"/>
  <c r="V38" i="42"/>
  <c r="Y38" i="42" s="1"/>
  <c r="W38" i="42"/>
  <c r="X38" i="42"/>
  <c r="B79" i="4"/>
  <c r="B80" i="4"/>
  <c r="B81" i="4"/>
  <c r="B82" i="4"/>
  <c r="B83" i="4"/>
  <c r="B84" i="4"/>
  <c r="B54" i="4"/>
  <c r="B61" i="22" s="1"/>
  <c r="B55" i="4"/>
  <c r="B62" i="22" s="1"/>
  <c r="B56" i="4"/>
  <c r="B63" i="22" s="1"/>
  <c r="B57" i="4"/>
  <c r="B64" i="22" s="1"/>
  <c r="B58" i="4"/>
  <c r="B65" i="22" s="1"/>
  <c r="B59" i="4"/>
  <c r="B66" i="22" s="1"/>
  <c r="J31" i="4"/>
  <c r="J32" i="4"/>
  <c r="J33" i="4"/>
  <c r="J34" i="4"/>
  <c r="J35" i="4"/>
  <c r="C80" i="4"/>
  <c r="D80" i="4" s="1"/>
  <c r="G80" i="4"/>
  <c r="H80" i="4" s="1"/>
  <c r="K80" i="4"/>
  <c r="L80" i="4" s="1"/>
  <c r="C81" i="4"/>
  <c r="D81" i="4" s="1"/>
  <c r="G81" i="4"/>
  <c r="H81" i="4" s="1"/>
  <c r="K81" i="4"/>
  <c r="L81" i="4" s="1"/>
  <c r="C82" i="4"/>
  <c r="D82" i="4" s="1"/>
  <c r="G82" i="4"/>
  <c r="H82" i="4" s="1"/>
  <c r="K82" i="4"/>
  <c r="L82" i="4" s="1"/>
  <c r="C83" i="4"/>
  <c r="D83" i="4" s="1"/>
  <c r="G83" i="4"/>
  <c r="H83" i="4" s="1"/>
  <c r="K83" i="4"/>
  <c r="L83" i="4" s="1"/>
  <c r="C84" i="4"/>
  <c r="D84" i="4" s="1"/>
  <c r="G84" i="4"/>
  <c r="H84" i="4" s="1"/>
  <c r="K84" i="4"/>
  <c r="L84" i="4" s="1"/>
  <c r="E117" i="4"/>
  <c r="AR88" i="42"/>
  <c r="AR90" i="42"/>
  <c r="AQ90" i="42"/>
  <c r="AK87" i="42"/>
  <c r="AI91" i="42"/>
  <c r="AQ88" i="42"/>
  <c r="AJ89" i="42"/>
  <c r="AJ88" i="42"/>
  <c r="AJ91" i="42"/>
  <c r="AQ87" i="42"/>
  <c r="AR89" i="42"/>
  <c r="AP90" i="42"/>
  <c r="AP88" i="42"/>
  <c r="AK89" i="42"/>
  <c r="AK88" i="42"/>
  <c r="AK90" i="42"/>
  <c r="AJ87" i="42"/>
  <c r="AI89" i="42"/>
  <c r="AK91" i="42"/>
  <c r="AI90" i="42"/>
  <c r="AJ90" i="42"/>
  <c r="AP89" i="42"/>
  <c r="AQ91" i="42"/>
  <c r="AP87" i="42"/>
  <c r="AQ89" i="42"/>
  <c r="AR91" i="42"/>
  <c r="AI87" i="42"/>
  <c r="AP91" i="42"/>
  <c r="AI88" i="42"/>
  <c r="AR87" i="42"/>
  <c r="AB64" i="42" l="1"/>
  <c r="AE64" i="42" s="1"/>
  <c r="E90" i="22"/>
  <c r="P64" i="42"/>
  <c r="S64" i="42" s="1"/>
  <c r="D90" i="22"/>
  <c r="D64" i="42"/>
  <c r="C90" i="22"/>
  <c r="AB62" i="42"/>
  <c r="AE62" i="42" s="1"/>
  <c r="E88" i="22"/>
  <c r="P62" i="42"/>
  <c r="D88" i="22"/>
  <c r="D62" i="42"/>
  <c r="C88" i="22"/>
  <c r="AP38" i="42"/>
  <c r="N438" i="42" s="1"/>
  <c r="AH38" i="42"/>
  <c r="M438" i="42" s="1"/>
  <c r="AQ38" i="42"/>
  <c r="AI38" i="42"/>
  <c r="R64" i="42"/>
  <c r="T64" i="42" s="1"/>
  <c r="S259" i="42" s="1"/>
  <c r="O338" i="42" s="1"/>
  <c r="O368" i="42" s="1"/>
  <c r="Q37" i="42"/>
  <c r="E37" i="42"/>
  <c r="O40" i="22" s="1"/>
  <c r="I37" i="42"/>
  <c r="AP36" i="42"/>
  <c r="N436" i="42" s="1"/>
  <c r="AH36" i="42"/>
  <c r="K436" i="42" s="1"/>
  <c r="AQ36" i="42"/>
  <c r="AI36" i="42"/>
  <c r="M35" i="42"/>
  <c r="R38" i="22" s="1"/>
  <c r="Q35" i="42"/>
  <c r="F62" i="42"/>
  <c r="E62" i="42" s="1"/>
  <c r="I35" i="42"/>
  <c r="AP34" i="42"/>
  <c r="AH34" i="42"/>
  <c r="M434" i="42" s="1"/>
  <c r="AQ34" i="42"/>
  <c r="AI34" i="42"/>
  <c r="AB65" i="42"/>
  <c r="AE65" i="42" s="1"/>
  <c r="E91" i="22"/>
  <c r="P65" i="42"/>
  <c r="S65" i="42" s="1"/>
  <c r="D91" i="22"/>
  <c r="D65" i="42"/>
  <c r="C91" i="22"/>
  <c r="AB63" i="42"/>
  <c r="AE63" i="42" s="1"/>
  <c r="E89" i="22"/>
  <c r="P63" i="42"/>
  <c r="S63" i="42" s="1"/>
  <c r="D89" i="22"/>
  <c r="D63" i="42"/>
  <c r="C89" i="22"/>
  <c r="AB61" i="42"/>
  <c r="AE61" i="42" s="1"/>
  <c r="E87" i="22"/>
  <c r="P61" i="42"/>
  <c r="S61" i="42" s="1"/>
  <c r="D87" i="22"/>
  <c r="D61" i="42"/>
  <c r="C87" i="22"/>
  <c r="M38" i="42"/>
  <c r="R41" i="22" s="1"/>
  <c r="Q38" i="42"/>
  <c r="E38" i="42"/>
  <c r="O41" i="22" s="1"/>
  <c r="I38" i="42"/>
  <c r="AI37" i="42"/>
  <c r="AH37" i="42"/>
  <c r="L437" i="42" s="1"/>
  <c r="AQ37" i="42"/>
  <c r="AP37" i="42"/>
  <c r="P437" i="42" s="1"/>
  <c r="M36" i="42"/>
  <c r="R39" i="22" s="1"/>
  <c r="Q36" i="42"/>
  <c r="E36" i="42"/>
  <c r="O39" i="22" s="1"/>
  <c r="I36" i="42"/>
  <c r="AI35" i="42"/>
  <c r="AQ35" i="42"/>
  <c r="AH35" i="42"/>
  <c r="K435" i="42" s="1"/>
  <c r="AP35" i="42"/>
  <c r="M34" i="42"/>
  <c r="R37" i="22" s="1"/>
  <c r="Q34" i="42"/>
  <c r="E34" i="42"/>
  <c r="O37" i="22" s="1"/>
  <c r="I34" i="42"/>
  <c r="E295" i="42"/>
  <c r="B176" i="42"/>
  <c r="B224" i="42" s="1"/>
  <c r="B260" i="42" s="1"/>
  <c r="B287" i="42" s="1"/>
  <c r="B172" i="42"/>
  <c r="B220" i="42" s="1"/>
  <c r="B256" i="42" s="1"/>
  <c r="B283" i="42" s="1"/>
  <c r="B175" i="42"/>
  <c r="B223" i="42" s="1"/>
  <c r="B259" i="42" s="1"/>
  <c r="B286" i="42" s="1"/>
  <c r="B173" i="42"/>
  <c r="B221" i="42" s="1"/>
  <c r="B257" i="42" s="1"/>
  <c r="B284" i="42" s="1"/>
  <c r="B174" i="42"/>
  <c r="B222" i="42" s="1"/>
  <c r="B258" i="42" s="1"/>
  <c r="B285" i="42" s="1"/>
  <c r="AD62" i="42"/>
  <c r="AC62" i="42" s="1"/>
  <c r="U38" i="42"/>
  <c r="U41" i="22" s="1"/>
  <c r="U37" i="42"/>
  <c r="U40" i="22" s="1"/>
  <c r="U36" i="42"/>
  <c r="U39" i="22" s="1"/>
  <c r="U34" i="42"/>
  <c r="U37" i="22" s="1"/>
  <c r="AT260" i="42"/>
  <c r="AX260" i="42" s="1"/>
  <c r="AU260" i="42"/>
  <c r="AV260" i="42"/>
  <c r="AT259" i="42"/>
  <c r="AX259" i="42" s="1"/>
  <c r="AU259" i="42"/>
  <c r="AV259" i="42"/>
  <c r="AT258" i="42"/>
  <c r="AX258" i="42" s="1"/>
  <c r="AU258" i="42"/>
  <c r="AV258" i="42"/>
  <c r="AT257" i="42"/>
  <c r="AX257" i="42" s="1"/>
  <c r="AU257" i="42"/>
  <c r="AV257" i="42"/>
  <c r="AT256" i="42"/>
  <c r="AX256" i="42" s="1"/>
  <c r="AU256" i="42"/>
  <c r="AV256" i="42"/>
  <c r="AK260" i="42"/>
  <c r="AL260" i="42"/>
  <c r="AJ260" i="42"/>
  <c r="AN260" i="42" s="1"/>
  <c r="AK259" i="42"/>
  <c r="AL259" i="42"/>
  <c r="AJ259" i="42"/>
  <c r="AN259" i="42" s="1"/>
  <c r="AK258" i="42"/>
  <c r="AL258" i="42"/>
  <c r="AJ258" i="42"/>
  <c r="AN258" i="42" s="1"/>
  <c r="AK257" i="42"/>
  <c r="AL257" i="42"/>
  <c r="AJ257" i="42"/>
  <c r="AN257" i="42" s="1"/>
  <c r="AK256" i="42"/>
  <c r="AL256" i="42"/>
  <c r="AJ256" i="42"/>
  <c r="AN256" i="42" s="1"/>
  <c r="C260" i="42"/>
  <c r="C339" i="42" s="1"/>
  <c r="C259" i="42"/>
  <c r="C338" i="42" s="1"/>
  <c r="C368" i="42" s="1"/>
  <c r="C258" i="42"/>
  <c r="C337" i="42" s="1"/>
  <c r="C367" i="42" s="1"/>
  <c r="C257" i="42"/>
  <c r="C336" i="42" s="1"/>
  <c r="C366" i="42" s="1"/>
  <c r="C256" i="42"/>
  <c r="C335" i="42" s="1"/>
  <c r="C365" i="42" s="1"/>
  <c r="U35" i="42"/>
  <c r="U38" i="22" s="1"/>
  <c r="B63" i="42"/>
  <c r="B89" i="42" s="1"/>
  <c r="B118" i="42" s="1"/>
  <c r="B144" i="42" s="1"/>
  <c r="B65" i="42"/>
  <c r="B91" i="42" s="1"/>
  <c r="B120" i="42" s="1"/>
  <c r="B146" i="42" s="1"/>
  <c r="B62" i="42"/>
  <c r="B88" i="42" s="1"/>
  <c r="B117" i="42" s="1"/>
  <c r="B143" i="42" s="1"/>
  <c r="B61" i="42"/>
  <c r="B87" i="42" s="1"/>
  <c r="B116" i="42" s="1"/>
  <c r="B142" i="42" s="1"/>
  <c r="B64" i="42"/>
  <c r="B90" i="42" s="1"/>
  <c r="B119" i="42" s="1"/>
  <c r="B145" i="42" s="1"/>
  <c r="M37" i="42"/>
  <c r="R40" i="22" s="1"/>
  <c r="R65" i="42"/>
  <c r="E35" i="42"/>
  <c r="O38" i="22" s="1"/>
  <c r="F65" i="42"/>
  <c r="AD64" i="42"/>
  <c r="AD63" i="42"/>
  <c r="F61" i="42"/>
  <c r="H61" i="42" s="1"/>
  <c r="R62" i="42"/>
  <c r="AD61" i="42"/>
  <c r="AD65" i="42"/>
  <c r="F63" i="42"/>
  <c r="H63" i="42" s="1"/>
  <c r="R61" i="42"/>
  <c r="F64" i="42"/>
  <c r="H64" i="42" s="1"/>
  <c r="R63" i="42"/>
  <c r="AC91" i="42"/>
  <c r="W87" i="42"/>
  <c r="V87" i="42"/>
  <c r="V89" i="42"/>
  <c r="AD90" i="42"/>
  <c r="U89" i="42"/>
  <c r="AB90" i="42"/>
  <c r="AD88" i="42"/>
  <c r="AC90" i="42"/>
  <c r="AB88" i="42"/>
  <c r="U87" i="42"/>
  <c r="W89" i="42"/>
  <c r="AB91" i="42"/>
  <c r="AC88" i="42"/>
  <c r="AD91" i="42"/>
  <c r="AD87" i="42"/>
  <c r="AB89" i="42"/>
  <c r="AB87" i="42"/>
  <c r="J87" i="42" l="1"/>
  <c r="M87" i="42" s="1"/>
  <c r="J90" i="42"/>
  <c r="M90" i="42" s="1"/>
  <c r="G63" i="42"/>
  <c r="J89" i="42"/>
  <c r="M89" i="42" s="1"/>
  <c r="G62" i="42"/>
  <c r="J88" i="42"/>
  <c r="M88" i="42" s="1"/>
  <c r="G65" i="42"/>
  <c r="J91" i="42"/>
  <c r="M91" i="42" s="1"/>
  <c r="K437" i="42"/>
  <c r="L435" i="42"/>
  <c r="AO461" i="42" s="1"/>
  <c r="O438" i="42"/>
  <c r="AZ464" i="42" s="1"/>
  <c r="M437" i="42"/>
  <c r="AP463" i="42" s="1"/>
  <c r="K438" i="42"/>
  <c r="AL464" i="42" s="1"/>
  <c r="N437" i="42"/>
  <c r="AX463" i="42" s="1"/>
  <c r="M435" i="42"/>
  <c r="AP461" i="42" s="1"/>
  <c r="K434" i="42"/>
  <c r="AL460" i="42" s="1"/>
  <c r="L436" i="42"/>
  <c r="AN462" i="42" s="1"/>
  <c r="P438" i="42"/>
  <c r="BB464" i="42" s="1"/>
  <c r="P436" i="42"/>
  <c r="BB462" i="42" s="1"/>
  <c r="L438" i="42"/>
  <c r="AO464" i="42" s="1"/>
  <c r="M436" i="42"/>
  <c r="AP462" i="42" s="1"/>
  <c r="O436" i="42"/>
  <c r="AZ462" i="42" s="1"/>
  <c r="O434" i="42"/>
  <c r="AZ460" i="42" s="1"/>
  <c r="P434" i="42"/>
  <c r="BB460" i="42" s="1"/>
  <c r="P435" i="42"/>
  <c r="BB461" i="42" s="1"/>
  <c r="BB463" i="42"/>
  <c r="L434" i="42"/>
  <c r="AN460" i="42" s="1"/>
  <c r="O435" i="42"/>
  <c r="AZ461" i="42" s="1"/>
  <c r="N435" i="42"/>
  <c r="AX461" i="42" s="1"/>
  <c r="O437" i="42"/>
  <c r="AZ463" i="42" s="1"/>
  <c r="N434" i="42"/>
  <c r="AX460" i="42" s="1"/>
  <c r="AP460" i="42"/>
  <c r="AL463" i="42"/>
  <c r="AN463" i="42"/>
  <c r="AP464" i="42"/>
  <c r="AL462" i="42"/>
  <c r="AX464" i="42"/>
  <c r="AL461" i="42"/>
  <c r="AX462" i="42"/>
  <c r="BC463" i="42"/>
  <c r="AQ460" i="42"/>
  <c r="Q64" i="42"/>
  <c r="BJ175" i="42" s="1"/>
  <c r="BF488" i="42" s="1"/>
  <c r="S62" i="42"/>
  <c r="O257" i="42" s="1"/>
  <c r="G61" i="42"/>
  <c r="E256" i="42" s="1"/>
  <c r="G64" i="42"/>
  <c r="E259" i="42" s="1"/>
  <c r="W259" i="42"/>
  <c r="K35" i="42"/>
  <c r="J35" i="42"/>
  <c r="L62" i="42" s="1"/>
  <c r="Z35" i="42"/>
  <c r="AJ62" i="42" s="1"/>
  <c r="AA35" i="42"/>
  <c r="AA36" i="42"/>
  <c r="Z36" i="42"/>
  <c r="AJ63" i="42" s="1"/>
  <c r="K34" i="42"/>
  <c r="J34" i="42"/>
  <c r="L61" i="42" s="1"/>
  <c r="J36" i="42"/>
  <c r="L63" i="42" s="1"/>
  <c r="K36" i="42"/>
  <c r="K38" i="42"/>
  <c r="J38" i="42"/>
  <c r="L65" i="42" s="1"/>
  <c r="R35" i="42"/>
  <c r="X62" i="42" s="1"/>
  <c r="S35" i="42"/>
  <c r="E65" i="42"/>
  <c r="N65" i="42" s="1"/>
  <c r="H65" i="42"/>
  <c r="AA34" i="42"/>
  <c r="Z34" i="42"/>
  <c r="AJ61" i="42" s="1"/>
  <c r="R37" i="42"/>
  <c r="X64" i="42" s="1"/>
  <c r="S37" i="42"/>
  <c r="AA38" i="42"/>
  <c r="Z38" i="42"/>
  <c r="AJ65" i="42" s="1"/>
  <c r="S34" i="42"/>
  <c r="R34" i="42"/>
  <c r="X61" i="42" s="1"/>
  <c r="S36" i="42"/>
  <c r="R36" i="42"/>
  <c r="X63" i="42" s="1"/>
  <c r="S38" i="42"/>
  <c r="R38" i="42"/>
  <c r="X65" i="42" s="1"/>
  <c r="H62" i="42"/>
  <c r="I257" i="42" s="1"/>
  <c r="J37" i="42"/>
  <c r="L64" i="42" s="1"/>
  <c r="K37" i="42"/>
  <c r="Z37" i="42"/>
  <c r="AJ64" i="42" s="1"/>
  <c r="AA37" i="42"/>
  <c r="AC173" i="42"/>
  <c r="Y486" i="42" s="1"/>
  <c r="D257" i="42"/>
  <c r="C284" i="42" s="1"/>
  <c r="D284" i="42" s="1"/>
  <c r="AX143" i="42"/>
  <c r="CQ173" i="42"/>
  <c r="CJ486" i="42" s="1"/>
  <c r="Z64" i="42"/>
  <c r="N62" i="42"/>
  <c r="N143" i="42"/>
  <c r="AL62" i="42"/>
  <c r="B337" i="42"/>
  <c r="B367" i="42" s="1"/>
  <c r="B397" i="42" s="1"/>
  <c r="B338" i="42"/>
  <c r="B368" i="42" s="1"/>
  <c r="B398" i="42" s="1"/>
  <c r="B339" i="42"/>
  <c r="B369" i="42" s="1"/>
  <c r="B399" i="42" s="1"/>
  <c r="B336" i="42"/>
  <c r="B366" i="42" s="1"/>
  <c r="B396" i="42" s="1"/>
  <c r="B335" i="42"/>
  <c r="B365" i="42" s="1"/>
  <c r="B395" i="42" s="1"/>
  <c r="X257" i="42"/>
  <c r="W284" i="42" s="1"/>
  <c r="X284" i="42" s="1"/>
  <c r="AF62" i="42"/>
  <c r="AC257" i="42" s="1"/>
  <c r="T336" i="42" s="1"/>
  <c r="T366" i="42" s="1"/>
  <c r="I336" i="42"/>
  <c r="K336" i="42" s="1"/>
  <c r="C369" i="42"/>
  <c r="AY256" i="42"/>
  <c r="AZ259" i="42"/>
  <c r="AY260" i="42"/>
  <c r="AZ256" i="42"/>
  <c r="AY257" i="42"/>
  <c r="AZ260" i="42"/>
  <c r="AZ257" i="42"/>
  <c r="AZ258" i="42"/>
  <c r="AY259" i="42"/>
  <c r="AY258" i="42"/>
  <c r="AP260" i="42"/>
  <c r="AP257" i="42"/>
  <c r="AO258" i="42"/>
  <c r="AP258" i="42"/>
  <c r="AO259" i="42"/>
  <c r="AP256" i="42"/>
  <c r="AO257" i="42"/>
  <c r="AO256" i="42"/>
  <c r="AP259" i="42"/>
  <c r="AO260" i="42"/>
  <c r="S336" i="42"/>
  <c r="S366" i="42" s="1"/>
  <c r="U366" i="42" s="1"/>
  <c r="AV63" i="42"/>
  <c r="AV64" i="42"/>
  <c r="BH62" i="42"/>
  <c r="BG62" i="42" s="1"/>
  <c r="T221" i="42" s="1"/>
  <c r="V221" i="42" s="1"/>
  <c r="AV61" i="42"/>
  <c r="AV62" i="42"/>
  <c r="AU62" i="42" s="1"/>
  <c r="P221" i="42" s="1"/>
  <c r="R221" i="42" s="1"/>
  <c r="BH61" i="42"/>
  <c r="BH65" i="42"/>
  <c r="AV65" i="42"/>
  <c r="BH63" i="42"/>
  <c r="BH64" i="42"/>
  <c r="AC63" i="42"/>
  <c r="AA260" i="42"/>
  <c r="Z260" i="42"/>
  <c r="Q258" i="42"/>
  <c r="P258" i="42"/>
  <c r="Z256" i="42"/>
  <c r="AA259" i="42"/>
  <c r="Z259" i="42"/>
  <c r="AA257" i="42"/>
  <c r="Z257" i="42"/>
  <c r="Z258" i="42"/>
  <c r="Q256" i="42"/>
  <c r="P256" i="42"/>
  <c r="E260" i="42"/>
  <c r="Y260" i="42"/>
  <c r="O258" i="42"/>
  <c r="Y256" i="42"/>
  <c r="Y259" i="42"/>
  <c r="E257" i="42"/>
  <c r="Y257" i="42"/>
  <c r="O260" i="42"/>
  <c r="E258" i="42"/>
  <c r="Y258" i="42"/>
  <c r="O256" i="42"/>
  <c r="O259" i="42"/>
  <c r="K221" i="42"/>
  <c r="M221" i="42" s="1"/>
  <c r="C221" i="42"/>
  <c r="E221" i="42" s="1"/>
  <c r="AF63" i="42"/>
  <c r="AC258" i="42" s="1"/>
  <c r="T65" i="42"/>
  <c r="S260" i="42" s="1"/>
  <c r="O339" i="42" s="1"/>
  <c r="Q65" i="42"/>
  <c r="BJ176" i="42" s="1"/>
  <c r="BF489" i="42" s="1"/>
  <c r="AK62" i="42"/>
  <c r="AF64" i="42"/>
  <c r="AC259" i="42" s="1"/>
  <c r="AC64" i="42"/>
  <c r="CQ175" i="42" s="1"/>
  <c r="CJ488" i="42" s="1"/>
  <c r="E61" i="42"/>
  <c r="I256" i="42"/>
  <c r="I259" i="42"/>
  <c r="E64" i="42"/>
  <c r="E63" i="42"/>
  <c r="I258" i="42"/>
  <c r="AF65" i="42"/>
  <c r="AC260" i="42" s="1"/>
  <c r="AC65" i="42"/>
  <c r="CQ176" i="42" s="1"/>
  <c r="CJ489" i="42" s="1"/>
  <c r="T63" i="42"/>
  <c r="S258" i="42" s="1"/>
  <c r="O337" i="42" s="1"/>
  <c r="Q63" i="42"/>
  <c r="BJ174" i="42" s="1"/>
  <c r="BF487" i="42" s="1"/>
  <c r="M62" i="42"/>
  <c r="AF61" i="42"/>
  <c r="AC256" i="42" s="1"/>
  <c r="AC61" i="42"/>
  <c r="CQ172" i="42" s="1"/>
  <c r="CJ485" i="42" s="1"/>
  <c r="Q61" i="42"/>
  <c r="BJ172" i="42" s="1"/>
  <c r="BF485" i="42" s="1"/>
  <c r="T61" i="42"/>
  <c r="S256" i="42" s="1"/>
  <c r="O335" i="42" s="1"/>
  <c r="T62" i="42"/>
  <c r="S257" i="42" s="1"/>
  <c r="O336" i="42" s="1"/>
  <c r="Q62" i="42"/>
  <c r="BJ173" i="42" s="1"/>
  <c r="BF486" i="42" s="1"/>
  <c r="AC87" i="42"/>
  <c r="W90" i="42"/>
  <c r="V90" i="42"/>
  <c r="O87" i="42"/>
  <c r="N89" i="42"/>
  <c r="AD89" i="42"/>
  <c r="AC89" i="42"/>
  <c r="W91" i="42"/>
  <c r="O89" i="42"/>
  <c r="P88" i="42"/>
  <c r="V91" i="42"/>
  <c r="P87" i="42"/>
  <c r="U90" i="42"/>
  <c r="U91" i="42"/>
  <c r="P89" i="42"/>
  <c r="AA256" i="42" l="1"/>
  <c r="BA464" i="42"/>
  <c r="AN461" i="42"/>
  <c r="AQ463" i="42"/>
  <c r="AO462" i="42"/>
  <c r="AM464" i="42"/>
  <c r="AY460" i="42"/>
  <c r="I435" i="42"/>
  <c r="AB461" i="42" s="1"/>
  <c r="BC462" i="42"/>
  <c r="J435" i="42"/>
  <c r="AD461" i="42" s="1"/>
  <c r="BC461" i="42"/>
  <c r="H435" i="42"/>
  <c r="Z461" i="42" s="1"/>
  <c r="D435" i="42"/>
  <c r="F461" i="42" s="1"/>
  <c r="AO463" i="42"/>
  <c r="AY464" i="42"/>
  <c r="AQ461" i="42"/>
  <c r="AM463" i="42"/>
  <c r="AO460" i="42"/>
  <c r="BA462" i="42"/>
  <c r="AM462" i="42"/>
  <c r="BA460" i="42"/>
  <c r="AN464" i="42"/>
  <c r="AM461" i="42"/>
  <c r="AQ464" i="42"/>
  <c r="AY461" i="42"/>
  <c r="BA461" i="42"/>
  <c r="BC464" i="42"/>
  <c r="AQ462" i="42"/>
  <c r="AY462" i="42"/>
  <c r="BC460" i="42"/>
  <c r="AY463" i="42"/>
  <c r="AM460" i="42"/>
  <c r="BA463" i="42"/>
  <c r="C224" i="42"/>
  <c r="E224" i="42" s="1"/>
  <c r="T143" i="42"/>
  <c r="N173" i="42" s="1"/>
  <c r="J461" i="42"/>
  <c r="BB143" i="42"/>
  <c r="BZ173" i="42" s="1"/>
  <c r="CN173" i="42" s="1"/>
  <c r="CR173" i="42" s="1"/>
  <c r="AH461" i="42"/>
  <c r="P260" i="42"/>
  <c r="T260" i="42" s="1"/>
  <c r="P259" i="42"/>
  <c r="T259" i="42" s="1"/>
  <c r="AA258" i="42"/>
  <c r="AE258" i="42" s="1"/>
  <c r="Q259" i="42"/>
  <c r="U259" i="42" s="1"/>
  <c r="F258" i="42"/>
  <c r="J258" i="42" s="1"/>
  <c r="H257" i="42"/>
  <c r="L257" i="42" s="1"/>
  <c r="G258" i="42"/>
  <c r="K258" i="42" s="1"/>
  <c r="Q260" i="42"/>
  <c r="U260" i="42" s="1"/>
  <c r="H258" i="42"/>
  <c r="L258" i="42" s="1"/>
  <c r="AF145" i="42"/>
  <c r="Y64" i="42"/>
  <c r="G437" i="42" s="1"/>
  <c r="G223" i="42"/>
  <c r="I223" i="42" s="1"/>
  <c r="N338" i="42"/>
  <c r="P338" i="42" s="1"/>
  <c r="Q338" i="42" s="1"/>
  <c r="R338" i="42" s="1"/>
  <c r="N146" i="42"/>
  <c r="N259" i="42"/>
  <c r="M286" i="42" s="1"/>
  <c r="N286" i="42" s="1"/>
  <c r="I339" i="42"/>
  <c r="K339" i="42" s="1"/>
  <c r="D260" i="42"/>
  <c r="C287" i="42" s="1"/>
  <c r="E287" i="42" s="1"/>
  <c r="M65" i="42"/>
  <c r="AC176" i="42"/>
  <c r="Y489" i="42" s="1"/>
  <c r="G256" i="42"/>
  <c r="K256" i="42" s="1"/>
  <c r="H256" i="42"/>
  <c r="L256" i="42" s="1"/>
  <c r="M257" i="42"/>
  <c r="J336" i="42"/>
  <c r="J366" i="42" s="1"/>
  <c r="AC174" i="42"/>
  <c r="Y487" i="42" s="1"/>
  <c r="D258" i="42"/>
  <c r="C285" i="42" s="1"/>
  <c r="D285" i="42" s="1"/>
  <c r="AC175" i="42"/>
  <c r="Y488" i="42" s="1"/>
  <c r="D259" i="42"/>
  <c r="C286" i="42" s="1"/>
  <c r="E286" i="42" s="1"/>
  <c r="AC172" i="42"/>
  <c r="Y485" i="42" s="1"/>
  <c r="D256" i="42"/>
  <c r="C283" i="42" s="1"/>
  <c r="E283" i="42" s="1"/>
  <c r="AX144" i="42"/>
  <c r="CQ174" i="42"/>
  <c r="CJ487" i="42" s="1"/>
  <c r="Z61" i="42"/>
  <c r="AF142" i="42"/>
  <c r="V460" i="42" s="1"/>
  <c r="Z63" i="42"/>
  <c r="AF144" i="42"/>
  <c r="V462" i="42" s="1"/>
  <c r="AL65" i="42"/>
  <c r="AX146" i="42"/>
  <c r="AH464" i="42" s="1"/>
  <c r="AL61" i="42"/>
  <c r="AX142" i="42"/>
  <c r="AH460" i="42" s="1"/>
  <c r="Z62" i="42"/>
  <c r="AF143" i="42"/>
  <c r="V461" i="42" s="1"/>
  <c r="AL64" i="42"/>
  <c r="AX145" i="42"/>
  <c r="AH463" i="42" s="1"/>
  <c r="Z65" i="42"/>
  <c r="AF146" i="42"/>
  <c r="V464" i="42" s="1"/>
  <c r="N61" i="42"/>
  <c r="N142" i="42"/>
  <c r="N63" i="42"/>
  <c r="N144" i="42"/>
  <c r="N64" i="42"/>
  <c r="N145" i="42"/>
  <c r="R143" i="42"/>
  <c r="S143" i="42"/>
  <c r="M173" i="42" s="1"/>
  <c r="AL63" i="42"/>
  <c r="Y284" i="42"/>
  <c r="X258" i="42"/>
  <c r="W285" i="42" s="1"/>
  <c r="X285" i="42" s="1"/>
  <c r="AD257" i="42"/>
  <c r="AG257" i="42"/>
  <c r="AE257" i="42"/>
  <c r="AH62" i="42"/>
  <c r="AL285" i="42"/>
  <c r="AT62" i="42"/>
  <c r="K222" i="42"/>
  <c r="M222" i="42" s="1"/>
  <c r="E284" i="42"/>
  <c r="AK284" i="42"/>
  <c r="AK285" i="42"/>
  <c r="X256" i="42"/>
  <c r="W283" i="42" s="1"/>
  <c r="AF368" i="42"/>
  <c r="AG368" i="42" s="1"/>
  <c r="AF338" i="42"/>
  <c r="AG338" i="42" s="1"/>
  <c r="AF365" i="42"/>
  <c r="AG365" i="42" s="1"/>
  <c r="AF335" i="42"/>
  <c r="AG335" i="42" s="1"/>
  <c r="AM283" i="42"/>
  <c r="AA365" i="42"/>
  <c r="AB365" i="42" s="1"/>
  <c r="AA335" i="42"/>
  <c r="AB335" i="42" s="1"/>
  <c r="AM286" i="42"/>
  <c r="AA368" i="42"/>
  <c r="AB368" i="42" s="1"/>
  <c r="AA338" i="42"/>
  <c r="AB338" i="42" s="1"/>
  <c r="N336" i="42"/>
  <c r="P336" i="42" s="1"/>
  <c r="Q336" i="42" s="1"/>
  <c r="R336" i="42" s="1"/>
  <c r="N257" i="42"/>
  <c r="M284" i="42" s="1"/>
  <c r="N335" i="42"/>
  <c r="P335" i="42" s="1"/>
  <c r="Q335" i="42" s="1"/>
  <c r="R335" i="42" s="1"/>
  <c r="N256" i="42"/>
  <c r="M283" i="42" s="1"/>
  <c r="N337" i="42"/>
  <c r="P337" i="42" s="1"/>
  <c r="Q337" i="42" s="1"/>
  <c r="R337" i="42" s="1"/>
  <c r="N258" i="42"/>
  <c r="M285" i="42" s="1"/>
  <c r="X259" i="42"/>
  <c r="W286" i="42" s="1"/>
  <c r="X260" i="42"/>
  <c r="W287" i="42" s="1"/>
  <c r="AF337" i="42"/>
  <c r="AG337" i="42" s="1"/>
  <c r="AF367" i="42"/>
  <c r="AG367" i="42" s="1"/>
  <c r="AA336" i="42"/>
  <c r="AB336" i="42" s="1"/>
  <c r="AA366" i="42"/>
  <c r="AB366" i="42" s="1"/>
  <c r="AM284" i="42"/>
  <c r="AF336" i="42"/>
  <c r="AG336" i="42" s="1"/>
  <c r="AF366" i="42"/>
  <c r="AG366" i="42" s="1"/>
  <c r="AA367" i="42"/>
  <c r="AB367" i="42" s="1"/>
  <c r="AM285" i="42"/>
  <c r="AA337" i="42"/>
  <c r="AB337" i="42" s="1"/>
  <c r="N339" i="42"/>
  <c r="P339" i="42" s="1"/>
  <c r="Q339" i="42" s="1"/>
  <c r="R339" i="42" s="1"/>
  <c r="N260" i="42"/>
  <c r="M287" i="42" s="1"/>
  <c r="AJ286" i="42"/>
  <c r="U336" i="42"/>
  <c r="V336" i="42" s="1"/>
  <c r="W336" i="42" s="1"/>
  <c r="AK283" i="42"/>
  <c r="AJ283" i="42"/>
  <c r="I366" i="42"/>
  <c r="K366" i="42" s="1"/>
  <c r="AL286" i="42"/>
  <c r="AK286" i="42"/>
  <c r="AJ284" i="42"/>
  <c r="AL283" i="42"/>
  <c r="AL284" i="42"/>
  <c r="AJ285" i="42"/>
  <c r="AA369" i="42"/>
  <c r="AB369" i="42" s="1"/>
  <c r="AA339" i="42"/>
  <c r="AB339" i="42" s="1"/>
  <c r="AM287" i="42"/>
  <c r="AF369" i="42"/>
  <c r="AG369" i="42" s="1"/>
  <c r="AF339" i="42"/>
  <c r="AG339" i="42" s="1"/>
  <c r="AJ287" i="42"/>
  <c r="AL287" i="42"/>
  <c r="AK287" i="42"/>
  <c r="S337" i="42"/>
  <c r="BF62" i="42"/>
  <c r="AK63" i="42"/>
  <c r="BN64" i="42"/>
  <c r="AT63" i="42"/>
  <c r="AU63" i="42"/>
  <c r="P222" i="42" s="1"/>
  <c r="R222" i="42" s="1"/>
  <c r="AU61" i="42"/>
  <c r="P220" i="42" s="1"/>
  <c r="R220" i="42" s="1"/>
  <c r="AT61" i="42"/>
  <c r="BG65" i="42"/>
  <c r="BF65" i="42"/>
  <c r="BG61" i="42"/>
  <c r="T220" i="42" s="1"/>
  <c r="V220" i="42" s="1"/>
  <c r="BF61" i="42"/>
  <c r="AT65" i="42"/>
  <c r="AU65" i="42"/>
  <c r="P224" i="42" s="1"/>
  <c r="R224" i="42" s="1"/>
  <c r="BG64" i="42"/>
  <c r="T223" i="42" s="1"/>
  <c r="V223" i="42" s="1"/>
  <c r="BF64" i="42"/>
  <c r="BN63" i="42"/>
  <c r="BN62" i="42"/>
  <c r="BN61" i="42"/>
  <c r="BG63" i="42"/>
  <c r="T222" i="42" s="1"/>
  <c r="V222" i="42" s="1"/>
  <c r="BF63" i="42"/>
  <c r="AU64" i="42"/>
  <c r="P223" i="42" s="1"/>
  <c r="R223" i="42" s="1"/>
  <c r="AT64" i="42"/>
  <c r="BN65" i="42"/>
  <c r="J65" i="42"/>
  <c r="V366" i="42"/>
  <c r="W366" i="42" s="1"/>
  <c r="W258" i="42"/>
  <c r="O367" i="42"/>
  <c r="M256" i="42"/>
  <c r="J335" i="42"/>
  <c r="J365" i="42" s="1"/>
  <c r="AG256" i="42"/>
  <c r="T335" i="42"/>
  <c r="T365" i="42" s="1"/>
  <c r="M258" i="42"/>
  <c r="J337" i="42"/>
  <c r="J367" i="42" s="1"/>
  <c r="AG259" i="42"/>
  <c r="T338" i="42"/>
  <c r="T368" i="42" s="1"/>
  <c r="W257" i="42"/>
  <c r="O366" i="42"/>
  <c r="K220" i="42"/>
  <c r="M220" i="42" s="1"/>
  <c r="S335" i="42"/>
  <c r="G222" i="42"/>
  <c r="I222" i="42" s="1"/>
  <c r="AG260" i="42"/>
  <c r="T339" i="42"/>
  <c r="M259" i="42"/>
  <c r="J338" i="42"/>
  <c r="K223" i="42"/>
  <c r="M223" i="42" s="1"/>
  <c r="S338" i="42"/>
  <c r="W260" i="42"/>
  <c r="O369" i="42"/>
  <c r="AG258" i="42"/>
  <c r="T337" i="42"/>
  <c r="W256" i="42"/>
  <c r="O365" i="42"/>
  <c r="C222" i="42"/>
  <c r="E222" i="42" s="1"/>
  <c r="I337" i="42"/>
  <c r="K337" i="42" s="1"/>
  <c r="G221" i="42"/>
  <c r="I221" i="42" s="1"/>
  <c r="G220" i="42"/>
  <c r="I220" i="42" s="1"/>
  <c r="K224" i="42"/>
  <c r="M224" i="42" s="1"/>
  <c r="S339" i="42"/>
  <c r="C223" i="42"/>
  <c r="E223" i="42" s="1"/>
  <c r="I338" i="42"/>
  <c r="K338" i="42" s="1"/>
  <c r="C220" i="42"/>
  <c r="E220" i="42" s="1"/>
  <c r="I335" i="42"/>
  <c r="K335" i="42" s="1"/>
  <c r="G224" i="42"/>
  <c r="I224" i="42" s="1"/>
  <c r="AE260" i="42"/>
  <c r="AE256" i="42"/>
  <c r="K65" i="42"/>
  <c r="I260" i="42"/>
  <c r="T256" i="42"/>
  <c r="T258" i="42"/>
  <c r="AE259" i="42"/>
  <c r="AD256" i="42"/>
  <c r="AD258" i="42"/>
  <c r="AD259" i="42"/>
  <c r="AD260" i="42"/>
  <c r="U256" i="42"/>
  <c r="U258" i="42"/>
  <c r="AI63" i="42"/>
  <c r="Y65" i="42"/>
  <c r="AK64" i="42"/>
  <c r="J437" i="42" s="1"/>
  <c r="AH64" i="42"/>
  <c r="AI64" i="42"/>
  <c r="AI62" i="42"/>
  <c r="K62" i="42"/>
  <c r="J62" i="42"/>
  <c r="M61" i="42"/>
  <c r="D434" i="42" s="1"/>
  <c r="Y61" i="42"/>
  <c r="V62" i="42"/>
  <c r="W62" i="42"/>
  <c r="AK61" i="42"/>
  <c r="H434" i="42" s="1"/>
  <c r="AK65" i="42"/>
  <c r="M64" i="42"/>
  <c r="Y62" i="42"/>
  <c r="V63" i="42"/>
  <c r="W63" i="42"/>
  <c r="M63" i="42"/>
  <c r="C436" i="42" s="1"/>
  <c r="J61" i="42"/>
  <c r="K61" i="42"/>
  <c r="V61" i="42"/>
  <c r="W61" i="42"/>
  <c r="J63" i="42"/>
  <c r="K63" i="42"/>
  <c r="V64" i="42"/>
  <c r="W64" i="42"/>
  <c r="AH61" i="42"/>
  <c r="AI61" i="42"/>
  <c r="W65" i="42"/>
  <c r="H224" i="42" s="1"/>
  <c r="V65" i="42"/>
  <c r="Y63" i="42"/>
  <c r="AH65" i="42"/>
  <c r="AI65" i="42"/>
  <c r="L224" i="42" s="1"/>
  <c r="J64" i="42"/>
  <c r="K64" i="42"/>
  <c r="AH63" i="42"/>
  <c r="O88" i="42"/>
  <c r="U88" i="42"/>
  <c r="O91" i="42"/>
  <c r="W88" i="42"/>
  <c r="V88" i="42"/>
  <c r="N91" i="42"/>
  <c r="O90" i="42"/>
  <c r="N88" i="42"/>
  <c r="N87" i="42"/>
  <c r="P91" i="42"/>
  <c r="N90" i="42"/>
  <c r="P90" i="42"/>
  <c r="G259" i="42" l="1"/>
  <c r="K259" i="42" s="1"/>
  <c r="C437" i="42"/>
  <c r="I436" i="42"/>
  <c r="G260" i="42"/>
  <c r="G257" i="42"/>
  <c r="K257" i="42" s="1"/>
  <c r="G284" i="42" s="1"/>
  <c r="C435" i="42"/>
  <c r="D461" i="42" s="1"/>
  <c r="H260" i="42"/>
  <c r="Q257" i="42"/>
  <c r="U257" i="42" s="1"/>
  <c r="F260" i="42"/>
  <c r="J260" i="42" s="1"/>
  <c r="F257" i="42"/>
  <c r="J257" i="42" s="1"/>
  <c r="F284" i="42" s="1"/>
  <c r="B435" i="42"/>
  <c r="B461" i="42" s="1"/>
  <c r="P257" i="42"/>
  <c r="T257" i="42" s="1"/>
  <c r="B438" i="42"/>
  <c r="F434" i="42"/>
  <c r="Q460" i="42" s="1"/>
  <c r="H438" i="42"/>
  <c r="Z464" i="42" s="1"/>
  <c r="E438" i="42"/>
  <c r="N464" i="42" s="1"/>
  <c r="F435" i="42"/>
  <c r="P461" i="42" s="1"/>
  <c r="F438" i="42"/>
  <c r="P464" i="42" s="1"/>
  <c r="G438" i="42"/>
  <c r="R464" i="42" s="1"/>
  <c r="E437" i="42"/>
  <c r="N463" i="42" s="1"/>
  <c r="G434" i="42"/>
  <c r="S460" i="42" s="1"/>
  <c r="D436" i="42"/>
  <c r="G462" i="42" s="1"/>
  <c r="E434" i="42"/>
  <c r="H436" i="42"/>
  <c r="E436" i="42"/>
  <c r="N462" i="42" s="1"/>
  <c r="C438" i="42"/>
  <c r="C434" i="42"/>
  <c r="D460" i="42" s="1"/>
  <c r="G435" i="42"/>
  <c r="S461" i="42" s="1"/>
  <c r="I434" i="42"/>
  <c r="AB460" i="42" s="1"/>
  <c r="H437" i="42"/>
  <c r="Z463" i="42" s="1"/>
  <c r="F436" i="42"/>
  <c r="I437" i="42"/>
  <c r="I438" i="42"/>
  <c r="AB464" i="42" s="1"/>
  <c r="B436" i="42"/>
  <c r="B462" i="42" s="1"/>
  <c r="E435" i="42"/>
  <c r="N461" i="42" s="1"/>
  <c r="J436" i="42"/>
  <c r="AD462" i="42" s="1"/>
  <c r="G436" i="42"/>
  <c r="R462" i="42" s="1"/>
  <c r="J434" i="42"/>
  <c r="AE460" i="42" s="1"/>
  <c r="D438" i="42"/>
  <c r="R461" i="42"/>
  <c r="Z460" i="42"/>
  <c r="F437" i="42"/>
  <c r="P463" i="42" s="1"/>
  <c r="J438" i="42"/>
  <c r="AB462" i="42"/>
  <c r="D437" i="42"/>
  <c r="F463" i="42" s="1"/>
  <c r="F460" i="42"/>
  <c r="B434" i="42"/>
  <c r="B460" i="42" s="1"/>
  <c r="B437" i="42"/>
  <c r="B463" i="42" s="1"/>
  <c r="AA461" i="42"/>
  <c r="R463" i="42"/>
  <c r="D463" i="42"/>
  <c r="AC461" i="42"/>
  <c r="AE461" i="42"/>
  <c r="D462" i="42"/>
  <c r="AA460" i="42"/>
  <c r="AC462" i="42"/>
  <c r="G460" i="42"/>
  <c r="G461" i="42"/>
  <c r="O286" i="42"/>
  <c r="Q286" i="42" s="1"/>
  <c r="R146" i="42"/>
  <c r="L176" i="42" s="1"/>
  <c r="J464" i="42"/>
  <c r="AJ145" i="42"/>
  <c r="AS175" i="42" s="1"/>
  <c r="V463" i="42"/>
  <c r="CU173" i="42"/>
  <c r="T142" i="42"/>
  <c r="N172" i="42" s="1"/>
  <c r="J460" i="42"/>
  <c r="BB144" i="42"/>
  <c r="BZ174" i="42" s="1"/>
  <c r="CU174" i="42" s="1"/>
  <c r="AH462" i="42"/>
  <c r="T145" i="42"/>
  <c r="N175" i="42" s="1"/>
  <c r="J463" i="42"/>
  <c r="T144" i="42"/>
  <c r="N174" i="42" s="1"/>
  <c r="J462" i="42"/>
  <c r="H259" i="42"/>
  <c r="L259" i="42" s="1"/>
  <c r="F259" i="42"/>
  <c r="J259" i="42" s="1"/>
  <c r="F256" i="42"/>
  <c r="J256" i="42" s="1"/>
  <c r="N368" i="42"/>
  <c r="P368" i="42" s="1"/>
  <c r="Q368" i="42" s="1"/>
  <c r="R368" i="42" s="1"/>
  <c r="D287" i="42"/>
  <c r="I369" i="42"/>
  <c r="K369" i="42" s="1"/>
  <c r="L366" i="42"/>
  <c r="M366" i="42" s="1"/>
  <c r="L336" i="42"/>
  <c r="M336" i="42" s="1"/>
  <c r="AI336" i="42" s="1"/>
  <c r="H284" i="42"/>
  <c r="D396" i="42"/>
  <c r="T224" i="42"/>
  <c r="V224" i="42" s="1"/>
  <c r="D398" i="42"/>
  <c r="D397" i="42"/>
  <c r="D395" i="42"/>
  <c r="D399" i="42"/>
  <c r="CG172" i="42"/>
  <c r="CH172" i="42"/>
  <c r="CG175" i="42"/>
  <c r="CH175" i="42"/>
  <c r="DO175" i="42"/>
  <c r="DM175" i="42"/>
  <c r="DN175" i="42"/>
  <c r="CH174" i="42"/>
  <c r="CG174" i="42"/>
  <c r="CG176" i="42"/>
  <c r="CH176" i="42"/>
  <c r="BA174" i="42"/>
  <c r="AY174" i="42"/>
  <c r="AZ174" i="42"/>
  <c r="EU175" i="42"/>
  <c r="ET175" i="42"/>
  <c r="EV175" i="42"/>
  <c r="EV172" i="42"/>
  <c r="EU172" i="42"/>
  <c r="ET172" i="42"/>
  <c r="DN172" i="42"/>
  <c r="DO172" i="42"/>
  <c r="DM172" i="42"/>
  <c r="AZ175" i="42"/>
  <c r="AY175" i="42"/>
  <c r="BA175" i="42"/>
  <c r="BA172" i="42"/>
  <c r="AZ172" i="42"/>
  <c r="AY172" i="42"/>
  <c r="ET174" i="42"/>
  <c r="EV174" i="42"/>
  <c r="EU174" i="42"/>
  <c r="DN176" i="42"/>
  <c r="DO176" i="42"/>
  <c r="DM176" i="42"/>
  <c r="DO174" i="42"/>
  <c r="DM174" i="42"/>
  <c r="DN174" i="42"/>
  <c r="DO173" i="42"/>
  <c r="DM173" i="42"/>
  <c r="DN173" i="42"/>
  <c r="BA173" i="42"/>
  <c r="AY173" i="42"/>
  <c r="AZ173" i="42"/>
  <c r="EV173" i="42"/>
  <c r="EU173" i="42"/>
  <c r="ET173" i="42"/>
  <c r="CG173" i="42"/>
  <c r="CH173" i="42"/>
  <c r="L173" i="42"/>
  <c r="AJ146" i="42"/>
  <c r="AS176" i="42" s="1"/>
  <c r="AJ143" i="42"/>
  <c r="AS173" i="42" s="1"/>
  <c r="BB146" i="42"/>
  <c r="BZ176" i="42" s="1"/>
  <c r="AJ142" i="42"/>
  <c r="AS172" i="42" s="1"/>
  <c r="BB145" i="42"/>
  <c r="BZ175" i="42" s="1"/>
  <c r="BB142" i="42"/>
  <c r="BZ172" i="42" s="1"/>
  <c r="AJ144" i="42"/>
  <c r="AS174" i="42" s="1"/>
  <c r="C397" i="42"/>
  <c r="C396" i="42"/>
  <c r="C395" i="42"/>
  <c r="C399" i="42"/>
  <c r="C398" i="42"/>
  <c r="T174" i="42"/>
  <c r="R174" i="42"/>
  <c r="S174" i="42"/>
  <c r="S175" i="42"/>
  <c r="T175" i="42"/>
  <c r="R175" i="42"/>
  <c r="S172" i="42"/>
  <c r="T172" i="42"/>
  <c r="R172" i="42"/>
  <c r="S173" i="42"/>
  <c r="AA173" i="42" s="1"/>
  <c r="AE173" i="42" s="1"/>
  <c r="T173" i="42"/>
  <c r="R173" i="42"/>
  <c r="AA284" i="42"/>
  <c r="R145" i="42"/>
  <c r="S145" i="42"/>
  <c r="M175" i="42" s="1"/>
  <c r="R142" i="42"/>
  <c r="S142" i="42"/>
  <c r="M172" i="42" s="1"/>
  <c r="S144" i="42"/>
  <c r="M174" i="42" s="1"/>
  <c r="R144" i="42"/>
  <c r="AM62" i="42"/>
  <c r="BK62" i="42"/>
  <c r="AY62" i="42"/>
  <c r="Z284" i="42"/>
  <c r="AC284" i="42"/>
  <c r="Y285" i="42"/>
  <c r="Z285" i="42" s="1"/>
  <c r="E285" i="42"/>
  <c r="F285" i="42" s="1"/>
  <c r="D286" i="42"/>
  <c r="G286" i="42" s="1"/>
  <c r="D283" i="42"/>
  <c r="H283" i="42" s="1"/>
  <c r="AA64" i="42"/>
  <c r="L223" i="42"/>
  <c r="N223" i="42" s="1"/>
  <c r="L220" i="42"/>
  <c r="N220" i="42" s="1"/>
  <c r="H222" i="42"/>
  <c r="J222" i="42" s="1"/>
  <c r="H223" i="42"/>
  <c r="J223" i="42" s="1"/>
  <c r="H220" i="42"/>
  <c r="J220" i="42" s="1"/>
  <c r="H221" i="42"/>
  <c r="J221" i="42" s="1"/>
  <c r="L221" i="42"/>
  <c r="N221" i="42" s="1"/>
  <c r="L222" i="42"/>
  <c r="N222" i="42" s="1"/>
  <c r="I284" i="42"/>
  <c r="X287" i="42"/>
  <c r="Y287" i="42"/>
  <c r="O285" i="42"/>
  <c r="N285" i="42"/>
  <c r="O284" i="42"/>
  <c r="N284" i="42"/>
  <c r="X283" i="42"/>
  <c r="Y283" i="42"/>
  <c r="N287" i="42"/>
  <c r="O287" i="42"/>
  <c r="L335" i="42"/>
  <c r="M335" i="42" s="1"/>
  <c r="L337" i="42"/>
  <c r="M337" i="42" s="1"/>
  <c r="X286" i="42"/>
  <c r="Y286" i="42"/>
  <c r="N283" i="42"/>
  <c r="O283" i="42"/>
  <c r="J368" i="42"/>
  <c r="L338" i="42"/>
  <c r="M338" i="42" s="1"/>
  <c r="AR283" i="42"/>
  <c r="AS283" i="42"/>
  <c r="AR284" i="42"/>
  <c r="AS284" i="42"/>
  <c r="AR286" i="42"/>
  <c r="AS286" i="42"/>
  <c r="AS285" i="42"/>
  <c r="AR285" i="42"/>
  <c r="AR287" i="42"/>
  <c r="AS287" i="42"/>
  <c r="AM63" i="42"/>
  <c r="U337" i="42"/>
  <c r="V337" i="42" s="1"/>
  <c r="W337" i="42" s="1"/>
  <c r="S367" i="42"/>
  <c r="U367" i="42" s="1"/>
  <c r="BM63" i="42"/>
  <c r="BL62" i="42"/>
  <c r="I38" i="22" s="1"/>
  <c r="BL64" i="42"/>
  <c r="I40" i="22" s="1"/>
  <c r="BK63" i="42"/>
  <c r="D221" i="42"/>
  <c r="F221" i="42" s="1"/>
  <c r="BM62" i="42"/>
  <c r="AY61" i="42"/>
  <c r="D223" i="42"/>
  <c r="F223" i="42" s="1"/>
  <c r="BM64" i="42"/>
  <c r="D220" i="42"/>
  <c r="F220" i="42" s="1"/>
  <c r="BM61" i="42"/>
  <c r="D224" i="42"/>
  <c r="F224" i="42" s="1"/>
  <c r="BM65" i="42"/>
  <c r="AY64" i="42"/>
  <c r="AY63" i="42"/>
  <c r="BL61" i="42"/>
  <c r="I37" i="22" s="1"/>
  <c r="AY65" i="42"/>
  <c r="BK64" i="42"/>
  <c r="BK61" i="42"/>
  <c r="BK65" i="42"/>
  <c r="BL63" i="42"/>
  <c r="I39" i="22" s="1"/>
  <c r="BL65" i="42"/>
  <c r="I41" i="22" s="1"/>
  <c r="N224" i="42"/>
  <c r="N367" i="42"/>
  <c r="P367" i="42" s="1"/>
  <c r="Q367" i="42" s="1"/>
  <c r="R367" i="42" s="1"/>
  <c r="N369" i="42"/>
  <c r="P369" i="42" s="1"/>
  <c r="Q369" i="42" s="1"/>
  <c r="R369" i="42" s="1"/>
  <c r="I368" i="42"/>
  <c r="K368" i="42" s="1"/>
  <c r="N365" i="42"/>
  <c r="P365" i="42" s="1"/>
  <c r="Q365" i="42" s="1"/>
  <c r="R365" i="42" s="1"/>
  <c r="I367" i="42"/>
  <c r="K367" i="42" s="1"/>
  <c r="L367" i="42" s="1"/>
  <c r="T367" i="42"/>
  <c r="U338" i="42"/>
  <c r="V338" i="42" s="1"/>
  <c r="W338" i="42" s="1"/>
  <c r="S368" i="42"/>
  <c r="U368" i="42" s="1"/>
  <c r="V368" i="42" s="1"/>
  <c r="W368" i="42" s="1"/>
  <c r="T369" i="42"/>
  <c r="U335" i="42"/>
  <c r="V335" i="42" s="1"/>
  <c r="W335" i="42" s="1"/>
  <c r="S365" i="42"/>
  <c r="U365" i="42" s="1"/>
  <c r="V365" i="42" s="1"/>
  <c r="W365" i="42" s="1"/>
  <c r="I365" i="42"/>
  <c r="K365" i="42" s="1"/>
  <c r="L365" i="42" s="1"/>
  <c r="U339" i="42"/>
  <c r="V339" i="42" s="1"/>
  <c r="W339" i="42" s="1"/>
  <c r="S369" i="42"/>
  <c r="U369" i="42" s="1"/>
  <c r="N366" i="42"/>
  <c r="P366" i="42" s="1"/>
  <c r="Q366" i="42" s="1"/>
  <c r="R366" i="42" s="1"/>
  <c r="J224" i="42"/>
  <c r="M260" i="42"/>
  <c r="J339" i="42"/>
  <c r="L339" i="42" s="1"/>
  <c r="M339" i="42" s="1"/>
  <c r="L260" i="42"/>
  <c r="K260" i="42"/>
  <c r="D222" i="42"/>
  <c r="F222" i="42" s="1"/>
  <c r="AA65" i="42"/>
  <c r="AM61" i="42"/>
  <c r="AM64" i="42"/>
  <c r="AM65" i="42"/>
  <c r="O62" i="42"/>
  <c r="AA61" i="42"/>
  <c r="AA62" i="42"/>
  <c r="O61" i="42"/>
  <c r="O64" i="42"/>
  <c r="O63" i="42"/>
  <c r="AA63" i="42"/>
  <c r="E461" i="42" l="1"/>
  <c r="C461" i="42"/>
  <c r="F462" i="42"/>
  <c r="O462" i="42"/>
  <c r="AD460" i="42"/>
  <c r="Q463" i="42"/>
  <c r="P460" i="42"/>
  <c r="E463" i="42"/>
  <c r="E488" i="42" s="1"/>
  <c r="AC464" i="42"/>
  <c r="E462" i="42"/>
  <c r="S464" i="42"/>
  <c r="Q464" i="42"/>
  <c r="D488" i="42"/>
  <c r="U488" i="42" s="1"/>
  <c r="E460" i="42"/>
  <c r="AA464" i="42"/>
  <c r="R460" i="42"/>
  <c r="S462" i="42"/>
  <c r="Q461" i="42"/>
  <c r="AE462" i="42"/>
  <c r="Z462" i="42"/>
  <c r="AA462" i="42"/>
  <c r="O461" i="42"/>
  <c r="AA463" i="42"/>
  <c r="P462" i="42"/>
  <c r="Q462" i="42"/>
  <c r="C462" i="42"/>
  <c r="O463" i="42"/>
  <c r="S463" i="42"/>
  <c r="AC460" i="42"/>
  <c r="D464" i="42"/>
  <c r="E464" i="42"/>
  <c r="B464" i="42"/>
  <c r="C464" i="42"/>
  <c r="AD464" i="42"/>
  <c r="AE464" i="42"/>
  <c r="F464" i="42"/>
  <c r="G464" i="42"/>
  <c r="AB463" i="42"/>
  <c r="AC463" i="42"/>
  <c r="AD463" i="42"/>
  <c r="AE463" i="42"/>
  <c r="N460" i="42"/>
  <c r="O460" i="42"/>
  <c r="O464" i="42"/>
  <c r="G463" i="42"/>
  <c r="C460" i="42"/>
  <c r="C463" i="42"/>
  <c r="S286" i="42"/>
  <c r="AB174" i="42"/>
  <c r="AF174" i="42" s="1"/>
  <c r="P286" i="42"/>
  <c r="CN174" i="42"/>
  <c r="CR174" i="42" s="1"/>
  <c r="G287" i="42"/>
  <c r="AB172" i="42"/>
  <c r="AF172" i="42" s="1"/>
  <c r="AB175" i="42"/>
  <c r="AF175" i="42" s="1"/>
  <c r="AO89" i="42"/>
  <c r="AH88" i="42"/>
  <c r="AV91" i="42"/>
  <c r="G41" i="22" s="1"/>
  <c r="AV89" i="42"/>
  <c r="AV88" i="42"/>
  <c r="AV87" i="42"/>
  <c r="G37" i="22" s="1"/>
  <c r="AO87" i="42"/>
  <c r="F37" i="22" s="1"/>
  <c r="L463" i="42"/>
  <c r="I488" i="42" s="1"/>
  <c r="AA91" i="42"/>
  <c r="AV90" i="42"/>
  <c r="G40" i="22" s="1"/>
  <c r="AO90" i="42"/>
  <c r="AH91" i="42"/>
  <c r="AO91" i="42"/>
  <c r="F41" i="22" s="1"/>
  <c r="AO88" i="42"/>
  <c r="BN175" i="42"/>
  <c r="F287" i="42"/>
  <c r="I287" i="42"/>
  <c r="H287" i="42"/>
  <c r="AH175" i="42"/>
  <c r="FO172" i="42"/>
  <c r="FO174" i="42"/>
  <c r="FO175" i="42"/>
  <c r="FO173" i="42"/>
  <c r="CU172" i="42"/>
  <c r="CN172" i="42"/>
  <c r="CR172" i="42" s="1"/>
  <c r="BG173" i="42"/>
  <c r="BK173" i="42" s="1"/>
  <c r="BN173" i="42"/>
  <c r="FI173" i="42"/>
  <c r="FB173" i="42"/>
  <c r="FF173" i="42" s="1"/>
  <c r="DU174" i="42"/>
  <c r="DY174" i="42" s="1"/>
  <c r="EB174" i="42"/>
  <c r="BN174" i="42"/>
  <c r="BG174" i="42"/>
  <c r="BK174" i="42" s="1"/>
  <c r="CN176" i="42"/>
  <c r="CR176" i="42" s="1"/>
  <c r="CU176" i="42"/>
  <c r="FI174" i="42"/>
  <c r="FB174" i="42"/>
  <c r="FF174" i="42" s="1"/>
  <c r="BG172" i="42"/>
  <c r="BK172" i="42" s="1"/>
  <c r="BN172" i="42"/>
  <c r="EB176" i="42"/>
  <c r="DU176" i="42"/>
  <c r="DY176" i="42" s="1"/>
  <c r="DU172" i="42"/>
  <c r="DY172" i="42" s="1"/>
  <c r="EB172" i="42"/>
  <c r="CU175" i="42"/>
  <c r="CN175" i="42"/>
  <c r="CR175" i="42" s="1"/>
  <c r="DU173" i="42"/>
  <c r="DY173" i="42" s="1"/>
  <c r="EB173" i="42"/>
  <c r="FI172" i="42"/>
  <c r="FB172" i="42"/>
  <c r="FF172" i="42" s="1"/>
  <c r="FI175" i="42"/>
  <c r="FB175" i="42"/>
  <c r="FF175" i="42" s="1"/>
  <c r="EB175" i="42"/>
  <c r="DU175" i="42"/>
  <c r="DY175" i="42" s="1"/>
  <c r="BG175" i="42"/>
  <c r="BK175" i="42" s="1"/>
  <c r="AH172" i="42"/>
  <c r="AH174" i="42"/>
  <c r="AH173" i="42"/>
  <c r="Z173" i="42"/>
  <c r="AD173" i="42" s="1"/>
  <c r="L174" i="42"/>
  <c r="L175" i="42"/>
  <c r="L172" i="42"/>
  <c r="AG173" i="42"/>
  <c r="AI174" i="42"/>
  <c r="AI172" i="42"/>
  <c r="AB173" i="42"/>
  <c r="AF173" i="42" s="1"/>
  <c r="AI173" i="42"/>
  <c r="AI175" i="42"/>
  <c r="AA172" i="42"/>
  <c r="AE172" i="42" s="1"/>
  <c r="AA175" i="42"/>
  <c r="AE175" i="42" s="1"/>
  <c r="AA174" i="42"/>
  <c r="AE174" i="42" s="1"/>
  <c r="AC285" i="42"/>
  <c r="I283" i="42"/>
  <c r="AA285" i="42"/>
  <c r="G285" i="42"/>
  <c r="H285" i="42"/>
  <c r="I285" i="42"/>
  <c r="H286" i="42"/>
  <c r="F286" i="42"/>
  <c r="T89" i="42"/>
  <c r="C39" i="22" s="1"/>
  <c r="T87" i="42"/>
  <c r="C37" i="22" s="1"/>
  <c r="F283" i="42"/>
  <c r="I286" i="42"/>
  <c r="G283" i="42"/>
  <c r="T90" i="42"/>
  <c r="C40" i="22" s="1"/>
  <c r="T88" i="42"/>
  <c r="C38" i="22" s="1"/>
  <c r="AA88" i="42"/>
  <c r="D38" i="22" s="1"/>
  <c r="AA87" i="42"/>
  <c r="D37" i="22" s="1"/>
  <c r="AH87" i="42"/>
  <c r="E37" i="22" s="1"/>
  <c r="AA89" i="42"/>
  <c r="D39" i="22" s="1"/>
  <c r="AH90" i="42"/>
  <c r="E40" i="22" s="1"/>
  <c r="AH89" i="42"/>
  <c r="E39" i="22" s="1"/>
  <c r="AA90" i="42"/>
  <c r="D40" i="22" s="1"/>
  <c r="AC283" i="42"/>
  <c r="S285" i="42"/>
  <c r="AC286" i="42"/>
  <c r="AA287" i="42"/>
  <c r="P285" i="42"/>
  <c r="Z283" i="42"/>
  <c r="Q285" i="42"/>
  <c r="AA283" i="42"/>
  <c r="S283" i="42"/>
  <c r="P287" i="42"/>
  <c r="S284" i="42"/>
  <c r="Z287" i="42"/>
  <c r="P284" i="42"/>
  <c r="Z286" i="42"/>
  <c r="AA286" i="42"/>
  <c r="P283" i="42"/>
  <c r="AC287" i="42"/>
  <c r="Q283" i="42"/>
  <c r="Q284" i="42"/>
  <c r="Q287" i="42"/>
  <c r="S287" i="42"/>
  <c r="V367" i="42"/>
  <c r="W367" i="42" s="1"/>
  <c r="W222" i="42"/>
  <c r="W221" i="42"/>
  <c r="L368" i="42"/>
  <c r="M368" i="42" s="1"/>
  <c r="AI368" i="42" s="1"/>
  <c r="AW284" i="42"/>
  <c r="AT284" i="42"/>
  <c r="AU284" i="42"/>
  <c r="AV284" i="42"/>
  <c r="AW285" i="42"/>
  <c r="AT285" i="42"/>
  <c r="AV285" i="42"/>
  <c r="AU285" i="42"/>
  <c r="W224" i="42"/>
  <c r="W223" i="42"/>
  <c r="AH365" i="42"/>
  <c r="M365" i="42"/>
  <c r="AI365" i="42" s="1"/>
  <c r="M367" i="42"/>
  <c r="AW287" i="42"/>
  <c r="AT287" i="42"/>
  <c r="AV287" i="42"/>
  <c r="AU287" i="42"/>
  <c r="AW286" i="42"/>
  <c r="AT286" i="42"/>
  <c r="AV286" i="42"/>
  <c r="AU286" i="42"/>
  <c r="AW283" i="42"/>
  <c r="AT283" i="42"/>
  <c r="AV283" i="42"/>
  <c r="AU283" i="42"/>
  <c r="AI366" i="42"/>
  <c r="W220" i="42"/>
  <c r="AH366" i="42"/>
  <c r="BO61" i="42"/>
  <c r="BO62" i="42"/>
  <c r="BO64" i="42"/>
  <c r="BO63" i="42"/>
  <c r="V369" i="42"/>
  <c r="W369" i="42" s="1"/>
  <c r="AI339" i="42"/>
  <c r="J369" i="42"/>
  <c r="L369" i="42" s="1"/>
  <c r="AH336" i="42"/>
  <c r="AH338" i="42"/>
  <c r="AH337" i="42"/>
  <c r="AI337" i="42"/>
  <c r="AI338" i="42"/>
  <c r="AI335" i="42"/>
  <c r="AH335" i="42"/>
  <c r="Y91" i="42" l="1"/>
  <c r="BE120" i="42" s="1"/>
  <c r="D41" i="22"/>
  <c r="AU88" i="42"/>
  <c r="HD117" i="42" s="1"/>
  <c r="G38" i="22"/>
  <c r="AM89" i="42"/>
  <c r="FB118" i="42" s="1"/>
  <c r="F39" i="22"/>
  <c r="AF91" i="42"/>
  <c r="DD120" i="42" s="1"/>
  <c r="E41" i="22"/>
  <c r="G64" i="22"/>
  <c r="G39" i="22"/>
  <c r="AN90" i="42"/>
  <c r="FD119" i="42" s="1"/>
  <c r="F40" i="22"/>
  <c r="F63" i="22"/>
  <c r="F38" i="22"/>
  <c r="AG88" i="42"/>
  <c r="DE117" i="42" s="1"/>
  <c r="E38" i="22"/>
  <c r="R488" i="42"/>
  <c r="L488" i="42"/>
  <c r="AS91" i="42"/>
  <c r="GY120" i="42" s="1"/>
  <c r="CJ146" i="42" s="1"/>
  <c r="AS88" i="42"/>
  <c r="GY117" i="42" s="1"/>
  <c r="CJ143" i="42" s="1"/>
  <c r="CM143" i="42" s="1"/>
  <c r="EO173" i="42" s="1"/>
  <c r="AM87" i="42"/>
  <c r="FB116" i="42" s="1"/>
  <c r="AS87" i="42"/>
  <c r="AT91" i="42"/>
  <c r="HB120" i="42" s="1"/>
  <c r="IU120" i="42" s="1"/>
  <c r="CC146" i="42" s="1"/>
  <c r="EK176" i="42" s="1"/>
  <c r="AM91" i="42"/>
  <c r="FB120" i="42" s="1"/>
  <c r="AL88" i="42"/>
  <c r="DV486" i="42" s="1"/>
  <c r="F62" i="22"/>
  <c r="AE91" i="42"/>
  <c r="AT87" i="42"/>
  <c r="HB116" i="42" s="1"/>
  <c r="AT89" i="42"/>
  <c r="HB118" i="42" s="1"/>
  <c r="AT88" i="42"/>
  <c r="HB117" i="42" s="1"/>
  <c r="G62" i="22"/>
  <c r="G66" i="22"/>
  <c r="Z91" i="42"/>
  <c r="BF120" i="42" s="1"/>
  <c r="AU89" i="42"/>
  <c r="HD118" i="42" s="1"/>
  <c r="E66" i="22"/>
  <c r="AN89" i="42"/>
  <c r="FE118" i="42" s="1"/>
  <c r="AU90" i="42"/>
  <c r="HD119" i="42" s="1"/>
  <c r="AL90" i="42"/>
  <c r="DV488" i="42" s="1"/>
  <c r="AE88" i="42"/>
  <c r="CR486" i="42" s="1"/>
  <c r="E63" i="22"/>
  <c r="D66" i="22"/>
  <c r="AL89" i="42"/>
  <c r="DV487" i="42" s="1"/>
  <c r="AS90" i="42"/>
  <c r="AF88" i="42"/>
  <c r="DD117" i="42" s="1"/>
  <c r="F64" i="22"/>
  <c r="AG91" i="42"/>
  <c r="DF120" i="42" s="1"/>
  <c r="AU91" i="42"/>
  <c r="HC120" i="42" s="1"/>
  <c r="AN87" i="42"/>
  <c r="FD116" i="42" s="1"/>
  <c r="AS89" i="42"/>
  <c r="AL87" i="42"/>
  <c r="DV485" i="42" s="1"/>
  <c r="AL91" i="42"/>
  <c r="DV489" i="42" s="1"/>
  <c r="AN88" i="42"/>
  <c r="FD117" i="42" s="1"/>
  <c r="AM88" i="42"/>
  <c r="FB117" i="42" s="1"/>
  <c r="G63" i="22"/>
  <c r="F66" i="22"/>
  <c r="AU87" i="42"/>
  <c r="HC116" i="42" s="1"/>
  <c r="AN91" i="42"/>
  <c r="FE120" i="42" s="1"/>
  <c r="F65" i="22"/>
  <c r="K463" i="42"/>
  <c r="H488" i="42" s="1"/>
  <c r="B488" i="42"/>
  <c r="K460" i="42"/>
  <c r="H485" i="42" s="1"/>
  <c r="B485" i="42"/>
  <c r="C485" i="42"/>
  <c r="CT486" i="42"/>
  <c r="CR489" i="42"/>
  <c r="E485" i="42"/>
  <c r="BP485" i="42"/>
  <c r="DZ485" i="42"/>
  <c r="AL485" i="42"/>
  <c r="DZ486" i="42"/>
  <c r="DX489" i="42"/>
  <c r="BR489" i="42"/>
  <c r="CT488" i="42"/>
  <c r="DZ487" i="42"/>
  <c r="CV487" i="42"/>
  <c r="AM90" i="42"/>
  <c r="FB119" i="42" s="1"/>
  <c r="AT90" i="42"/>
  <c r="HA119" i="42" s="1"/>
  <c r="G65" i="22"/>
  <c r="C488" i="42"/>
  <c r="CV486" i="42"/>
  <c r="CT489" i="42"/>
  <c r="BP489" i="42"/>
  <c r="AL489" i="42"/>
  <c r="BR485" i="42"/>
  <c r="BR487" i="42"/>
  <c r="E486" i="42"/>
  <c r="CV485" i="42"/>
  <c r="DX485" i="42"/>
  <c r="DX487" i="42"/>
  <c r="DZ489" i="42"/>
  <c r="BR488" i="42"/>
  <c r="AL487" i="42"/>
  <c r="BR486" i="42"/>
  <c r="CT487" i="42"/>
  <c r="E487" i="42"/>
  <c r="CV489" i="42"/>
  <c r="G485" i="42"/>
  <c r="DX488" i="42"/>
  <c r="G486" i="42"/>
  <c r="CT485" i="42"/>
  <c r="DX486" i="42"/>
  <c r="BP488" i="42"/>
  <c r="AL486" i="42"/>
  <c r="G487" i="42"/>
  <c r="X91" i="42"/>
  <c r="AL488" i="42"/>
  <c r="CV488" i="42"/>
  <c r="DZ488" i="42"/>
  <c r="BP487" i="42"/>
  <c r="C486" i="42"/>
  <c r="BP486" i="42"/>
  <c r="C487" i="42"/>
  <c r="E65" i="22"/>
  <c r="C63" i="22"/>
  <c r="D64" i="22"/>
  <c r="C65" i="22"/>
  <c r="D65" i="22"/>
  <c r="E62" i="22"/>
  <c r="C64" i="22"/>
  <c r="D63" i="22"/>
  <c r="C62" i="22"/>
  <c r="E64" i="22"/>
  <c r="D62" i="22"/>
  <c r="F304" i="42"/>
  <c r="AG172" i="42"/>
  <c r="AG175" i="42"/>
  <c r="AG174" i="42"/>
  <c r="Z172" i="42"/>
  <c r="AD172" i="42" s="1"/>
  <c r="Z175" i="42"/>
  <c r="AD175" i="42" s="1"/>
  <c r="Z174" i="42"/>
  <c r="AD174" i="42" s="1"/>
  <c r="AG89" i="42"/>
  <c r="AH367" i="42"/>
  <c r="Q90" i="42"/>
  <c r="R90" i="42"/>
  <c r="S88" i="42"/>
  <c r="Q88" i="42"/>
  <c r="S89" i="42"/>
  <c r="S90" i="42"/>
  <c r="R87" i="42"/>
  <c r="Q87" i="42"/>
  <c r="S87" i="42"/>
  <c r="R88" i="42"/>
  <c r="R89" i="42"/>
  <c r="Q89" i="42"/>
  <c r="X87" i="42"/>
  <c r="Y87" i="42"/>
  <c r="AE90" i="42"/>
  <c r="AF89" i="42"/>
  <c r="AZ90" i="42"/>
  <c r="Z87" i="42"/>
  <c r="AE89" i="42"/>
  <c r="AE87" i="42"/>
  <c r="AF90" i="42"/>
  <c r="AG90" i="42"/>
  <c r="AF87" i="42"/>
  <c r="AG87" i="42"/>
  <c r="AZ87" i="42"/>
  <c r="Z89" i="42"/>
  <c r="Y88" i="42"/>
  <c r="X88" i="42"/>
  <c r="Y89" i="42"/>
  <c r="AZ88" i="42"/>
  <c r="Y90" i="42"/>
  <c r="X90" i="42"/>
  <c r="Z90" i="42"/>
  <c r="Z88" i="42"/>
  <c r="X89" i="42"/>
  <c r="BN487" i="42" s="1"/>
  <c r="AZ89" i="42"/>
  <c r="BB286" i="42"/>
  <c r="BD286" i="42"/>
  <c r="BA285" i="42"/>
  <c r="BD285" i="42"/>
  <c r="BD284" i="42"/>
  <c r="BB285" i="42"/>
  <c r="BD283" i="42"/>
  <c r="BA286" i="42"/>
  <c r="BA283" i="42"/>
  <c r="BA287" i="42"/>
  <c r="BB287" i="42"/>
  <c r="BA284" i="42"/>
  <c r="BB283" i="42"/>
  <c r="BD287" i="42"/>
  <c r="BB284" i="42"/>
  <c r="AI367" i="42"/>
  <c r="AH368" i="42"/>
  <c r="AH369" i="42"/>
  <c r="M369" i="42"/>
  <c r="AI369" i="42" s="1"/>
  <c r="AH339" i="42"/>
  <c r="HC117" i="42" l="1"/>
  <c r="BD120" i="42"/>
  <c r="FC118" i="42"/>
  <c r="DC120" i="42"/>
  <c r="DF117" i="42"/>
  <c r="FE119" i="42"/>
  <c r="CR485" i="42"/>
  <c r="DC485" i="42" s="1"/>
  <c r="CR488" i="42"/>
  <c r="DD488" i="42" s="1"/>
  <c r="CR487" i="42"/>
  <c r="DD487" i="42" s="1"/>
  <c r="EH485" i="42"/>
  <c r="BN488" i="42"/>
  <c r="CA488" i="42" s="1"/>
  <c r="BN485" i="42"/>
  <c r="BZ485" i="42" s="1"/>
  <c r="R434" i="42"/>
  <c r="BN486" i="42"/>
  <c r="BZ486" i="42" s="1"/>
  <c r="BB120" i="42"/>
  <c r="AH146" i="42" s="1"/>
  <c r="R435" i="42"/>
  <c r="AJ488" i="42"/>
  <c r="R437" i="42"/>
  <c r="R436" i="42"/>
  <c r="AJ486" i="42"/>
  <c r="AJ487" i="42"/>
  <c r="AJ485" i="42"/>
  <c r="GZ120" i="42"/>
  <c r="CK146" i="42" s="1"/>
  <c r="CN146" i="42" s="1"/>
  <c r="EP176" i="42" s="1"/>
  <c r="GZ117" i="42"/>
  <c r="CK143" i="42" s="1"/>
  <c r="CN143" i="42" s="1"/>
  <c r="EP173" i="42" s="1"/>
  <c r="FD173" i="42" s="1"/>
  <c r="FH173" i="42" s="1"/>
  <c r="I62" i="22"/>
  <c r="I64" i="22"/>
  <c r="I65" i="22"/>
  <c r="I63" i="22"/>
  <c r="EZ120" i="42"/>
  <c r="BR146" i="42" s="1"/>
  <c r="BU146" i="42" s="1"/>
  <c r="DH176" i="42" s="1"/>
  <c r="DV176" i="42" s="1"/>
  <c r="DZ176" i="42" s="1"/>
  <c r="GY119" i="42"/>
  <c r="CJ145" i="42" s="1"/>
  <c r="CM145" i="42" s="1"/>
  <c r="EO175" i="42" s="1"/>
  <c r="FC175" i="42" s="1"/>
  <c r="FG175" i="42" s="1"/>
  <c r="FA116" i="42"/>
  <c r="BS142" i="42" s="1"/>
  <c r="BV142" i="42" s="1"/>
  <c r="DI172" i="42" s="1"/>
  <c r="DW172" i="42" s="1"/>
  <c r="EA172" i="42" s="1"/>
  <c r="FA118" i="42"/>
  <c r="BS144" i="42" s="1"/>
  <c r="BV144" i="42" s="1"/>
  <c r="DI174" i="42" s="1"/>
  <c r="ED174" i="42" s="1"/>
  <c r="DA117" i="42"/>
  <c r="AZ143" i="42" s="1"/>
  <c r="BC143" i="42" s="1"/>
  <c r="CA173" i="42" s="1"/>
  <c r="CV173" i="42" s="1"/>
  <c r="GZ116" i="42"/>
  <c r="CK142" i="42" s="1"/>
  <c r="CN142" i="42" s="1"/>
  <c r="EP172" i="42" s="1"/>
  <c r="FD172" i="42" s="1"/>
  <c r="FH172" i="42" s="1"/>
  <c r="GY118" i="42"/>
  <c r="CJ144" i="42" s="1"/>
  <c r="CM144" i="42" s="1"/>
  <c r="EO174" i="42" s="1"/>
  <c r="FJ174" i="42" s="1"/>
  <c r="EZ119" i="42"/>
  <c r="BR145" i="42" s="1"/>
  <c r="BU145" i="42" s="1"/>
  <c r="DH175" i="42" s="1"/>
  <c r="DV175" i="42" s="1"/>
  <c r="DZ175" i="42" s="1"/>
  <c r="FA117" i="42"/>
  <c r="BS143" i="42" s="1"/>
  <c r="BV143" i="42" s="1"/>
  <c r="DI173" i="42" s="1"/>
  <c r="DW173" i="42" s="1"/>
  <c r="EA173" i="42" s="1"/>
  <c r="DB120" i="42"/>
  <c r="BA146" i="42" s="1"/>
  <c r="BD146" i="42" s="1"/>
  <c r="CB176" i="42" s="1"/>
  <c r="CP176" i="42" s="1"/>
  <c r="CT176" i="42" s="1"/>
  <c r="EH487" i="42"/>
  <c r="DA120" i="42"/>
  <c r="AZ146" i="42" s="1"/>
  <c r="BC146" i="42" s="1"/>
  <c r="CA176" i="42" s="1"/>
  <c r="CO176" i="42" s="1"/>
  <c r="CS176" i="42" s="1"/>
  <c r="FC116" i="42"/>
  <c r="BG120" i="42"/>
  <c r="GY116" i="42"/>
  <c r="CJ142" i="42" s="1"/>
  <c r="CM142" i="42" s="1"/>
  <c r="EO172" i="42" s="1"/>
  <c r="FC172" i="42" s="1"/>
  <c r="FG172" i="42" s="1"/>
  <c r="FD118" i="42"/>
  <c r="HA117" i="42"/>
  <c r="HC118" i="42"/>
  <c r="HA120" i="42"/>
  <c r="IT120" i="42" s="1"/>
  <c r="CB146" i="42" s="1"/>
  <c r="EJ176" i="42" s="1"/>
  <c r="FA176" i="42" s="1"/>
  <c r="HC119" i="42"/>
  <c r="EZ117" i="42"/>
  <c r="BR143" i="42" s="1"/>
  <c r="BU143" i="42" s="1"/>
  <c r="DH173" i="42" s="1"/>
  <c r="EC173" i="42" s="1"/>
  <c r="FC120" i="42"/>
  <c r="HA116" i="42"/>
  <c r="HA118" i="42"/>
  <c r="AB260" i="42"/>
  <c r="AF260" i="42" s="1"/>
  <c r="AB287" i="42" s="1"/>
  <c r="DE120" i="42"/>
  <c r="EZ116" i="42"/>
  <c r="BR142" i="42" s="1"/>
  <c r="BU142" i="42" s="1"/>
  <c r="DH172" i="42" s="1"/>
  <c r="EC172" i="42" s="1"/>
  <c r="DB117" i="42"/>
  <c r="BA143" i="42" s="1"/>
  <c r="BD143" i="42" s="1"/>
  <c r="CB173" i="42" s="1"/>
  <c r="CW173" i="42" s="1"/>
  <c r="EZ118" i="42"/>
  <c r="BR144" i="42" s="1"/>
  <c r="BU144" i="42" s="1"/>
  <c r="DH174" i="42" s="1"/>
  <c r="DV174" i="42" s="1"/>
  <c r="DZ174" i="42" s="1"/>
  <c r="FD120" i="42"/>
  <c r="GZ118" i="42"/>
  <c r="CK144" i="42" s="1"/>
  <c r="CN144" i="42" s="1"/>
  <c r="EP174" i="42" s="1"/>
  <c r="FK174" i="42" s="1"/>
  <c r="DC117" i="42"/>
  <c r="FC117" i="42"/>
  <c r="FA119" i="42"/>
  <c r="BS145" i="42" s="1"/>
  <c r="BV145" i="42" s="1"/>
  <c r="DI175" i="42" s="1"/>
  <c r="ED175" i="42" s="1"/>
  <c r="AB257" i="42"/>
  <c r="AF257" i="42" s="1"/>
  <c r="AB284" i="42" s="1"/>
  <c r="FE116" i="42"/>
  <c r="HD116" i="42"/>
  <c r="HD120" i="42"/>
  <c r="GZ119" i="42"/>
  <c r="CK145" i="42" s="1"/>
  <c r="CN145" i="42" s="1"/>
  <c r="EP175" i="42" s="1"/>
  <c r="FD175" i="42" s="1"/>
  <c r="FH175" i="42" s="1"/>
  <c r="FA120" i="42"/>
  <c r="BS146" i="42" s="1"/>
  <c r="BV146" i="42" s="1"/>
  <c r="DI176" i="42" s="1"/>
  <c r="DW176" i="42" s="1"/>
  <c r="EA176" i="42" s="1"/>
  <c r="FE117" i="42"/>
  <c r="EH486" i="42"/>
  <c r="EH488" i="42"/>
  <c r="EH489" i="42"/>
  <c r="EG489" i="42"/>
  <c r="EI489" i="42"/>
  <c r="EG486" i="42"/>
  <c r="EG488" i="42"/>
  <c r="EI487" i="42"/>
  <c r="EG487" i="42"/>
  <c r="EI488" i="42"/>
  <c r="EG485" i="42"/>
  <c r="EI486" i="42"/>
  <c r="EI485" i="42"/>
  <c r="BH464" i="42"/>
  <c r="EB489" i="42" s="1"/>
  <c r="DW489" i="42"/>
  <c r="BH461" i="42"/>
  <c r="EB486" i="42" s="1"/>
  <c r="DW486" i="42"/>
  <c r="BH463" i="42"/>
  <c r="EB488" i="42" s="1"/>
  <c r="DW488" i="42"/>
  <c r="BH462" i="42"/>
  <c r="EB487" i="42" s="1"/>
  <c r="DW487" i="42"/>
  <c r="BH460" i="42"/>
  <c r="EB485" i="42" s="1"/>
  <c r="DW485" i="42"/>
  <c r="BG460" i="42"/>
  <c r="EA485" i="42" s="1"/>
  <c r="DU485" i="42"/>
  <c r="EM485" i="42" s="1"/>
  <c r="BG462" i="42"/>
  <c r="EA487" i="42" s="1"/>
  <c r="DU487" i="42"/>
  <c r="EM487" i="42" s="1"/>
  <c r="BG464" i="42"/>
  <c r="EA489" i="42" s="1"/>
  <c r="DU489" i="42"/>
  <c r="EM489" i="42" s="1"/>
  <c r="BG461" i="42"/>
  <c r="EA486" i="42" s="1"/>
  <c r="DU486" i="42"/>
  <c r="EM486" i="42" s="1"/>
  <c r="BG463" i="42"/>
  <c r="EA488" i="42" s="1"/>
  <c r="DU488" i="42"/>
  <c r="EM488" i="42" s="1"/>
  <c r="DD485" i="42"/>
  <c r="DE489" i="42"/>
  <c r="DE487" i="42"/>
  <c r="DE486" i="42"/>
  <c r="DD486" i="42"/>
  <c r="DD489" i="42"/>
  <c r="DC489" i="42"/>
  <c r="DC486" i="42"/>
  <c r="AV460" i="42"/>
  <c r="CX485" i="42" s="1"/>
  <c r="CS485" i="42"/>
  <c r="AV463" i="42"/>
  <c r="CX488" i="42" s="1"/>
  <c r="CS488" i="42"/>
  <c r="AV461" i="42"/>
  <c r="CX486" i="42" s="1"/>
  <c r="CS486" i="42"/>
  <c r="AV462" i="42"/>
  <c r="CX487" i="42" s="1"/>
  <c r="CS487" i="42"/>
  <c r="AV464" i="42"/>
  <c r="CX489" i="42" s="1"/>
  <c r="CS489" i="42"/>
  <c r="AU463" i="42"/>
  <c r="CW488" i="42" s="1"/>
  <c r="CQ488" i="42"/>
  <c r="AU460" i="42"/>
  <c r="CW485" i="42" s="1"/>
  <c r="CQ485" i="42"/>
  <c r="AU464" i="42"/>
  <c r="CW489" i="42" s="1"/>
  <c r="CQ489" i="42"/>
  <c r="AU462" i="42"/>
  <c r="CW487" i="42" s="1"/>
  <c r="CQ487" i="42"/>
  <c r="AU461" i="42"/>
  <c r="CW486" i="42" s="1"/>
  <c r="CQ486" i="42"/>
  <c r="CA487" i="42"/>
  <c r="BZ487" i="42"/>
  <c r="BY487" i="42"/>
  <c r="AI460" i="42"/>
  <c r="BS485" i="42" s="1"/>
  <c r="BM485" i="42"/>
  <c r="AI462" i="42"/>
  <c r="BS487" i="42" s="1"/>
  <c r="BM487" i="42"/>
  <c r="AJ461" i="42"/>
  <c r="BT486" i="42" s="1"/>
  <c r="BO486" i="42"/>
  <c r="AI461" i="42"/>
  <c r="BS486" i="42" s="1"/>
  <c r="BM486" i="42"/>
  <c r="AJ463" i="42"/>
  <c r="BT488" i="42" s="1"/>
  <c r="BO488" i="42"/>
  <c r="AJ464" i="42"/>
  <c r="BT489" i="42" s="1"/>
  <c r="BO489" i="42"/>
  <c r="AJ462" i="42"/>
  <c r="BT487" i="42" s="1"/>
  <c r="BO487" i="42"/>
  <c r="AI463" i="42"/>
  <c r="BS488" i="42" s="1"/>
  <c r="BM488" i="42"/>
  <c r="AJ460" i="42"/>
  <c r="BT485" i="42" s="1"/>
  <c r="BO485" i="42"/>
  <c r="X464" i="42"/>
  <c r="AP489" i="42" s="1"/>
  <c r="AK489" i="42"/>
  <c r="X463" i="42"/>
  <c r="AP488" i="42" s="1"/>
  <c r="AK488" i="42"/>
  <c r="X460" i="42"/>
  <c r="AP485" i="42" s="1"/>
  <c r="AK485" i="42"/>
  <c r="X461" i="42"/>
  <c r="AP486" i="42" s="1"/>
  <c r="AK486" i="42"/>
  <c r="X462" i="42"/>
  <c r="AP487" i="42" s="1"/>
  <c r="AK487" i="42"/>
  <c r="W463" i="42"/>
  <c r="AO488" i="42" s="1"/>
  <c r="AI488" i="42"/>
  <c r="W461" i="42"/>
  <c r="AO486" i="42" s="1"/>
  <c r="AI486" i="42"/>
  <c r="W462" i="42"/>
  <c r="AO487" i="42" s="1"/>
  <c r="AI487" i="42"/>
  <c r="W460" i="42"/>
  <c r="AO485" i="42" s="1"/>
  <c r="AI485" i="42"/>
  <c r="BC120" i="42"/>
  <c r="AI146" i="42" s="1"/>
  <c r="HB119" i="42"/>
  <c r="R260" i="42"/>
  <c r="V260" i="42" s="1"/>
  <c r="R287" i="42" s="1"/>
  <c r="N486" i="42"/>
  <c r="P487" i="42"/>
  <c r="P486" i="42"/>
  <c r="P485" i="42"/>
  <c r="O486" i="42"/>
  <c r="L460" i="42"/>
  <c r="I485" i="42" s="1"/>
  <c r="D485" i="42"/>
  <c r="N485" i="42"/>
  <c r="Q488" i="42"/>
  <c r="K488" i="42"/>
  <c r="T488" i="42"/>
  <c r="N487" i="42"/>
  <c r="L461" i="42"/>
  <c r="I486" i="42" s="1"/>
  <c r="D486" i="42"/>
  <c r="K461" i="42"/>
  <c r="H486" i="42" s="1"/>
  <c r="B486" i="42"/>
  <c r="O487" i="42"/>
  <c r="K485" i="42"/>
  <c r="Q485" i="42"/>
  <c r="T485" i="42"/>
  <c r="K462" i="42"/>
  <c r="H487" i="42" s="1"/>
  <c r="B487" i="42"/>
  <c r="L462" i="42"/>
  <c r="I487" i="42" s="1"/>
  <c r="D487" i="42"/>
  <c r="O485" i="42"/>
  <c r="H463" i="42"/>
  <c r="I463" i="42" s="1"/>
  <c r="G488" i="42"/>
  <c r="O488" i="42" s="1"/>
  <c r="BD463" i="42"/>
  <c r="AR462" i="42"/>
  <c r="T461" i="42"/>
  <c r="U461" i="42" s="1"/>
  <c r="BD461" i="42"/>
  <c r="BD460" i="42"/>
  <c r="T462" i="42"/>
  <c r="U462" i="42" s="1"/>
  <c r="H462" i="42"/>
  <c r="I462" i="42" s="1"/>
  <c r="H461" i="42"/>
  <c r="I461" i="42" s="1"/>
  <c r="H460" i="42"/>
  <c r="I460" i="42" s="1"/>
  <c r="BD464" i="42"/>
  <c r="AF460" i="42"/>
  <c r="T463" i="42"/>
  <c r="U463" i="42" s="1"/>
  <c r="T464" i="42"/>
  <c r="U464" i="42" s="1"/>
  <c r="AR463" i="42"/>
  <c r="BD462" i="42"/>
  <c r="AF464" i="42"/>
  <c r="FC119" i="42"/>
  <c r="AR464" i="42"/>
  <c r="AF461" i="42"/>
  <c r="AF463" i="42"/>
  <c r="T460" i="42"/>
  <c r="U460" i="42" s="1"/>
  <c r="AR460" i="42"/>
  <c r="AF462" i="42"/>
  <c r="AR461" i="42"/>
  <c r="DB116" i="42"/>
  <c r="BA142" i="42" s="1"/>
  <c r="BD142" i="42" s="1"/>
  <c r="CB172" i="42" s="1"/>
  <c r="CW172" i="42" s="1"/>
  <c r="H117" i="42"/>
  <c r="H119" i="42"/>
  <c r="H116" i="42"/>
  <c r="H118" i="42"/>
  <c r="BC116" i="42"/>
  <c r="AI142" i="42" s="1"/>
  <c r="AL142" i="42" s="1"/>
  <c r="AU172" i="42" s="1"/>
  <c r="BP172" i="42" s="1"/>
  <c r="BC118" i="42"/>
  <c r="AI144" i="42" s="1"/>
  <c r="AL144" i="42" s="1"/>
  <c r="AU174" i="42" s="1"/>
  <c r="BP174" i="42" s="1"/>
  <c r="BC119" i="42"/>
  <c r="AI145" i="42" s="1"/>
  <c r="AL145" i="42" s="1"/>
  <c r="AU175" i="42" s="1"/>
  <c r="BP175" i="42" s="1"/>
  <c r="BC117" i="42"/>
  <c r="AI143" i="42" s="1"/>
  <c r="AL143" i="42" s="1"/>
  <c r="AU173" i="42" s="1"/>
  <c r="BP173" i="42" s="1"/>
  <c r="ET176" i="42"/>
  <c r="EU176" i="42"/>
  <c r="EV176" i="42"/>
  <c r="CW120" i="42"/>
  <c r="BP120" i="42"/>
  <c r="CB120" i="42" s="1"/>
  <c r="CX120" i="42"/>
  <c r="BQ120" i="42"/>
  <c r="CD120" i="42" s="1"/>
  <c r="FK173" i="42"/>
  <c r="FJ173" i="42"/>
  <c r="FC173" i="42"/>
  <c r="FG173" i="42" s="1"/>
  <c r="FJ172" i="42"/>
  <c r="DE116" i="42"/>
  <c r="DF116" i="42"/>
  <c r="DE118" i="42"/>
  <c r="DF118" i="42"/>
  <c r="DE119" i="42"/>
  <c r="DF119" i="42"/>
  <c r="DC116" i="42"/>
  <c r="DD116" i="42"/>
  <c r="DC119" i="42"/>
  <c r="DD119" i="42"/>
  <c r="DC118" i="42"/>
  <c r="DD118" i="42"/>
  <c r="DA118" i="42"/>
  <c r="AZ144" i="42" s="1"/>
  <c r="BC144" i="42" s="1"/>
  <c r="CA174" i="42" s="1"/>
  <c r="DB118" i="42"/>
  <c r="BA144" i="42" s="1"/>
  <c r="BD144" i="42" s="1"/>
  <c r="CB174" i="42" s="1"/>
  <c r="DA119" i="42"/>
  <c r="AZ145" i="42" s="1"/>
  <c r="BC145" i="42" s="1"/>
  <c r="CA175" i="42" s="1"/>
  <c r="DB119" i="42"/>
  <c r="BA145" i="42" s="1"/>
  <c r="BD145" i="42" s="1"/>
  <c r="CB175" i="42" s="1"/>
  <c r="AB256" i="42"/>
  <c r="AF256" i="42" s="1"/>
  <c r="AB283" i="42" s="1"/>
  <c r="DA116" i="42"/>
  <c r="AZ142" i="42" s="1"/>
  <c r="BC142" i="42" s="1"/>
  <c r="CA172" i="42" s="1"/>
  <c r="BF117" i="42"/>
  <c r="BG117" i="42"/>
  <c r="BF116" i="42"/>
  <c r="BG116" i="42"/>
  <c r="BF119" i="42"/>
  <c r="BG119" i="42"/>
  <c r="BF118" i="42"/>
  <c r="BG118" i="42"/>
  <c r="BD116" i="42"/>
  <c r="BE116" i="42"/>
  <c r="BD117" i="42"/>
  <c r="BE117" i="42"/>
  <c r="BD118" i="42"/>
  <c r="BE118" i="42"/>
  <c r="BD119" i="42"/>
  <c r="BE119" i="42"/>
  <c r="BB118" i="42"/>
  <c r="AH144" i="42" s="1"/>
  <c r="AK144" i="42" s="1"/>
  <c r="AT174" i="42" s="1"/>
  <c r="BB117" i="42"/>
  <c r="AH143" i="42" s="1"/>
  <c r="AK143" i="42" s="1"/>
  <c r="BB116" i="42"/>
  <c r="AH142" i="42" s="1"/>
  <c r="AK142" i="42" s="1"/>
  <c r="AT172" i="42" s="1"/>
  <c r="BB119" i="42"/>
  <c r="AH145" i="42" s="1"/>
  <c r="AK145" i="42" s="1"/>
  <c r="D118" i="42"/>
  <c r="D116" i="42"/>
  <c r="D117" i="42"/>
  <c r="D119" i="42"/>
  <c r="G116" i="42"/>
  <c r="G117" i="42"/>
  <c r="G118" i="42"/>
  <c r="G119" i="42"/>
  <c r="E118" i="42"/>
  <c r="F118" i="42"/>
  <c r="E116" i="42"/>
  <c r="F116" i="42"/>
  <c r="E117" i="42"/>
  <c r="F117" i="42"/>
  <c r="E119" i="42"/>
  <c r="F119" i="42"/>
  <c r="C119" i="42"/>
  <c r="C118" i="42"/>
  <c r="C116" i="42"/>
  <c r="C117" i="42"/>
  <c r="R256" i="42"/>
  <c r="V256" i="42" s="1"/>
  <c r="R283" i="42" s="1"/>
  <c r="AW87" i="42"/>
  <c r="AB259" i="42"/>
  <c r="AF259" i="42" s="1"/>
  <c r="AB286" i="42" s="1"/>
  <c r="AB258" i="42"/>
  <c r="AF258" i="42" s="1"/>
  <c r="AB285" i="42" s="1"/>
  <c r="AY90" i="42"/>
  <c r="AY88" i="42"/>
  <c r="AW89" i="42"/>
  <c r="AW88" i="42"/>
  <c r="AY89" i="42"/>
  <c r="AY87" i="42"/>
  <c r="AX87" i="42"/>
  <c r="R257" i="42"/>
  <c r="V257" i="42" s="1"/>
  <c r="R284" i="42" s="1"/>
  <c r="R258" i="42"/>
  <c r="V258" i="42" s="1"/>
  <c r="R285" i="42" s="1"/>
  <c r="AX90" i="42"/>
  <c r="AX89" i="42"/>
  <c r="AX88" i="42"/>
  <c r="R259" i="42"/>
  <c r="V259" i="42" s="1"/>
  <c r="R286" i="42" s="1"/>
  <c r="AW90" i="42"/>
  <c r="FC174" i="42" l="1"/>
  <c r="FG174" i="42" s="1"/>
  <c r="DW174" i="42"/>
  <c r="EA174" i="42" s="1"/>
  <c r="CV176" i="42"/>
  <c r="CM146" i="42"/>
  <c r="EO176" i="42" s="1"/>
  <c r="FK176" i="42"/>
  <c r="DC487" i="42"/>
  <c r="DC488" i="42"/>
  <c r="DE488" i="42"/>
  <c r="DE485" i="42"/>
  <c r="CA486" i="42"/>
  <c r="BY488" i="42"/>
  <c r="BY486" i="42"/>
  <c r="CA485" i="42"/>
  <c r="BZ488" i="42"/>
  <c r="BY485" i="42"/>
  <c r="BN489" i="42"/>
  <c r="FK172" i="42"/>
  <c r="EC175" i="42"/>
  <c r="CW176" i="42"/>
  <c r="EC174" i="42"/>
  <c r="FJ175" i="42"/>
  <c r="FK175" i="42"/>
  <c r="ED172" i="42"/>
  <c r="DV172" i="42"/>
  <c r="DZ172" i="42" s="1"/>
  <c r="ED173" i="42"/>
  <c r="EC176" i="42"/>
  <c r="CO173" i="42"/>
  <c r="CS173" i="42" s="1"/>
  <c r="ED176" i="42"/>
  <c r="DV173" i="42"/>
  <c r="DZ173" i="42" s="1"/>
  <c r="BC284" i="42"/>
  <c r="BC287" i="42"/>
  <c r="ER176" i="42"/>
  <c r="FD174" i="42"/>
  <c r="FH174" i="42" s="1"/>
  <c r="BI172" i="42"/>
  <c r="BM172" i="42" s="1"/>
  <c r="EX176" i="42"/>
  <c r="DW175" i="42"/>
  <c r="EA175" i="42" s="1"/>
  <c r="CP173" i="42"/>
  <c r="CT173" i="42" s="1"/>
  <c r="BI174" i="42"/>
  <c r="BM174" i="42" s="1"/>
  <c r="BI175" i="42"/>
  <c r="BM175" i="42" s="1"/>
  <c r="CP172" i="42"/>
  <c r="CT172" i="42" s="1"/>
  <c r="EN488" i="42"/>
  <c r="EK488" i="42"/>
  <c r="EE488" i="42"/>
  <c r="EN485" i="42"/>
  <c r="EK485" i="42"/>
  <c r="EE485" i="42"/>
  <c r="EN487" i="42"/>
  <c r="EK487" i="42"/>
  <c r="EE487" i="42"/>
  <c r="EN486" i="42"/>
  <c r="EE486" i="42"/>
  <c r="EK486" i="42"/>
  <c r="EN489" i="42"/>
  <c r="EK489" i="42"/>
  <c r="EE489" i="42"/>
  <c r="ED486" i="42"/>
  <c r="EJ486" i="42"/>
  <c r="ED487" i="42"/>
  <c r="EJ487" i="42"/>
  <c r="ED488" i="42"/>
  <c r="EJ488" i="42"/>
  <c r="EJ489" i="42"/>
  <c r="ED489" i="42"/>
  <c r="ED485" i="42"/>
  <c r="EJ485" i="42"/>
  <c r="DJ486" i="42"/>
  <c r="DG486" i="42"/>
  <c r="DA486" i="42"/>
  <c r="DJ487" i="42"/>
  <c r="DA487" i="42"/>
  <c r="DG487" i="42"/>
  <c r="DJ488" i="42"/>
  <c r="DG488" i="42"/>
  <c r="DA488" i="42"/>
  <c r="DJ489" i="42"/>
  <c r="DA489" i="42"/>
  <c r="DG489" i="42"/>
  <c r="DJ485" i="42"/>
  <c r="DA485" i="42"/>
  <c r="DG485" i="42"/>
  <c r="BE463" i="42"/>
  <c r="DY488" i="42" s="1"/>
  <c r="BE462" i="42"/>
  <c r="DY487" i="42" s="1"/>
  <c r="BE464" i="42"/>
  <c r="DY489" i="42" s="1"/>
  <c r="BE460" i="42"/>
  <c r="DY485" i="42" s="1"/>
  <c r="BE461" i="42"/>
  <c r="DY486" i="42" s="1"/>
  <c r="CC487" i="42"/>
  <c r="CF487" i="42"/>
  <c r="BW487" i="42"/>
  <c r="CC485" i="42"/>
  <c r="CF485" i="42"/>
  <c r="BW485" i="42"/>
  <c r="CF488" i="42"/>
  <c r="BW488" i="42"/>
  <c r="CC488" i="42"/>
  <c r="CF486" i="42"/>
  <c r="BW486" i="42"/>
  <c r="CC486" i="42"/>
  <c r="CC489" i="42"/>
  <c r="CF489" i="42"/>
  <c r="BW489" i="42"/>
  <c r="AS460" i="42"/>
  <c r="AS464" i="42"/>
  <c r="AS463" i="42"/>
  <c r="AS462" i="42"/>
  <c r="AS461" i="42"/>
  <c r="Y463" i="42"/>
  <c r="AQ488" i="42" s="1"/>
  <c r="AM488" i="42"/>
  <c r="Y461" i="42"/>
  <c r="AQ486" i="42" s="1"/>
  <c r="AM486" i="42"/>
  <c r="Y462" i="42"/>
  <c r="AQ487" i="42" s="1"/>
  <c r="AM487" i="42"/>
  <c r="Y460" i="42"/>
  <c r="AQ485" i="42" s="1"/>
  <c r="AM485" i="42"/>
  <c r="Y464" i="42"/>
  <c r="AQ489" i="42" s="1"/>
  <c r="AM489" i="42"/>
  <c r="AS486" i="42"/>
  <c r="AY486" i="42"/>
  <c r="BB486" i="42"/>
  <c r="AS488" i="42"/>
  <c r="AY488" i="42"/>
  <c r="BB488" i="42"/>
  <c r="BB487" i="42"/>
  <c r="AY487" i="42"/>
  <c r="AS487" i="42"/>
  <c r="BB485" i="42"/>
  <c r="AY485" i="42"/>
  <c r="AS485" i="42"/>
  <c r="BB489" i="42"/>
  <c r="AY489" i="42"/>
  <c r="AS489" i="42"/>
  <c r="AG461" i="42"/>
  <c r="BQ486" i="42" s="1"/>
  <c r="AG463" i="42"/>
  <c r="BQ488" i="42" s="1"/>
  <c r="AG464" i="42"/>
  <c r="BQ489" i="42" s="1"/>
  <c r="AG462" i="42"/>
  <c r="BQ487" i="42" s="1"/>
  <c r="AG460" i="42"/>
  <c r="BQ485" i="42" s="1"/>
  <c r="V485" i="42"/>
  <c r="AC485" i="42" s="1"/>
  <c r="M461" i="42"/>
  <c r="J486" i="42" s="1"/>
  <c r="F486" i="42"/>
  <c r="AG488" i="42"/>
  <c r="W488" i="42"/>
  <c r="AD488" i="42" s="1"/>
  <c r="AF485" i="42"/>
  <c r="M462" i="42"/>
  <c r="J487" i="42" s="1"/>
  <c r="F487" i="42"/>
  <c r="P488" i="42"/>
  <c r="U487" i="42"/>
  <c r="L487" i="42"/>
  <c r="R487" i="42"/>
  <c r="N488" i="42"/>
  <c r="V488" i="42" s="1"/>
  <c r="AC488" i="42" s="1"/>
  <c r="L485" i="42"/>
  <c r="R485" i="42"/>
  <c r="U485" i="42"/>
  <c r="M463" i="42"/>
  <c r="J488" i="42" s="1"/>
  <c r="F488" i="42"/>
  <c r="M460" i="42"/>
  <c r="J485" i="42" s="1"/>
  <c r="F485" i="42"/>
  <c r="K487" i="42"/>
  <c r="T487" i="42"/>
  <c r="Q487" i="42"/>
  <c r="Q486" i="42"/>
  <c r="T486" i="42"/>
  <c r="K486" i="42"/>
  <c r="U486" i="42"/>
  <c r="L486" i="42"/>
  <c r="R486" i="42"/>
  <c r="BI173" i="42"/>
  <c r="BM173" i="42" s="1"/>
  <c r="FD176" i="42"/>
  <c r="FH176" i="42" s="1"/>
  <c r="FB176" i="42"/>
  <c r="FF176" i="42" s="1"/>
  <c r="FI176" i="42"/>
  <c r="AB146" i="42"/>
  <c r="CA120" i="42"/>
  <c r="Z146" i="42" s="1"/>
  <c r="CC120" i="42"/>
  <c r="AC146" i="42"/>
  <c r="FT174" i="42"/>
  <c r="FT172" i="42"/>
  <c r="BH172" i="42"/>
  <c r="BL172" i="42" s="1"/>
  <c r="BO172" i="42"/>
  <c r="CV174" i="42"/>
  <c r="CO174" i="42"/>
  <c r="CS174" i="42" s="1"/>
  <c r="CQ145" i="42"/>
  <c r="AT175" i="42"/>
  <c r="FT175" i="42" s="1"/>
  <c r="CO172" i="42"/>
  <c r="CS172" i="42" s="1"/>
  <c r="CV172" i="42"/>
  <c r="CW174" i="42"/>
  <c r="CP174" i="42"/>
  <c r="CT174" i="42" s="1"/>
  <c r="BH174" i="42"/>
  <c r="BL174" i="42" s="1"/>
  <c r="BO174" i="42"/>
  <c r="CV175" i="42"/>
  <c r="CO175" i="42"/>
  <c r="CS175" i="42" s="1"/>
  <c r="CQ143" i="42"/>
  <c r="AT173" i="42"/>
  <c r="FT173" i="42" s="1"/>
  <c r="CW175" i="42"/>
  <c r="CP175" i="42"/>
  <c r="CT175" i="42" s="1"/>
  <c r="CQ142" i="42"/>
  <c r="CQ144" i="42"/>
  <c r="BC283" i="42"/>
  <c r="BC286" i="42"/>
  <c r="BC285" i="42"/>
  <c r="BA88" i="42"/>
  <c r="BA87" i="42"/>
  <c r="BA89" i="42"/>
  <c r="BA90" i="42"/>
  <c r="B40" i="4"/>
  <c r="B47" i="22" s="1"/>
  <c r="BZ489" i="42" l="1"/>
  <c r="BY489" i="42"/>
  <c r="CA489" i="42"/>
  <c r="AI464" i="42"/>
  <c r="BS489" i="42" s="1"/>
  <c r="BM489" i="42"/>
  <c r="CE489" i="42" s="1"/>
  <c r="FC176" i="42"/>
  <c r="FG176" i="42" s="1"/>
  <c r="FJ176" i="42"/>
  <c r="EL487" i="42"/>
  <c r="EF487" i="42"/>
  <c r="EO487" i="42"/>
  <c r="ES487" i="42" s="1"/>
  <c r="EL486" i="42"/>
  <c r="EF486" i="42"/>
  <c r="EF488" i="42"/>
  <c r="EL488" i="42"/>
  <c r="EO486" i="42"/>
  <c r="ES486" i="42" s="1"/>
  <c r="EP488" i="42"/>
  <c r="ET488" i="42" s="1"/>
  <c r="EL485" i="42"/>
  <c r="EF485" i="42"/>
  <c r="EL489" i="42"/>
  <c r="EF489" i="42"/>
  <c r="EP485" i="42"/>
  <c r="ET485" i="42" s="1"/>
  <c r="EP489" i="42"/>
  <c r="ET489" i="42" s="1"/>
  <c r="EP487" i="42"/>
  <c r="ET487" i="42" s="1"/>
  <c r="EW487" i="42"/>
  <c r="EV488" i="42"/>
  <c r="EW489" i="42"/>
  <c r="EP486" i="42"/>
  <c r="ET486" i="42" s="1"/>
  <c r="EW486" i="42"/>
  <c r="EW485" i="42"/>
  <c r="EW488" i="42"/>
  <c r="EV485" i="42"/>
  <c r="EO488" i="42"/>
  <c r="ES488" i="42" s="1"/>
  <c r="EO489" i="42"/>
  <c r="ES489" i="42" s="1"/>
  <c r="EV487" i="42"/>
  <c r="EO485" i="42"/>
  <c r="ES485" i="42" s="1"/>
  <c r="EV489" i="42"/>
  <c r="EV486" i="42"/>
  <c r="CU486" i="42"/>
  <c r="CU485" i="42"/>
  <c r="CU487" i="42"/>
  <c r="CU488" i="42"/>
  <c r="CU489" i="42"/>
  <c r="BI461" i="42"/>
  <c r="EC486" i="42" s="1"/>
  <c r="BI464" i="42"/>
  <c r="EC489" i="42" s="1"/>
  <c r="BI463" i="42"/>
  <c r="EC488" i="42" s="1"/>
  <c r="CZ485" i="42"/>
  <c r="DI485" i="42"/>
  <c r="DF485" i="42"/>
  <c r="CZ487" i="42"/>
  <c r="DI487" i="42"/>
  <c r="DF487" i="42"/>
  <c r="BI460" i="42"/>
  <c r="EC485" i="42" s="1"/>
  <c r="BI462" i="42"/>
  <c r="EC487" i="42" s="1"/>
  <c r="DF486" i="42"/>
  <c r="DI486" i="42"/>
  <c r="CZ486" i="42"/>
  <c r="CZ489" i="42"/>
  <c r="DI489" i="42"/>
  <c r="DF489" i="42"/>
  <c r="DF488" i="42"/>
  <c r="DI488" i="42"/>
  <c r="CZ488" i="42"/>
  <c r="CD488" i="42"/>
  <c r="BX488" i="42"/>
  <c r="BX485" i="42"/>
  <c r="CD485" i="42"/>
  <c r="BX486" i="42"/>
  <c r="CD486" i="42"/>
  <c r="BX487" i="42"/>
  <c r="CD487" i="42"/>
  <c r="CD489" i="42"/>
  <c r="BX489" i="42"/>
  <c r="AW460" i="42"/>
  <c r="CY485" i="42" s="1"/>
  <c r="CE486" i="42"/>
  <c r="CB486" i="42"/>
  <c r="BV486" i="42"/>
  <c r="AW461" i="42"/>
  <c r="CY486" i="42" s="1"/>
  <c r="AW462" i="42"/>
  <c r="CY487" i="42" s="1"/>
  <c r="AW464" i="42"/>
  <c r="CY489" i="42" s="1"/>
  <c r="AW463" i="42"/>
  <c r="CY488" i="42" s="1"/>
  <c r="CE487" i="42"/>
  <c r="BV487" i="42"/>
  <c r="CB487" i="42"/>
  <c r="CE488" i="42"/>
  <c r="CB488" i="42"/>
  <c r="BV488" i="42"/>
  <c r="CE485" i="42"/>
  <c r="BV485" i="42"/>
  <c r="CB485" i="42"/>
  <c r="AT485" i="42"/>
  <c r="AZ485" i="42"/>
  <c r="AT486" i="42"/>
  <c r="AZ486" i="42"/>
  <c r="AZ489" i="42"/>
  <c r="AT489" i="42"/>
  <c r="AZ487" i="42"/>
  <c r="AT487" i="42"/>
  <c r="AT488" i="42"/>
  <c r="AZ488" i="42"/>
  <c r="AK460" i="42"/>
  <c r="AK461" i="42"/>
  <c r="BU486" i="42" s="1"/>
  <c r="AR487" i="42"/>
  <c r="BA487" i="42"/>
  <c r="AX487" i="42"/>
  <c r="AX488" i="42"/>
  <c r="AR488" i="42"/>
  <c r="BA488" i="42"/>
  <c r="AR485" i="42"/>
  <c r="BA485" i="42"/>
  <c r="AX485" i="42"/>
  <c r="AX486" i="42"/>
  <c r="AR486" i="42"/>
  <c r="BA486" i="42"/>
  <c r="AK464" i="42"/>
  <c r="AK462" i="42"/>
  <c r="AK463" i="42"/>
  <c r="BU488" i="42" s="1"/>
  <c r="W485" i="42"/>
  <c r="AD485" i="42" s="1"/>
  <c r="AG486" i="42"/>
  <c r="V486" i="42"/>
  <c r="AC486" i="42" s="1"/>
  <c r="AG485" i="42"/>
  <c r="W486" i="42"/>
  <c r="AD486" i="42" s="1"/>
  <c r="AF486" i="42"/>
  <c r="V487" i="42"/>
  <c r="AC487" i="42" s="1"/>
  <c r="W487" i="42"/>
  <c r="AD487" i="42" s="1"/>
  <c r="S487" i="42"/>
  <c r="M487" i="42"/>
  <c r="AF487" i="42"/>
  <c r="S485" i="42"/>
  <c r="M485" i="42"/>
  <c r="AF488" i="42"/>
  <c r="M486" i="42"/>
  <c r="S486" i="42"/>
  <c r="M488" i="42"/>
  <c r="S488" i="42"/>
  <c r="AG487" i="42"/>
  <c r="AA146" i="42"/>
  <c r="AP176" i="42" s="1"/>
  <c r="AO176" i="42"/>
  <c r="AK146" i="42"/>
  <c r="AT176" i="42" s="1"/>
  <c r="AR176" i="42"/>
  <c r="AD146" i="42"/>
  <c r="AE146" i="42" s="1"/>
  <c r="FU172" i="42"/>
  <c r="FW172" i="42" s="1"/>
  <c r="FU174" i="42"/>
  <c r="FW174" i="42" s="1"/>
  <c r="BH175" i="42"/>
  <c r="BL175" i="42" s="1"/>
  <c r="BO175" i="42"/>
  <c r="FU175" i="42" s="1"/>
  <c r="FW175" i="42" s="1"/>
  <c r="BH173" i="42"/>
  <c r="BL173" i="42" s="1"/>
  <c r="BO173" i="42"/>
  <c r="FU173" i="42" s="1"/>
  <c r="FW173" i="42" s="1"/>
  <c r="J17" i="4"/>
  <c r="J18" i="4"/>
  <c r="J19" i="4"/>
  <c r="J20" i="4"/>
  <c r="J21" i="4"/>
  <c r="J22" i="4"/>
  <c r="J23" i="4"/>
  <c r="J24" i="4"/>
  <c r="J25" i="4"/>
  <c r="J26" i="4"/>
  <c r="J27" i="4"/>
  <c r="J28" i="4"/>
  <c r="J29" i="4"/>
  <c r="J30" i="4"/>
  <c r="C184" i="42"/>
  <c r="D184" i="42"/>
  <c r="E184" i="42"/>
  <c r="F184" i="42" s="1"/>
  <c r="G184" i="42"/>
  <c r="O184" i="42" s="1"/>
  <c r="C185" i="42"/>
  <c r="D185" i="42"/>
  <c r="E185" i="42"/>
  <c r="F185" i="42" s="1"/>
  <c r="G185" i="42"/>
  <c r="O185" i="42" s="1"/>
  <c r="C186" i="42"/>
  <c r="D186" i="42"/>
  <c r="E186" i="42"/>
  <c r="F186" i="42" s="1"/>
  <c r="G186" i="42"/>
  <c r="O186" i="42" s="1"/>
  <c r="C187" i="42"/>
  <c r="D187" i="42"/>
  <c r="E187" i="42"/>
  <c r="F187" i="42" s="1"/>
  <c r="G187" i="42"/>
  <c r="O187" i="42" s="1"/>
  <c r="C188" i="42"/>
  <c r="D188" i="42"/>
  <c r="E188" i="42"/>
  <c r="F188" i="42" s="1"/>
  <c r="G188" i="42"/>
  <c r="O188" i="42" s="1"/>
  <c r="C189" i="42"/>
  <c r="D189" i="42"/>
  <c r="E189" i="42"/>
  <c r="F189" i="42" s="1"/>
  <c r="G189" i="42"/>
  <c r="O189" i="42" s="1"/>
  <c r="C190" i="42"/>
  <c r="D190" i="42"/>
  <c r="E190" i="42"/>
  <c r="F190" i="42" s="1"/>
  <c r="G190" i="42"/>
  <c r="O190" i="42" s="1"/>
  <c r="C191" i="42"/>
  <c r="D191" i="42"/>
  <c r="E191" i="42"/>
  <c r="F191" i="42" s="1"/>
  <c r="G191" i="42"/>
  <c r="O191" i="42" s="1"/>
  <c r="C192" i="42"/>
  <c r="D192" i="42"/>
  <c r="E192" i="42"/>
  <c r="F192" i="42" s="1"/>
  <c r="G192" i="42"/>
  <c r="O192" i="42" s="1"/>
  <c r="E183" i="42"/>
  <c r="F183" i="42" s="1"/>
  <c r="G183" i="42"/>
  <c r="O183" i="42" s="1"/>
  <c r="CB489" i="42" l="1"/>
  <c r="BV489" i="42"/>
  <c r="EX488" i="42"/>
  <c r="EX485" i="42"/>
  <c r="EQ489" i="42"/>
  <c r="EU489" i="42" s="1"/>
  <c r="EX489" i="42"/>
  <c r="EX486" i="42"/>
  <c r="EQ486" i="42"/>
  <c r="EU486" i="42" s="1"/>
  <c r="EQ485" i="42"/>
  <c r="EU485" i="42" s="1"/>
  <c r="EQ488" i="42"/>
  <c r="EU488" i="42" s="1"/>
  <c r="EQ487" i="42"/>
  <c r="EU487" i="42" s="1"/>
  <c r="EX487" i="42"/>
  <c r="DK485" i="42"/>
  <c r="DO485" i="42" s="1"/>
  <c r="DR489" i="42"/>
  <c r="DK487" i="42"/>
  <c r="DO487" i="42" s="1"/>
  <c r="DR487" i="42"/>
  <c r="DK488" i="42"/>
  <c r="DO488" i="42" s="1"/>
  <c r="DK486" i="42"/>
  <c r="DO486" i="42" s="1"/>
  <c r="AN487" i="42"/>
  <c r="AW487" i="42" s="1"/>
  <c r="BE487" i="42" s="1"/>
  <c r="BI487" i="42" s="1"/>
  <c r="BU487" i="42"/>
  <c r="AN489" i="42"/>
  <c r="BU489" i="42"/>
  <c r="AN485" i="42"/>
  <c r="AV485" i="42" s="1"/>
  <c r="BU485" i="42"/>
  <c r="BK460" i="42"/>
  <c r="CG488" i="42"/>
  <c r="CK488" i="42" s="1"/>
  <c r="CG487" i="42"/>
  <c r="CK487" i="42" s="1"/>
  <c r="CG485" i="42"/>
  <c r="CK485" i="42" s="1"/>
  <c r="CN486" i="42"/>
  <c r="BK462" i="42"/>
  <c r="AN486" i="42"/>
  <c r="BK461" i="42"/>
  <c r="AN488" i="42"/>
  <c r="BK463" i="42"/>
  <c r="AH485" i="42"/>
  <c r="X487" i="42"/>
  <c r="AE487" i="42" s="1"/>
  <c r="X486" i="42"/>
  <c r="AE486" i="42" s="1"/>
  <c r="AH487" i="42"/>
  <c r="X488" i="42"/>
  <c r="AE488" i="42" s="1"/>
  <c r="X485" i="42"/>
  <c r="AE485" i="42" s="1"/>
  <c r="AH486" i="42"/>
  <c r="AH488" i="42"/>
  <c r="BA176" i="42"/>
  <c r="AQ176" i="42"/>
  <c r="AL146" i="42"/>
  <c r="AU176" i="42" s="1"/>
  <c r="AW176" i="42"/>
  <c r="BF176" i="42"/>
  <c r="BC176" i="42"/>
  <c r="AZ176" i="42"/>
  <c r="AY176" i="42"/>
  <c r="C47" i="42"/>
  <c r="I47" i="42"/>
  <c r="U47" i="42"/>
  <c r="AG47" i="42"/>
  <c r="C48" i="42"/>
  <c r="I48" i="42"/>
  <c r="U48" i="42"/>
  <c r="AG48" i="42"/>
  <c r="C49" i="42"/>
  <c r="I49" i="42"/>
  <c r="U49" i="42"/>
  <c r="AG49" i="42"/>
  <c r="C50" i="42"/>
  <c r="I50" i="42"/>
  <c r="U50" i="42"/>
  <c r="AG50" i="42"/>
  <c r="C51" i="42"/>
  <c r="I51" i="42"/>
  <c r="U51" i="42"/>
  <c r="AG51" i="42"/>
  <c r="C52" i="42"/>
  <c r="I52" i="42"/>
  <c r="U52" i="42"/>
  <c r="AG52" i="42"/>
  <c r="C53" i="42"/>
  <c r="I53" i="42"/>
  <c r="U53" i="42"/>
  <c r="AG53" i="42"/>
  <c r="C54" i="42"/>
  <c r="I54" i="42"/>
  <c r="U54" i="42"/>
  <c r="AG54" i="42"/>
  <c r="C55" i="42"/>
  <c r="I55" i="42"/>
  <c r="U55" i="42"/>
  <c r="AG55" i="42"/>
  <c r="C56" i="42"/>
  <c r="I56" i="42"/>
  <c r="U56" i="42"/>
  <c r="AG56" i="42"/>
  <c r="C57" i="42"/>
  <c r="I57" i="42"/>
  <c r="U57" i="42"/>
  <c r="AG57" i="42"/>
  <c r="C58" i="42"/>
  <c r="I58" i="42"/>
  <c r="U58" i="42"/>
  <c r="AG58" i="42"/>
  <c r="C59" i="42"/>
  <c r="I59" i="42"/>
  <c r="U59" i="42"/>
  <c r="AG59" i="42"/>
  <c r="C60" i="42"/>
  <c r="I60" i="42"/>
  <c r="U60" i="42"/>
  <c r="AG60" i="42"/>
  <c r="B20" i="42"/>
  <c r="C20" i="42"/>
  <c r="D20" i="42"/>
  <c r="F20" i="42"/>
  <c r="I20" i="42" s="1"/>
  <c r="G20" i="42"/>
  <c r="H20" i="42"/>
  <c r="L20" i="42"/>
  <c r="P47" i="42" s="1"/>
  <c r="N20" i="42"/>
  <c r="Q20" i="42" s="1"/>
  <c r="O20" i="42"/>
  <c r="P20" i="42"/>
  <c r="T20" i="42"/>
  <c r="V20" i="42"/>
  <c r="Y20" i="42" s="1"/>
  <c r="W20" i="42"/>
  <c r="X20" i="42"/>
  <c r="B21" i="42"/>
  <c r="C21" i="42"/>
  <c r="D21" i="42"/>
  <c r="F21" i="42"/>
  <c r="I21" i="42" s="1"/>
  <c r="G21" i="42"/>
  <c r="H21" i="42"/>
  <c r="L21" i="42"/>
  <c r="N21" i="42"/>
  <c r="Q21" i="42" s="1"/>
  <c r="O21" i="42"/>
  <c r="P21" i="42"/>
  <c r="T21" i="42"/>
  <c r="V21" i="42"/>
  <c r="Y21" i="42" s="1"/>
  <c r="W21" i="42"/>
  <c r="X21" i="42"/>
  <c r="B22" i="42"/>
  <c r="C22" i="42"/>
  <c r="D22" i="42"/>
  <c r="F22" i="42"/>
  <c r="I22" i="42" s="1"/>
  <c r="G22" i="42"/>
  <c r="H22" i="42"/>
  <c r="L22" i="42"/>
  <c r="N22" i="42"/>
  <c r="Q22" i="42" s="1"/>
  <c r="O22" i="42"/>
  <c r="P22" i="42"/>
  <c r="T22" i="42"/>
  <c r="V22" i="42"/>
  <c r="Y22" i="42" s="1"/>
  <c r="W22" i="42"/>
  <c r="X22" i="42"/>
  <c r="B23" i="42"/>
  <c r="C23" i="42"/>
  <c r="D23" i="42"/>
  <c r="F23" i="42"/>
  <c r="I23" i="42" s="1"/>
  <c r="G23" i="42"/>
  <c r="H23" i="42"/>
  <c r="L23" i="42"/>
  <c r="N23" i="42"/>
  <c r="Q23" i="42" s="1"/>
  <c r="O23" i="42"/>
  <c r="P23" i="42"/>
  <c r="T23" i="42"/>
  <c r="V23" i="42"/>
  <c r="Y23" i="42" s="1"/>
  <c r="W23" i="42"/>
  <c r="X23" i="42"/>
  <c r="B24" i="42"/>
  <c r="C24" i="42"/>
  <c r="D24" i="42"/>
  <c r="F24" i="42"/>
  <c r="I24" i="42" s="1"/>
  <c r="G24" i="42"/>
  <c r="H24" i="42"/>
  <c r="L24" i="42"/>
  <c r="N24" i="42"/>
  <c r="Q24" i="42" s="1"/>
  <c r="O24" i="42"/>
  <c r="P24" i="42"/>
  <c r="T24" i="42"/>
  <c r="V24" i="42"/>
  <c r="Y24" i="42" s="1"/>
  <c r="W24" i="42"/>
  <c r="X24" i="42"/>
  <c r="B25" i="42"/>
  <c r="C25" i="42"/>
  <c r="D25" i="42"/>
  <c r="F25" i="42"/>
  <c r="I25" i="42" s="1"/>
  <c r="G25" i="42"/>
  <c r="H25" i="42"/>
  <c r="L25" i="42"/>
  <c r="N25" i="42"/>
  <c r="Q25" i="42" s="1"/>
  <c r="O25" i="42"/>
  <c r="P25" i="42"/>
  <c r="T25" i="42"/>
  <c r="V25" i="42"/>
  <c r="Y25" i="42" s="1"/>
  <c r="W25" i="42"/>
  <c r="X25" i="42"/>
  <c r="B26" i="42"/>
  <c r="C26" i="42"/>
  <c r="D26" i="42"/>
  <c r="F26" i="42"/>
  <c r="I26" i="42" s="1"/>
  <c r="G26" i="42"/>
  <c r="H26" i="42"/>
  <c r="L26" i="42"/>
  <c r="N26" i="42"/>
  <c r="Q26" i="42" s="1"/>
  <c r="O26" i="42"/>
  <c r="P26" i="42"/>
  <c r="T26" i="42"/>
  <c r="V26" i="42"/>
  <c r="Y26" i="42" s="1"/>
  <c r="W26" i="42"/>
  <c r="X26" i="42"/>
  <c r="B27" i="42"/>
  <c r="C27" i="42"/>
  <c r="D27" i="42"/>
  <c r="F27" i="42"/>
  <c r="I27" i="42" s="1"/>
  <c r="G27" i="42"/>
  <c r="H27" i="42"/>
  <c r="L27" i="42"/>
  <c r="N27" i="42"/>
  <c r="Q27" i="42" s="1"/>
  <c r="O27" i="42"/>
  <c r="P27" i="42"/>
  <c r="T27" i="42"/>
  <c r="V27" i="42"/>
  <c r="Y27" i="42" s="1"/>
  <c r="W27" i="42"/>
  <c r="X27" i="42"/>
  <c r="B28" i="42"/>
  <c r="C28" i="42"/>
  <c r="D28" i="42"/>
  <c r="F28" i="42"/>
  <c r="I28" i="42" s="1"/>
  <c r="G28" i="42"/>
  <c r="H28" i="42"/>
  <c r="L28" i="42"/>
  <c r="N28" i="42"/>
  <c r="Q28" i="42" s="1"/>
  <c r="O28" i="42"/>
  <c r="P28" i="42"/>
  <c r="T28" i="42"/>
  <c r="V28" i="42"/>
  <c r="Y28" i="42" s="1"/>
  <c r="W28" i="42"/>
  <c r="X28" i="42"/>
  <c r="B29" i="42"/>
  <c r="C29" i="42"/>
  <c r="D29" i="42"/>
  <c r="F29" i="42"/>
  <c r="I29" i="42" s="1"/>
  <c r="G29" i="42"/>
  <c r="H29" i="42"/>
  <c r="L29" i="42"/>
  <c r="N29" i="42"/>
  <c r="Q29" i="42" s="1"/>
  <c r="O29" i="42"/>
  <c r="P29" i="42"/>
  <c r="T29" i="42"/>
  <c r="V29" i="42"/>
  <c r="Y29" i="42" s="1"/>
  <c r="W29" i="42"/>
  <c r="X29" i="42"/>
  <c r="B30" i="42"/>
  <c r="C30" i="42"/>
  <c r="D30" i="42"/>
  <c r="F30" i="42"/>
  <c r="I30" i="42" s="1"/>
  <c r="G30" i="42"/>
  <c r="H30" i="42"/>
  <c r="L30" i="42"/>
  <c r="N30" i="42"/>
  <c r="Q30" i="42" s="1"/>
  <c r="O30" i="42"/>
  <c r="P30" i="42"/>
  <c r="T30" i="42"/>
  <c r="V30" i="42"/>
  <c r="Y30" i="42" s="1"/>
  <c r="W30" i="42"/>
  <c r="X30" i="42"/>
  <c r="B31" i="42"/>
  <c r="C31" i="42"/>
  <c r="D31" i="42"/>
  <c r="F31" i="42"/>
  <c r="I31" i="42" s="1"/>
  <c r="G31" i="42"/>
  <c r="H31" i="42"/>
  <c r="L31" i="42"/>
  <c r="N31" i="42"/>
  <c r="Q31" i="42" s="1"/>
  <c r="O31" i="42"/>
  <c r="P31" i="42"/>
  <c r="T31" i="42"/>
  <c r="V31" i="42"/>
  <c r="Y31" i="42" s="1"/>
  <c r="W31" i="42"/>
  <c r="X31" i="42"/>
  <c r="B32" i="42"/>
  <c r="C32" i="42"/>
  <c r="D32" i="42"/>
  <c r="F32" i="42"/>
  <c r="I32" i="42" s="1"/>
  <c r="G32" i="42"/>
  <c r="H32" i="42"/>
  <c r="L32" i="42"/>
  <c r="N32" i="42"/>
  <c r="Q32" i="42" s="1"/>
  <c r="O32" i="42"/>
  <c r="P32" i="42"/>
  <c r="T32" i="42"/>
  <c r="V32" i="42"/>
  <c r="Y32" i="42" s="1"/>
  <c r="W32" i="42"/>
  <c r="X32" i="42"/>
  <c r="B33" i="42"/>
  <c r="C33" i="42"/>
  <c r="D33" i="42"/>
  <c r="F33" i="42"/>
  <c r="I33" i="42" s="1"/>
  <c r="G33" i="42"/>
  <c r="H33" i="42"/>
  <c r="L33" i="42"/>
  <c r="N33" i="42"/>
  <c r="Q33" i="42" s="1"/>
  <c r="O33" i="42"/>
  <c r="P33" i="42"/>
  <c r="T33" i="42"/>
  <c r="V33" i="42"/>
  <c r="Y33" i="42" s="1"/>
  <c r="W33" i="42"/>
  <c r="X33" i="42"/>
  <c r="C46" i="42"/>
  <c r="K66" i="4"/>
  <c r="L66" i="4" s="1"/>
  <c r="K67" i="4"/>
  <c r="L67" i="4" s="1"/>
  <c r="K68" i="4"/>
  <c r="L68" i="4" s="1"/>
  <c r="K69" i="4"/>
  <c r="L69" i="4" s="1"/>
  <c r="K70" i="4"/>
  <c r="L70" i="4" s="1"/>
  <c r="K71" i="4"/>
  <c r="L71" i="4" s="1"/>
  <c r="K72" i="4"/>
  <c r="L72" i="4" s="1"/>
  <c r="K73" i="4"/>
  <c r="L73" i="4" s="1"/>
  <c r="K74" i="4"/>
  <c r="L74" i="4" s="1"/>
  <c r="K75" i="4"/>
  <c r="L75" i="4" s="1"/>
  <c r="K76" i="4"/>
  <c r="L76" i="4" s="1"/>
  <c r="K77" i="4"/>
  <c r="L77" i="4" s="1"/>
  <c r="K78" i="4"/>
  <c r="L78" i="4" s="1"/>
  <c r="K79" i="4"/>
  <c r="L79" i="4" s="1"/>
  <c r="G66" i="4"/>
  <c r="H66" i="4" s="1"/>
  <c r="G67" i="4"/>
  <c r="H67" i="4" s="1"/>
  <c r="G68" i="4"/>
  <c r="H68" i="4" s="1"/>
  <c r="G69" i="4"/>
  <c r="H69" i="4" s="1"/>
  <c r="G70" i="4"/>
  <c r="H70" i="4" s="1"/>
  <c r="G71" i="4"/>
  <c r="H71" i="4" s="1"/>
  <c r="G72" i="4"/>
  <c r="H72" i="4" s="1"/>
  <c r="G73" i="4"/>
  <c r="H73" i="4" s="1"/>
  <c r="G74" i="4"/>
  <c r="H74" i="4" s="1"/>
  <c r="G75" i="4"/>
  <c r="H75" i="4" s="1"/>
  <c r="G76" i="4"/>
  <c r="H76" i="4" s="1"/>
  <c r="G77" i="4"/>
  <c r="H77" i="4" s="1"/>
  <c r="G78" i="4"/>
  <c r="H78" i="4" s="1"/>
  <c r="G79" i="4"/>
  <c r="H79" i="4" s="1"/>
  <c r="C66" i="4"/>
  <c r="C67" i="4"/>
  <c r="D67" i="4" s="1"/>
  <c r="C68" i="4"/>
  <c r="D68" i="4" s="1"/>
  <c r="C69" i="4"/>
  <c r="D69" i="4" s="1"/>
  <c r="C70" i="4"/>
  <c r="D70" i="4" s="1"/>
  <c r="C71" i="4"/>
  <c r="D71" i="4" s="1"/>
  <c r="C72" i="4"/>
  <c r="D72" i="4" s="1"/>
  <c r="C73" i="4"/>
  <c r="D73" i="4" s="1"/>
  <c r="C74" i="4"/>
  <c r="D74" i="4" s="1"/>
  <c r="C75" i="4"/>
  <c r="D75" i="4" s="1"/>
  <c r="C76" i="4"/>
  <c r="D76" i="4" s="1"/>
  <c r="C77" i="4"/>
  <c r="D77" i="4" s="1"/>
  <c r="C78" i="4"/>
  <c r="D78" i="4" s="1"/>
  <c r="C79" i="4"/>
  <c r="D79" i="4" s="1"/>
  <c r="B66" i="4"/>
  <c r="B67" i="4"/>
  <c r="B68" i="4"/>
  <c r="B69" i="4"/>
  <c r="B70" i="4"/>
  <c r="B71" i="4"/>
  <c r="B72" i="4"/>
  <c r="B73" i="4"/>
  <c r="B74" i="4"/>
  <c r="B75" i="4"/>
  <c r="B76" i="4"/>
  <c r="B77" i="4"/>
  <c r="B78" i="4"/>
  <c r="B41" i="4"/>
  <c r="B48" i="22" s="1"/>
  <c r="B42" i="4"/>
  <c r="B49" i="22" s="1"/>
  <c r="B43" i="4"/>
  <c r="B50" i="22" s="1"/>
  <c r="B44" i="4"/>
  <c r="B51" i="22" s="1"/>
  <c r="B45" i="4"/>
  <c r="B52" i="22" s="1"/>
  <c r="B46" i="4"/>
  <c r="B53" i="22" s="1"/>
  <c r="B47" i="4"/>
  <c r="B54" i="22" s="1"/>
  <c r="B48" i="4"/>
  <c r="B55" i="22" s="1"/>
  <c r="B49" i="4"/>
  <c r="B56" i="22" s="1"/>
  <c r="B50" i="4"/>
  <c r="B57" i="22" s="1"/>
  <c r="B51" i="4"/>
  <c r="B58" i="22" s="1"/>
  <c r="B52" i="4"/>
  <c r="B59" i="22" s="1"/>
  <c r="B53" i="4"/>
  <c r="B60" i="22" s="1"/>
  <c r="L6" i="3"/>
  <c r="L9" i="3"/>
  <c r="L8" i="3"/>
  <c r="L5" i="3"/>
  <c r="L7" i="3"/>
  <c r="L11" i="3"/>
  <c r="L10" i="3"/>
  <c r="L24" i="3"/>
  <c r="L22" i="3"/>
  <c r="L23" i="3"/>
  <c r="L19" i="3"/>
  <c r="L20" i="3"/>
  <c r="L14" i="3"/>
  <c r="L13" i="3"/>
  <c r="L17" i="3"/>
  <c r="L25" i="3"/>
  <c r="L21" i="3"/>
  <c r="L15" i="3"/>
  <c r="L16" i="3"/>
  <c r="L18" i="3"/>
  <c r="L29" i="3"/>
  <c r="L30" i="3"/>
  <c r="L26" i="3"/>
  <c r="L31" i="3"/>
  <c r="L32" i="3"/>
  <c r="L28" i="3"/>
  <c r="L27" i="3"/>
  <c r="L37" i="3"/>
  <c r="L36" i="3"/>
  <c r="L33" i="3"/>
  <c r="L34" i="3"/>
  <c r="L35" i="3"/>
  <c r="L51" i="3"/>
  <c r="L46" i="3"/>
  <c r="L52" i="3"/>
  <c r="L47" i="3"/>
  <c r="L49" i="3"/>
  <c r="L48" i="3"/>
  <c r="L50" i="3"/>
  <c r="L53" i="3"/>
  <c r="L43" i="3"/>
  <c r="L45" i="3"/>
  <c r="L44" i="3"/>
  <c r="L56" i="3"/>
  <c r="L54" i="3"/>
  <c r="L55" i="3"/>
  <c r="L63" i="3"/>
  <c r="L59" i="3"/>
  <c r="L61" i="3"/>
  <c r="L62" i="3"/>
  <c r="L57" i="3"/>
  <c r="L58" i="3"/>
  <c r="L64" i="3"/>
  <c r="L60" i="3"/>
  <c r="L66" i="3"/>
  <c r="L65" i="3"/>
  <c r="L69" i="3"/>
  <c r="L70" i="3"/>
  <c r="L67" i="3"/>
  <c r="L71" i="3"/>
  <c r="L68" i="3"/>
  <c r="L73" i="3"/>
  <c r="L72" i="3"/>
  <c r="L75" i="3"/>
  <c r="L79" i="3"/>
  <c r="E116" i="4"/>
  <c r="E294" i="42" s="1"/>
  <c r="E118" i="4"/>
  <c r="E119" i="4"/>
  <c r="AI74" i="42"/>
  <c r="AK80" i="42"/>
  <c r="AQ85" i="42"/>
  <c r="AK84" i="42"/>
  <c r="AI83" i="42"/>
  <c r="AQ73" i="42"/>
  <c r="AR75" i="42"/>
  <c r="AR74" i="42"/>
  <c r="AJ82" i="42"/>
  <c r="AR78" i="42"/>
  <c r="AJ83" i="42"/>
  <c r="AQ75" i="42"/>
  <c r="AP79" i="42"/>
  <c r="AR80" i="42"/>
  <c r="AR82" i="42"/>
  <c r="AK82" i="42"/>
  <c r="AP76" i="42"/>
  <c r="AP84" i="42"/>
  <c r="AQ86" i="42"/>
  <c r="AJ80" i="42"/>
  <c r="AR76" i="42"/>
  <c r="AK83" i="42"/>
  <c r="AQ79" i="42"/>
  <c r="AI81" i="42"/>
  <c r="AK86" i="42"/>
  <c r="AI72" i="42"/>
  <c r="AK77" i="42"/>
  <c r="AJ86" i="42"/>
  <c r="AR83" i="42"/>
  <c r="AI82" i="42"/>
  <c r="AQ72" i="42"/>
  <c r="AP77" i="42"/>
  <c r="AR81" i="42"/>
  <c r="AJ75" i="42"/>
  <c r="AQ80" i="42"/>
  <c r="AR79" i="42"/>
  <c r="AQ78" i="42"/>
  <c r="AQ77" i="42"/>
  <c r="AJ76" i="42"/>
  <c r="AI79" i="42"/>
  <c r="AJ78" i="42"/>
  <c r="AK76" i="42"/>
  <c r="AK72" i="42"/>
  <c r="AR72" i="42"/>
  <c r="AJ73" i="42"/>
  <c r="AI75" i="42"/>
  <c r="AP83" i="42"/>
  <c r="AP81" i="42"/>
  <c r="AI73" i="42"/>
  <c r="AQ76" i="42"/>
  <c r="AR86" i="42"/>
  <c r="AP72" i="42"/>
  <c r="AI86" i="42"/>
  <c r="AI78" i="42"/>
  <c r="AP85" i="42"/>
  <c r="AP78" i="42"/>
  <c r="AQ81" i="42"/>
  <c r="AI76" i="42"/>
  <c r="AR73" i="42"/>
  <c r="AR84" i="42"/>
  <c r="AJ85" i="42"/>
  <c r="AJ79" i="42"/>
  <c r="AK75" i="42"/>
  <c r="AI80" i="42"/>
  <c r="AJ77" i="42"/>
  <c r="AQ84" i="42"/>
  <c r="AK73" i="42"/>
  <c r="AR77" i="42"/>
  <c r="AQ83" i="42"/>
  <c r="AJ74" i="42"/>
  <c r="AP80" i="42"/>
  <c r="AK85" i="42"/>
  <c r="AJ84" i="42"/>
  <c r="AI84" i="42"/>
  <c r="AJ81" i="42"/>
  <c r="AP82" i="42"/>
  <c r="AI85" i="42"/>
  <c r="AK79" i="42"/>
  <c r="AQ82" i="42"/>
  <c r="AK74" i="42"/>
  <c r="AK81" i="42"/>
  <c r="AR85" i="42"/>
  <c r="AQ74" i="42"/>
  <c r="AP73" i="42"/>
  <c r="AP86" i="42"/>
  <c r="AI77" i="42"/>
  <c r="AK78" i="42"/>
  <c r="AP74" i="42"/>
  <c r="AP75" i="42"/>
  <c r="AJ72" i="42"/>
  <c r="CG489" i="42" l="1"/>
  <c r="CK489" i="42" s="1"/>
  <c r="DR488" i="42"/>
  <c r="DR485" i="42"/>
  <c r="DB486" i="42"/>
  <c r="DH486" i="42"/>
  <c r="DB488" i="42"/>
  <c r="DH488" i="42"/>
  <c r="DH487" i="42"/>
  <c r="DB487" i="42"/>
  <c r="DL488" i="42"/>
  <c r="DP488" i="42" s="1"/>
  <c r="DS488" i="42"/>
  <c r="DK489" i="42"/>
  <c r="DO489" i="42" s="1"/>
  <c r="DL486" i="42"/>
  <c r="DP486" i="42" s="1"/>
  <c r="DS486" i="42"/>
  <c r="DL485" i="42"/>
  <c r="DP485" i="42" s="1"/>
  <c r="DS485" i="42"/>
  <c r="DH485" i="42"/>
  <c r="DB485" i="42"/>
  <c r="DL489" i="42"/>
  <c r="DP489" i="42" s="1"/>
  <c r="DS489" i="42"/>
  <c r="DR486" i="42"/>
  <c r="DL487" i="42"/>
  <c r="DP487" i="42" s="1"/>
  <c r="DS487" i="42"/>
  <c r="AV487" i="42"/>
  <c r="BD487" i="42" s="1"/>
  <c r="BH487" i="42" s="1"/>
  <c r="AU485" i="42"/>
  <c r="BC485" i="42" s="1"/>
  <c r="BG485" i="42" s="1"/>
  <c r="AU487" i="42"/>
  <c r="BC487" i="42" s="1"/>
  <c r="BG487" i="42" s="1"/>
  <c r="AW485" i="42"/>
  <c r="BE485" i="42" s="1"/>
  <c r="BI485" i="42" s="1"/>
  <c r="CH486" i="42"/>
  <c r="CL486" i="42" s="1"/>
  <c r="CO486" i="42"/>
  <c r="CO489" i="42"/>
  <c r="CH489" i="42"/>
  <c r="CL489" i="42" s="1"/>
  <c r="CO487" i="42"/>
  <c r="CH487" i="42"/>
  <c r="CL487" i="42" s="1"/>
  <c r="CH488" i="42"/>
  <c r="CL488" i="42" s="1"/>
  <c r="CO488" i="42"/>
  <c r="CG486" i="42"/>
  <c r="CK486" i="42" s="1"/>
  <c r="CN489" i="42"/>
  <c r="CN485" i="42"/>
  <c r="CN487" i="42"/>
  <c r="CN488" i="42"/>
  <c r="CO485" i="42"/>
  <c r="CH485" i="42"/>
  <c r="CL485" i="42" s="1"/>
  <c r="CI486" i="42"/>
  <c r="CM486" i="42" s="1"/>
  <c r="CP486" i="42"/>
  <c r="CP489" i="42"/>
  <c r="CI489" i="42"/>
  <c r="CM489" i="42" s="1"/>
  <c r="CI485" i="42"/>
  <c r="CM485" i="42" s="1"/>
  <c r="CP485" i="42"/>
  <c r="CP487" i="42"/>
  <c r="CI487" i="42"/>
  <c r="CM487" i="42" s="1"/>
  <c r="CI488" i="42"/>
  <c r="CM488" i="42" s="1"/>
  <c r="CP488" i="42"/>
  <c r="AW486" i="42"/>
  <c r="BE486" i="42" s="1"/>
  <c r="BI486" i="42" s="1"/>
  <c r="AV486" i="42"/>
  <c r="BD486" i="42" s="1"/>
  <c r="BH486" i="42" s="1"/>
  <c r="AU486" i="42"/>
  <c r="AW488" i="42"/>
  <c r="BE488" i="42" s="1"/>
  <c r="BI488" i="42" s="1"/>
  <c r="AU488" i="42"/>
  <c r="AV488" i="42"/>
  <c r="BL487" i="42"/>
  <c r="BD485" i="42"/>
  <c r="BH485" i="42" s="1"/>
  <c r="BK485" i="42"/>
  <c r="AQ31" i="42"/>
  <c r="AI31" i="42"/>
  <c r="AP31" i="42"/>
  <c r="AH31" i="42"/>
  <c r="L431" i="42" s="1"/>
  <c r="AQ27" i="42"/>
  <c r="AP27" i="42"/>
  <c r="P427" i="42" s="1"/>
  <c r="AI27" i="42"/>
  <c r="AH27" i="42"/>
  <c r="M427" i="42" s="1"/>
  <c r="AB60" i="42"/>
  <c r="AE60" i="42" s="1"/>
  <c r="E86" i="22"/>
  <c r="P60" i="42"/>
  <c r="S60" i="42" s="1"/>
  <c r="D86" i="22"/>
  <c r="D60" i="42"/>
  <c r="C86" i="22"/>
  <c r="AB58" i="42"/>
  <c r="AE58" i="42" s="1"/>
  <c r="E84" i="22"/>
  <c r="P58" i="42"/>
  <c r="S58" i="42" s="1"/>
  <c r="D84" i="22"/>
  <c r="D58" i="42"/>
  <c r="C84" i="22"/>
  <c r="AB56" i="42"/>
  <c r="AE56" i="42" s="1"/>
  <c r="E82" i="22"/>
  <c r="P56" i="42"/>
  <c r="S56" i="42" s="1"/>
  <c r="D82" i="22"/>
  <c r="D56" i="42"/>
  <c r="C82" i="22"/>
  <c r="AB54" i="42"/>
  <c r="AE54" i="42" s="1"/>
  <c r="E80" i="22"/>
  <c r="P54" i="42"/>
  <c r="D80" i="22"/>
  <c r="D54" i="42"/>
  <c r="C80" i="22"/>
  <c r="AB52" i="42"/>
  <c r="AE52" i="42" s="1"/>
  <c r="E78" i="22"/>
  <c r="P52" i="42"/>
  <c r="S52" i="42" s="1"/>
  <c r="D78" i="22"/>
  <c r="D52" i="42"/>
  <c r="C78" i="22"/>
  <c r="AB50" i="42"/>
  <c r="AE50" i="42" s="1"/>
  <c r="E76" i="22"/>
  <c r="P50" i="42"/>
  <c r="S50" i="42" s="1"/>
  <c r="D76" i="22"/>
  <c r="D50" i="42"/>
  <c r="C76" i="22"/>
  <c r="AB48" i="42"/>
  <c r="AE48" i="42" s="1"/>
  <c r="E74" i="22"/>
  <c r="P48" i="42"/>
  <c r="S48" i="42" s="1"/>
  <c r="D74" i="22"/>
  <c r="AP30" i="42"/>
  <c r="AQ30" i="42"/>
  <c r="AH30" i="42"/>
  <c r="K430" i="42" s="1"/>
  <c r="AL456" i="42" s="1"/>
  <c r="AI30" i="42"/>
  <c r="AH28" i="42"/>
  <c r="K428" i="42" s="1"/>
  <c r="AP28" i="42"/>
  <c r="P428" i="42" s="1"/>
  <c r="AI28" i="42"/>
  <c r="AQ28" i="42"/>
  <c r="AP26" i="42"/>
  <c r="N426" i="42" s="1"/>
  <c r="AH26" i="42"/>
  <c r="K426" i="42" s="1"/>
  <c r="AQ26" i="42"/>
  <c r="AI26" i="42"/>
  <c r="AP24" i="42"/>
  <c r="O424" i="42" s="1"/>
  <c r="AH24" i="42"/>
  <c r="K424" i="42" s="1"/>
  <c r="AQ24" i="42"/>
  <c r="AI24" i="42"/>
  <c r="AP22" i="42"/>
  <c r="O422" i="42" s="1"/>
  <c r="AQ22" i="42"/>
  <c r="AH22" i="42"/>
  <c r="K422" i="42" s="1"/>
  <c r="AI22" i="42"/>
  <c r="C73" i="22"/>
  <c r="AP32" i="42"/>
  <c r="P432" i="42" s="1"/>
  <c r="AH32" i="42"/>
  <c r="M432" i="42" s="1"/>
  <c r="AQ32" i="42"/>
  <c r="AI32" i="42"/>
  <c r="AB59" i="42"/>
  <c r="AE59" i="42" s="1"/>
  <c r="E85" i="22"/>
  <c r="P59" i="42"/>
  <c r="S59" i="42" s="1"/>
  <c r="D85" i="22"/>
  <c r="D59" i="42"/>
  <c r="C85" i="22"/>
  <c r="AB57" i="42"/>
  <c r="AE57" i="42" s="1"/>
  <c r="E83" i="22"/>
  <c r="P57" i="42"/>
  <c r="S57" i="42" s="1"/>
  <c r="D83" i="22"/>
  <c r="D57" i="42"/>
  <c r="C83" i="22"/>
  <c r="AB55" i="42"/>
  <c r="AE55" i="42" s="1"/>
  <c r="E81" i="22"/>
  <c r="P55" i="42"/>
  <c r="S55" i="42" s="1"/>
  <c r="D81" i="22"/>
  <c r="D55" i="42"/>
  <c r="J81" i="42" s="1"/>
  <c r="M81" i="42" s="1"/>
  <c r="C81" i="22"/>
  <c r="AB53" i="42"/>
  <c r="AE53" i="42" s="1"/>
  <c r="E79" i="22"/>
  <c r="P53" i="42"/>
  <c r="D79" i="22"/>
  <c r="D53" i="42"/>
  <c r="C79" i="22"/>
  <c r="AB51" i="42"/>
  <c r="AE51" i="42" s="1"/>
  <c r="E77" i="22"/>
  <c r="P51" i="42"/>
  <c r="S51" i="42" s="1"/>
  <c r="D77" i="22"/>
  <c r="D51" i="42"/>
  <c r="C77" i="22"/>
  <c r="AB49" i="42"/>
  <c r="AE49" i="42" s="1"/>
  <c r="E75" i="22"/>
  <c r="P49" i="42"/>
  <c r="S49" i="42" s="1"/>
  <c r="D75" i="22"/>
  <c r="D49" i="42"/>
  <c r="C75" i="22"/>
  <c r="AQ33" i="42"/>
  <c r="AI33" i="42"/>
  <c r="AP33" i="42"/>
  <c r="N433" i="42" s="1"/>
  <c r="AH33" i="42"/>
  <c r="K433" i="42" s="1"/>
  <c r="AQ29" i="42"/>
  <c r="AP29" i="42"/>
  <c r="AI29" i="42"/>
  <c r="AH29" i="42"/>
  <c r="M429" i="42" s="1"/>
  <c r="AP25" i="42"/>
  <c r="N425" i="42" s="1"/>
  <c r="AQ25" i="42"/>
  <c r="AI25" i="42"/>
  <c r="AH25" i="42"/>
  <c r="L425" i="42" s="1"/>
  <c r="AQ23" i="42"/>
  <c r="AI23" i="42"/>
  <c r="AP23" i="42"/>
  <c r="AH23" i="42"/>
  <c r="AI21" i="42"/>
  <c r="AH21" i="42"/>
  <c r="M421" i="42" s="1"/>
  <c r="AQ21" i="42"/>
  <c r="AP21" i="42"/>
  <c r="N421" i="42" s="1"/>
  <c r="AB47" i="42"/>
  <c r="AE47" i="42" s="1"/>
  <c r="E73" i="22"/>
  <c r="AP20" i="42"/>
  <c r="O420" i="42" s="1"/>
  <c r="AH20" i="42"/>
  <c r="M420" i="42" s="1"/>
  <c r="AQ20" i="42"/>
  <c r="AI20" i="42"/>
  <c r="D48" i="42"/>
  <c r="C74" i="22"/>
  <c r="D73" i="22"/>
  <c r="D47" i="42"/>
  <c r="BO176" i="42"/>
  <c r="BG176" i="42"/>
  <c r="BK176" i="42" s="1"/>
  <c r="BN176" i="42"/>
  <c r="BH176" i="42"/>
  <c r="BL176" i="42" s="1"/>
  <c r="BD176" i="42"/>
  <c r="AX176" i="42"/>
  <c r="E296" i="42"/>
  <c r="E297" i="42"/>
  <c r="B171" i="42"/>
  <c r="B219" i="42" s="1"/>
  <c r="B255" i="42" s="1"/>
  <c r="B282" i="42" s="1"/>
  <c r="B169" i="42"/>
  <c r="B217" i="42" s="1"/>
  <c r="B253" i="42" s="1"/>
  <c r="B280" i="42" s="1"/>
  <c r="B167" i="42"/>
  <c r="B215" i="42" s="1"/>
  <c r="B251" i="42" s="1"/>
  <c r="B278" i="42" s="1"/>
  <c r="B165" i="42"/>
  <c r="B213" i="42" s="1"/>
  <c r="B249" i="42" s="1"/>
  <c r="B276" i="42" s="1"/>
  <c r="B170" i="42"/>
  <c r="B218" i="42" s="1"/>
  <c r="B254" i="42" s="1"/>
  <c r="B281" i="42" s="1"/>
  <c r="B166" i="42"/>
  <c r="B214" i="42" s="1"/>
  <c r="B250" i="42" s="1"/>
  <c r="B277" i="42" s="1"/>
  <c r="B164" i="42"/>
  <c r="B212" i="42" s="1"/>
  <c r="B248" i="42" s="1"/>
  <c r="B275" i="42" s="1"/>
  <c r="B162" i="42"/>
  <c r="B210" i="42" s="1"/>
  <c r="B246" i="42" s="1"/>
  <c r="B273" i="42" s="1"/>
  <c r="B160" i="42"/>
  <c r="B208" i="42" s="1"/>
  <c r="B244" i="42" s="1"/>
  <c r="B271" i="42" s="1"/>
  <c r="B158" i="42"/>
  <c r="B206" i="42" s="1"/>
  <c r="B242" i="42" s="1"/>
  <c r="B269" i="42" s="1"/>
  <c r="B163" i="42"/>
  <c r="B211" i="42" s="1"/>
  <c r="B247" i="42" s="1"/>
  <c r="B274" i="42" s="1"/>
  <c r="B161" i="42"/>
  <c r="B209" i="42" s="1"/>
  <c r="B245" i="42" s="1"/>
  <c r="B272" i="42" s="1"/>
  <c r="B159" i="42"/>
  <c r="B207" i="42" s="1"/>
  <c r="B243" i="42" s="1"/>
  <c r="B270" i="42" s="1"/>
  <c r="B168" i="42"/>
  <c r="B216" i="42" s="1"/>
  <c r="B252" i="42" s="1"/>
  <c r="B279" i="42" s="1"/>
  <c r="AT255" i="42"/>
  <c r="AX255" i="42" s="1"/>
  <c r="AU255" i="42"/>
  <c r="AV255" i="42"/>
  <c r="AT253" i="42"/>
  <c r="AX253" i="42" s="1"/>
  <c r="AU253" i="42"/>
  <c r="AV253" i="42"/>
  <c r="AT251" i="42"/>
  <c r="AX251" i="42" s="1"/>
  <c r="AU251" i="42"/>
  <c r="AV251" i="42"/>
  <c r="AT249" i="42"/>
  <c r="AX249" i="42" s="1"/>
  <c r="AU249" i="42"/>
  <c r="AV249" i="42"/>
  <c r="AT247" i="42"/>
  <c r="AX247" i="42" s="1"/>
  <c r="AU247" i="42"/>
  <c r="AV247" i="42"/>
  <c r="AT245" i="42"/>
  <c r="AX245" i="42" s="1"/>
  <c r="AU245" i="42"/>
  <c r="AV245" i="42"/>
  <c r="AT242" i="42"/>
  <c r="AX242" i="42" s="1"/>
  <c r="AU242" i="42"/>
  <c r="AV242" i="42"/>
  <c r="AT254" i="42"/>
  <c r="AX254" i="42" s="1"/>
  <c r="AU254" i="42"/>
  <c r="AV254" i="42"/>
  <c r="AT252" i="42"/>
  <c r="AX252" i="42" s="1"/>
  <c r="AU252" i="42"/>
  <c r="AV252" i="42"/>
  <c r="AT250" i="42"/>
  <c r="AX250" i="42" s="1"/>
  <c r="AU250" i="42"/>
  <c r="AV250" i="42"/>
  <c r="AT248" i="42"/>
  <c r="AX248" i="42" s="1"/>
  <c r="AU248" i="42"/>
  <c r="AV248" i="42"/>
  <c r="AT246" i="42"/>
  <c r="AX246" i="42" s="1"/>
  <c r="AU246" i="42"/>
  <c r="AV246" i="42"/>
  <c r="AT244" i="42"/>
  <c r="AX244" i="42" s="1"/>
  <c r="AU244" i="42"/>
  <c r="AV244" i="42"/>
  <c r="AT243" i="42"/>
  <c r="AX243" i="42" s="1"/>
  <c r="AU243" i="42"/>
  <c r="AV243" i="42"/>
  <c r="AV241" i="42"/>
  <c r="AU241" i="42"/>
  <c r="AT241" i="42"/>
  <c r="AK255" i="42"/>
  <c r="AL255" i="42"/>
  <c r="AJ255" i="42"/>
  <c r="AN255" i="42" s="1"/>
  <c r="AK253" i="42"/>
  <c r="AL253" i="42"/>
  <c r="AJ253" i="42"/>
  <c r="AN253" i="42" s="1"/>
  <c r="AK251" i="42"/>
  <c r="AL251" i="42"/>
  <c r="AJ251" i="42"/>
  <c r="AN251" i="42" s="1"/>
  <c r="AK249" i="42"/>
  <c r="AL249" i="42"/>
  <c r="AJ249" i="42"/>
  <c r="AN249" i="42" s="1"/>
  <c r="AK247" i="42"/>
  <c r="AL247" i="42"/>
  <c r="AJ247" i="42"/>
  <c r="AN247" i="42" s="1"/>
  <c r="AK245" i="42"/>
  <c r="AL245" i="42"/>
  <c r="AJ245" i="42"/>
  <c r="AN245" i="42" s="1"/>
  <c r="AK242" i="42"/>
  <c r="AL242" i="42"/>
  <c r="AJ242" i="42"/>
  <c r="AN242" i="42" s="1"/>
  <c r="AK254" i="42"/>
  <c r="AL254" i="42"/>
  <c r="AJ254" i="42"/>
  <c r="AN254" i="42" s="1"/>
  <c r="AK252" i="42"/>
  <c r="AL252" i="42"/>
  <c r="AJ252" i="42"/>
  <c r="AN252" i="42" s="1"/>
  <c r="AK250" i="42"/>
  <c r="AL250" i="42"/>
  <c r="AJ250" i="42"/>
  <c r="AN250" i="42" s="1"/>
  <c r="AK248" i="42"/>
  <c r="AL248" i="42"/>
  <c r="AJ248" i="42"/>
  <c r="AN248" i="42" s="1"/>
  <c r="AK246" i="42"/>
  <c r="AL246" i="42"/>
  <c r="AJ246" i="42"/>
  <c r="AN246" i="42" s="1"/>
  <c r="AK244" i="42"/>
  <c r="AL244" i="42"/>
  <c r="AJ244" i="42"/>
  <c r="AN244" i="42" s="1"/>
  <c r="AK243" i="42"/>
  <c r="AL243" i="42"/>
  <c r="AJ243" i="42"/>
  <c r="AN243" i="42" s="1"/>
  <c r="AL241" i="42"/>
  <c r="AK241" i="42"/>
  <c r="AJ241" i="42"/>
  <c r="D66" i="4"/>
  <c r="AD59" i="42"/>
  <c r="U32" i="42"/>
  <c r="U35" i="22" s="1"/>
  <c r="E32" i="42"/>
  <c r="O35" i="22" s="1"/>
  <c r="M30" i="42"/>
  <c r="R33" i="22" s="1"/>
  <c r="M28" i="42"/>
  <c r="R31" i="22" s="1"/>
  <c r="E26" i="42"/>
  <c r="O29" i="22" s="1"/>
  <c r="E24" i="42"/>
  <c r="O27" i="22" s="1"/>
  <c r="E22" i="42"/>
  <c r="O25" i="22" s="1"/>
  <c r="AD47" i="42"/>
  <c r="U20" i="42"/>
  <c r="M32" i="42"/>
  <c r="R35" i="22" s="1"/>
  <c r="AD55" i="42"/>
  <c r="U28" i="42"/>
  <c r="U31" i="22" s="1"/>
  <c r="AD53" i="42"/>
  <c r="U26" i="42"/>
  <c r="U29" i="22" s="1"/>
  <c r="M24" i="42"/>
  <c r="R27" i="22" s="1"/>
  <c r="M22" i="42"/>
  <c r="R25" i="22" s="1"/>
  <c r="M20" i="42"/>
  <c r="AD60" i="42"/>
  <c r="U33" i="42"/>
  <c r="U36" i="22" s="1"/>
  <c r="M33" i="42"/>
  <c r="R36" i="22" s="1"/>
  <c r="E33" i="42"/>
  <c r="O36" i="22" s="1"/>
  <c r="AD58" i="42"/>
  <c r="U31" i="42"/>
  <c r="U34" i="22" s="1"/>
  <c r="M31" i="42"/>
  <c r="R34" i="22" s="1"/>
  <c r="E31" i="42"/>
  <c r="O34" i="22" s="1"/>
  <c r="AD56" i="42"/>
  <c r="U29" i="42"/>
  <c r="U32" i="22" s="1"/>
  <c r="M29" i="42"/>
  <c r="R32" i="22" s="1"/>
  <c r="E29" i="42"/>
  <c r="O32" i="22" s="1"/>
  <c r="AD54" i="42"/>
  <c r="U27" i="42"/>
  <c r="U30" i="22" s="1"/>
  <c r="M27" i="42"/>
  <c r="R30" i="22" s="1"/>
  <c r="E27" i="42"/>
  <c r="O30" i="22" s="1"/>
  <c r="AD52" i="42"/>
  <c r="U25" i="42"/>
  <c r="U28" i="22" s="1"/>
  <c r="M25" i="42"/>
  <c r="R28" i="22" s="1"/>
  <c r="E25" i="42"/>
  <c r="O28" i="22" s="1"/>
  <c r="AD50" i="42"/>
  <c r="U23" i="42"/>
  <c r="U26" i="22" s="1"/>
  <c r="M23" i="42"/>
  <c r="R26" i="22" s="1"/>
  <c r="E23" i="42"/>
  <c r="O26" i="22" s="1"/>
  <c r="AD48" i="42"/>
  <c r="U21" i="42"/>
  <c r="U24" i="22" s="1"/>
  <c r="M21" i="42"/>
  <c r="R24" i="22" s="1"/>
  <c r="AD57" i="42"/>
  <c r="U30" i="42"/>
  <c r="U33" i="22" s="1"/>
  <c r="E30" i="42"/>
  <c r="O33" i="22" s="1"/>
  <c r="E28" i="42"/>
  <c r="O31" i="22" s="1"/>
  <c r="M26" i="42"/>
  <c r="R29" i="22" s="1"/>
  <c r="AD51" i="42"/>
  <c r="U24" i="42"/>
  <c r="U27" i="22" s="1"/>
  <c r="AD49" i="42"/>
  <c r="U22" i="42"/>
  <c r="U25" i="22" s="1"/>
  <c r="E21" i="42"/>
  <c r="O24" i="22" s="1"/>
  <c r="E20" i="42"/>
  <c r="C255" i="42"/>
  <c r="C334" i="42" s="1"/>
  <c r="C364" i="42" s="1"/>
  <c r="C254" i="42"/>
  <c r="C333" i="42" s="1"/>
  <c r="C363" i="42" s="1"/>
  <c r="C253" i="42"/>
  <c r="C332" i="42" s="1"/>
  <c r="C362" i="42" s="1"/>
  <c r="C252" i="42"/>
  <c r="C331" i="42" s="1"/>
  <c r="C361" i="42" s="1"/>
  <c r="C251" i="42"/>
  <c r="C330" i="42" s="1"/>
  <c r="C360" i="42" s="1"/>
  <c r="C250" i="42"/>
  <c r="C329" i="42" s="1"/>
  <c r="C359" i="42" s="1"/>
  <c r="C249" i="42"/>
  <c r="C328" i="42" s="1"/>
  <c r="C358" i="42" s="1"/>
  <c r="C248" i="42"/>
  <c r="C327" i="42" s="1"/>
  <c r="C357" i="42" s="1"/>
  <c r="C247" i="42"/>
  <c r="C326" i="42" s="1"/>
  <c r="C356" i="42" s="1"/>
  <c r="C246" i="42"/>
  <c r="C325" i="42" s="1"/>
  <c r="C355" i="42" s="1"/>
  <c r="C245" i="42"/>
  <c r="C324" i="42" s="1"/>
  <c r="C354" i="42" s="1"/>
  <c r="C244" i="42"/>
  <c r="C323" i="42" s="1"/>
  <c r="C353" i="42" s="1"/>
  <c r="C243" i="42"/>
  <c r="C322" i="42" s="1"/>
  <c r="C352" i="42" s="1"/>
  <c r="C242" i="42"/>
  <c r="C321" i="42" s="1"/>
  <c r="C351" i="42" s="1"/>
  <c r="S47" i="42"/>
  <c r="B55" i="42"/>
  <c r="B81" i="42" s="1"/>
  <c r="B110" i="42" s="1"/>
  <c r="B136" i="42" s="1"/>
  <c r="B53" i="42"/>
  <c r="B79" i="42" s="1"/>
  <c r="B108" i="42" s="1"/>
  <c r="B134" i="42" s="1"/>
  <c r="B51" i="42"/>
  <c r="B77" i="42" s="1"/>
  <c r="B106" i="42" s="1"/>
  <c r="B132" i="42" s="1"/>
  <c r="B59" i="42"/>
  <c r="B85" i="42" s="1"/>
  <c r="B114" i="42" s="1"/>
  <c r="B140" i="42" s="1"/>
  <c r="B57" i="42"/>
  <c r="B83" i="42" s="1"/>
  <c r="B112" i="42" s="1"/>
  <c r="B138" i="42" s="1"/>
  <c r="B50" i="42"/>
  <c r="B76" i="42" s="1"/>
  <c r="B105" i="42" s="1"/>
  <c r="B131" i="42" s="1"/>
  <c r="B48" i="42"/>
  <c r="B74" i="42" s="1"/>
  <c r="B103" i="42" s="1"/>
  <c r="B129" i="42" s="1"/>
  <c r="B54" i="42"/>
  <c r="B80" i="42" s="1"/>
  <c r="B109" i="42" s="1"/>
  <c r="B135" i="42" s="1"/>
  <c r="B52" i="42"/>
  <c r="B78" i="42" s="1"/>
  <c r="B107" i="42" s="1"/>
  <c r="B133" i="42" s="1"/>
  <c r="B60" i="42"/>
  <c r="B86" i="42" s="1"/>
  <c r="B115" i="42" s="1"/>
  <c r="B141" i="42" s="1"/>
  <c r="B58" i="42"/>
  <c r="B84" i="42" s="1"/>
  <c r="B113" i="42" s="1"/>
  <c r="B139" i="42" s="1"/>
  <c r="B56" i="42"/>
  <c r="B82" i="42" s="1"/>
  <c r="B111" i="42" s="1"/>
  <c r="B137" i="42" s="1"/>
  <c r="B49" i="42"/>
  <c r="B75" i="42" s="1"/>
  <c r="B104" i="42" s="1"/>
  <c r="B130" i="42" s="1"/>
  <c r="B47" i="42"/>
  <c r="B73" i="42" s="1"/>
  <c r="B102" i="42" s="1"/>
  <c r="B128" i="42" s="1"/>
  <c r="R52" i="42"/>
  <c r="R48" i="42"/>
  <c r="F55" i="42"/>
  <c r="F54" i="42"/>
  <c r="H54" i="42" s="1"/>
  <c r="F52" i="42"/>
  <c r="H52" i="42" s="1"/>
  <c r="R50" i="42"/>
  <c r="R55" i="42"/>
  <c r="F51" i="42"/>
  <c r="R58" i="42"/>
  <c r="F60" i="42"/>
  <c r="H60" i="42" s="1"/>
  <c r="R59" i="42"/>
  <c r="F59" i="42"/>
  <c r="R56" i="42"/>
  <c r="F50" i="42"/>
  <c r="H50" i="42" s="1"/>
  <c r="R49" i="42"/>
  <c r="F49" i="42"/>
  <c r="H49" i="42" s="1"/>
  <c r="R60" i="42"/>
  <c r="F56" i="42"/>
  <c r="H56" i="42" s="1"/>
  <c r="R53" i="42"/>
  <c r="F53" i="42"/>
  <c r="R51" i="42"/>
  <c r="F58" i="42"/>
  <c r="H58" i="42" s="1"/>
  <c r="R57" i="42"/>
  <c r="F57" i="42"/>
  <c r="R54" i="42"/>
  <c r="F48" i="42"/>
  <c r="H48" i="42" s="1"/>
  <c r="R47" i="42"/>
  <c r="F47" i="42"/>
  <c r="W82" i="42"/>
  <c r="AB83" i="42"/>
  <c r="AC82" i="42"/>
  <c r="AD84" i="42"/>
  <c r="V83" i="42"/>
  <c r="V78" i="42"/>
  <c r="W76" i="42"/>
  <c r="U84" i="42"/>
  <c r="AC73" i="42"/>
  <c r="AB82" i="42"/>
  <c r="AD83" i="42"/>
  <c r="AB77" i="42"/>
  <c r="V84" i="42"/>
  <c r="AB74" i="42"/>
  <c r="V77" i="42"/>
  <c r="U73" i="42"/>
  <c r="W77" i="42"/>
  <c r="AD82" i="42"/>
  <c r="AC77" i="42"/>
  <c r="AC81" i="42"/>
  <c r="AC83" i="42"/>
  <c r="U86" i="42"/>
  <c r="AB85" i="42"/>
  <c r="U74" i="42"/>
  <c r="U76" i="42"/>
  <c r="U78" i="42"/>
  <c r="AB80" i="42"/>
  <c r="W86" i="42"/>
  <c r="W74" i="42"/>
  <c r="AB81" i="42"/>
  <c r="AD86" i="42"/>
  <c r="W78" i="42"/>
  <c r="AD76" i="42"/>
  <c r="U85" i="42"/>
  <c r="AB84" i="42"/>
  <c r="W83" i="42"/>
  <c r="V76" i="42"/>
  <c r="AD78" i="42"/>
  <c r="W75" i="42"/>
  <c r="AC79" i="42"/>
  <c r="V74" i="42"/>
  <c r="U81" i="42"/>
  <c r="V82" i="42"/>
  <c r="AD75" i="42"/>
  <c r="AC76" i="42"/>
  <c r="AD81" i="42"/>
  <c r="AC74" i="42"/>
  <c r="AD80" i="42"/>
  <c r="AB76" i="42"/>
  <c r="AD85" i="42"/>
  <c r="AD74" i="42"/>
  <c r="AB78" i="42"/>
  <c r="V86" i="42"/>
  <c r="AD77" i="42"/>
  <c r="AC78" i="42"/>
  <c r="U75" i="42"/>
  <c r="U82" i="42"/>
  <c r="W81" i="42"/>
  <c r="AC80" i="42"/>
  <c r="AB79" i="42"/>
  <c r="U77" i="42"/>
  <c r="W85" i="42"/>
  <c r="AC86" i="42"/>
  <c r="W84" i="42"/>
  <c r="V75" i="42"/>
  <c r="AD73" i="42"/>
  <c r="AB86" i="42"/>
  <c r="U83" i="42"/>
  <c r="AB73" i="42"/>
  <c r="V81" i="42"/>
  <c r="AC75" i="42"/>
  <c r="AB75" i="42"/>
  <c r="V85" i="42"/>
  <c r="AC85" i="42"/>
  <c r="AD79" i="42"/>
  <c r="V73" i="42"/>
  <c r="J78" i="42" l="1"/>
  <c r="M78" i="42" s="1"/>
  <c r="J86" i="42"/>
  <c r="M86" i="42" s="1"/>
  <c r="G50" i="42"/>
  <c r="J76" i="42"/>
  <c r="M76" i="42" s="1"/>
  <c r="G54" i="42"/>
  <c r="J80" i="42"/>
  <c r="M80" i="42" s="1"/>
  <c r="G58" i="42"/>
  <c r="J84" i="42"/>
  <c r="M84" i="42" s="1"/>
  <c r="G51" i="42"/>
  <c r="J77" i="42"/>
  <c r="M77" i="42" s="1"/>
  <c r="G59" i="42"/>
  <c r="J85" i="42"/>
  <c r="M85" i="42" s="1"/>
  <c r="G56" i="42"/>
  <c r="J82" i="42"/>
  <c r="M82" i="42" s="1"/>
  <c r="G49" i="42"/>
  <c r="J75" i="42"/>
  <c r="M75" i="42" s="1"/>
  <c r="G53" i="42"/>
  <c r="J79" i="42"/>
  <c r="M79" i="42" s="1"/>
  <c r="G57" i="42"/>
  <c r="J83" i="42"/>
  <c r="M83" i="42" s="1"/>
  <c r="S20" i="42"/>
  <c r="R23" i="22"/>
  <c r="AA20" i="42"/>
  <c r="U23" i="22"/>
  <c r="K20" i="42"/>
  <c r="J20" i="42"/>
  <c r="L47" i="42" s="1"/>
  <c r="G48" i="42"/>
  <c r="J74" i="42"/>
  <c r="M74" i="42" s="1"/>
  <c r="O23" i="22"/>
  <c r="G47" i="42"/>
  <c r="E242" i="42" s="1"/>
  <c r="J73" i="42"/>
  <c r="M73" i="42" s="1"/>
  <c r="M431" i="42"/>
  <c r="AP457" i="42" s="1"/>
  <c r="L427" i="42"/>
  <c r="AN453" i="42" s="1"/>
  <c r="O432" i="42"/>
  <c r="AZ458" i="42" s="1"/>
  <c r="N432" i="42"/>
  <c r="AX458" i="42" s="1"/>
  <c r="K427" i="42"/>
  <c r="AM453" i="42" s="1"/>
  <c r="K431" i="42"/>
  <c r="AL457" i="42" s="1"/>
  <c r="N427" i="42"/>
  <c r="AX453" i="42" s="1"/>
  <c r="O433" i="42"/>
  <c r="AZ459" i="42" s="1"/>
  <c r="L426" i="42"/>
  <c r="AN452" i="42" s="1"/>
  <c r="O427" i="42"/>
  <c r="AZ453" i="42" s="1"/>
  <c r="O425" i="42"/>
  <c r="AZ451" i="42" s="1"/>
  <c r="M430" i="42"/>
  <c r="AP456" i="42" s="1"/>
  <c r="M422" i="42"/>
  <c r="AP448" i="42" s="1"/>
  <c r="N420" i="42"/>
  <c r="AX446" i="42" s="1"/>
  <c r="AP453" i="42"/>
  <c r="M428" i="42"/>
  <c r="AP454" i="42" s="1"/>
  <c r="P421" i="42"/>
  <c r="BB447" i="42" s="1"/>
  <c r="AX459" i="42"/>
  <c r="K429" i="42"/>
  <c r="AL455" i="42" s="1"/>
  <c r="M424" i="42"/>
  <c r="AP450" i="42" s="1"/>
  <c r="M423" i="42"/>
  <c r="AP449" i="42" s="1"/>
  <c r="L432" i="42"/>
  <c r="AN458" i="42" s="1"/>
  <c r="K432" i="42"/>
  <c r="AL458" i="42" s="1"/>
  <c r="L422" i="42"/>
  <c r="AO448" i="42" s="1"/>
  <c r="L428" i="42"/>
  <c r="AO454" i="42" s="1"/>
  <c r="L424" i="42"/>
  <c r="AN450" i="42" s="1"/>
  <c r="K421" i="42"/>
  <c r="AL447" i="42" s="1"/>
  <c r="P422" i="42"/>
  <c r="BB448" i="42" s="1"/>
  <c r="P424" i="42"/>
  <c r="BB450" i="42" s="1"/>
  <c r="O430" i="42"/>
  <c r="AZ456" i="42" s="1"/>
  <c r="O421" i="42"/>
  <c r="AZ447" i="42" s="1"/>
  <c r="N422" i="42"/>
  <c r="AX448" i="42" s="1"/>
  <c r="N424" i="42"/>
  <c r="AX450" i="42" s="1"/>
  <c r="P433" i="42"/>
  <c r="BB459" i="42" s="1"/>
  <c r="L429" i="42"/>
  <c r="AN455" i="42" s="1"/>
  <c r="M433" i="42"/>
  <c r="AP459" i="42" s="1"/>
  <c r="L433" i="42"/>
  <c r="AN459" i="42" s="1"/>
  <c r="O426" i="42"/>
  <c r="AZ452" i="42" s="1"/>
  <c r="M425" i="42"/>
  <c r="AP451" i="42" s="1"/>
  <c r="K420" i="42"/>
  <c r="AL446" i="42" s="1"/>
  <c r="L420" i="42"/>
  <c r="AO446" i="42" s="1"/>
  <c r="L421" i="42"/>
  <c r="AO447" i="42" s="1"/>
  <c r="L430" i="42"/>
  <c r="AN456" i="42" s="1"/>
  <c r="L423" i="42"/>
  <c r="AN449" i="42" s="1"/>
  <c r="K423" i="42"/>
  <c r="AL449" i="42" s="1"/>
  <c r="K425" i="42"/>
  <c r="AL451" i="42" s="1"/>
  <c r="N431" i="42"/>
  <c r="AX457" i="42" s="1"/>
  <c r="P431" i="42"/>
  <c r="BB457" i="42" s="1"/>
  <c r="P429" i="42"/>
  <c r="BB455" i="42" s="1"/>
  <c r="O429" i="42"/>
  <c r="AZ455" i="42" s="1"/>
  <c r="O431" i="42"/>
  <c r="AZ457" i="42" s="1"/>
  <c r="N430" i="42"/>
  <c r="AX456" i="42" s="1"/>
  <c r="BB454" i="42"/>
  <c r="BB453" i="42"/>
  <c r="M426" i="42"/>
  <c r="AP452" i="42" s="1"/>
  <c r="P426" i="42"/>
  <c r="BB452" i="42" s="1"/>
  <c r="N429" i="42"/>
  <c r="AY455" i="42" s="1"/>
  <c r="N428" i="42"/>
  <c r="AX454" i="42" s="1"/>
  <c r="N423" i="42"/>
  <c r="AX449" i="42" s="1"/>
  <c r="P423" i="42"/>
  <c r="BB449" i="42" s="1"/>
  <c r="P430" i="42"/>
  <c r="BB456" i="42" s="1"/>
  <c r="O423" i="42"/>
  <c r="AZ449" i="42" s="1"/>
  <c r="P420" i="42"/>
  <c r="BB446" i="42" s="1"/>
  <c r="O428" i="42"/>
  <c r="AZ454" i="42" s="1"/>
  <c r="P425" i="42"/>
  <c r="BB451" i="42" s="1"/>
  <c r="AZ448" i="42"/>
  <c r="AN457" i="42"/>
  <c r="AP455" i="42"/>
  <c r="AL459" i="42"/>
  <c r="AP458" i="42"/>
  <c r="AX451" i="42"/>
  <c r="BB458" i="42"/>
  <c r="AL450" i="42"/>
  <c r="AP447" i="42"/>
  <c r="AL454" i="42"/>
  <c r="AN451" i="42"/>
  <c r="AP446" i="42"/>
  <c r="AX447" i="42"/>
  <c r="AX452" i="42"/>
  <c r="AZ450" i="42"/>
  <c r="AL448" i="42"/>
  <c r="AL452" i="42"/>
  <c r="AZ446" i="42"/>
  <c r="BC454" i="42"/>
  <c r="BC453" i="42"/>
  <c r="BA448" i="42"/>
  <c r="AY459" i="42"/>
  <c r="AQ458" i="42"/>
  <c r="AQ455" i="42"/>
  <c r="AQ453" i="42"/>
  <c r="AO457" i="42"/>
  <c r="AM456" i="42"/>
  <c r="AM459" i="42"/>
  <c r="BJ487" i="42"/>
  <c r="DM488" i="42"/>
  <c r="DQ488" i="42" s="1"/>
  <c r="DT485" i="42"/>
  <c r="DT487" i="42"/>
  <c r="DT486" i="42"/>
  <c r="DM487" i="42"/>
  <c r="DT488" i="42"/>
  <c r="DM485" i="42"/>
  <c r="DM486" i="42"/>
  <c r="DQ486" i="42" s="1"/>
  <c r="BJ485" i="42"/>
  <c r="BK487" i="42"/>
  <c r="BL485" i="42"/>
  <c r="BK486" i="42"/>
  <c r="BC486" i="42"/>
  <c r="BG486" i="42" s="1"/>
  <c r="BJ486" i="42"/>
  <c r="BC488" i="42"/>
  <c r="BG488" i="42" s="1"/>
  <c r="BJ488" i="42"/>
  <c r="BL486" i="42"/>
  <c r="BL488" i="42"/>
  <c r="BD488" i="42"/>
  <c r="BH488" i="42" s="1"/>
  <c r="BK488" i="42"/>
  <c r="S53" i="42"/>
  <c r="O248" i="42" s="1"/>
  <c r="G55" i="42"/>
  <c r="G52" i="42"/>
  <c r="E59" i="42"/>
  <c r="M59" i="42" s="1"/>
  <c r="H59" i="42"/>
  <c r="I254" i="42" s="1"/>
  <c r="M254" i="42" s="1"/>
  <c r="J28" i="42"/>
  <c r="L55" i="42" s="1"/>
  <c r="K28" i="42"/>
  <c r="R21" i="42"/>
  <c r="X48" i="42" s="1"/>
  <c r="S21" i="42"/>
  <c r="R23" i="42"/>
  <c r="X50" i="42" s="1"/>
  <c r="S23" i="42"/>
  <c r="R25" i="42"/>
  <c r="X52" i="42" s="1"/>
  <c r="S25" i="42"/>
  <c r="R29" i="42"/>
  <c r="X56" i="42" s="1"/>
  <c r="S29" i="42"/>
  <c r="R33" i="42"/>
  <c r="X60" i="42" s="1"/>
  <c r="S33" i="42"/>
  <c r="AA28" i="42"/>
  <c r="Z28" i="42"/>
  <c r="AJ55" i="42" s="1"/>
  <c r="S26" i="42"/>
  <c r="R26" i="42"/>
  <c r="X53" i="42" s="1"/>
  <c r="J25" i="42"/>
  <c r="L52" i="42" s="1"/>
  <c r="K25" i="42"/>
  <c r="K31" i="42"/>
  <c r="J31" i="42"/>
  <c r="L58" i="42" s="1"/>
  <c r="J26" i="42"/>
  <c r="L53" i="42" s="1"/>
  <c r="K26" i="42"/>
  <c r="AA32" i="42"/>
  <c r="Z32" i="42"/>
  <c r="AJ59" i="42" s="1"/>
  <c r="S54" i="42"/>
  <c r="O249" i="42" s="1"/>
  <c r="E57" i="42"/>
  <c r="C216" i="42" s="1"/>
  <c r="E216" i="42" s="1"/>
  <c r="H57" i="42"/>
  <c r="I252" i="42" s="1"/>
  <c r="M252" i="42" s="1"/>
  <c r="E53" i="42"/>
  <c r="N134" i="42" s="1"/>
  <c r="H53" i="42"/>
  <c r="I248" i="42" s="1"/>
  <c r="M248" i="42" s="1"/>
  <c r="R27" i="42"/>
  <c r="X54" i="42" s="1"/>
  <c r="S27" i="42"/>
  <c r="R31" i="42"/>
  <c r="X58" i="42" s="1"/>
  <c r="S31" i="42"/>
  <c r="S22" i="42"/>
  <c r="R22" i="42"/>
  <c r="X49" i="42" s="1"/>
  <c r="S28" i="42"/>
  <c r="R28" i="42"/>
  <c r="X55" i="42" s="1"/>
  <c r="AA22" i="42"/>
  <c r="Z22" i="42"/>
  <c r="AJ49" i="42" s="1"/>
  <c r="K23" i="42"/>
  <c r="J23" i="42"/>
  <c r="L50" i="42" s="1"/>
  <c r="K27" i="42"/>
  <c r="J27" i="42"/>
  <c r="L54" i="42" s="1"/>
  <c r="J29" i="42"/>
  <c r="L56" i="42" s="1"/>
  <c r="K29" i="42"/>
  <c r="J33" i="42"/>
  <c r="L60" i="42" s="1"/>
  <c r="K33" i="42"/>
  <c r="E55" i="42"/>
  <c r="AC166" i="42" s="1"/>
  <c r="Y479" i="42" s="1"/>
  <c r="H55" i="42"/>
  <c r="I250" i="42" s="1"/>
  <c r="M250" i="42" s="1"/>
  <c r="J21" i="42"/>
  <c r="L48" i="42" s="1"/>
  <c r="K21" i="42"/>
  <c r="AA30" i="42"/>
  <c r="Z30" i="42"/>
  <c r="AJ57" i="42" s="1"/>
  <c r="AA26" i="42"/>
  <c r="Z26" i="42"/>
  <c r="AJ53" i="42" s="1"/>
  <c r="S32" i="42"/>
  <c r="R32" i="42"/>
  <c r="X59" i="42" s="1"/>
  <c r="J24" i="42"/>
  <c r="L51" i="42" s="1"/>
  <c r="K24" i="42"/>
  <c r="K32" i="42"/>
  <c r="J32" i="42"/>
  <c r="L59" i="42" s="1"/>
  <c r="G60" i="42"/>
  <c r="E51" i="42"/>
  <c r="N51" i="42" s="1"/>
  <c r="H51" i="42"/>
  <c r="I246" i="42" s="1"/>
  <c r="M246" i="42" s="1"/>
  <c r="AA24" i="42"/>
  <c r="Z24" i="42"/>
  <c r="AJ51" i="42" s="1"/>
  <c r="K30" i="42"/>
  <c r="J30" i="42"/>
  <c r="L57" i="42" s="1"/>
  <c r="Z21" i="42"/>
  <c r="AJ48" i="42" s="1"/>
  <c r="AA21" i="42"/>
  <c r="Z23" i="42"/>
  <c r="AJ50" i="42" s="1"/>
  <c r="AA23" i="42"/>
  <c r="Z25" i="42"/>
  <c r="AJ52" i="42" s="1"/>
  <c r="AA25" i="42"/>
  <c r="Z27" i="42"/>
  <c r="AJ54" i="42" s="1"/>
  <c r="AA27" i="42"/>
  <c r="Z29" i="42"/>
  <c r="AJ56" i="42" s="1"/>
  <c r="AA29" i="42"/>
  <c r="Z31" i="42"/>
  <c r="AJ58" i="42" s="1"/>
  <c r="AA31" i="42"/>
  <c r="Z33" i="42"/>
  <c r="AJ60" i="42" s="1"/>
  <c r="AA33" i="42"/>
  <c r="S24" i="42"/>
  <c r="R24" i="42"/>
  <c r="X51" i="42" s="1"/>
  <c r="K22" i="42"/>
  <c r="J22" i="42"/>
  <c r="L49" i="42" s="1"/>
  <c r="S30" i="42"/>
  <c r="R30" i="42"/>
  <c r="X57" i="42" s="1"/>
  <c r="R20" i="42"/>
  <c r="X47" i="42" s="1"/>
  <c r="Z20" i="42"/>
  <c r="AJ47" i="42" s="1"/>
  <c r="E47" i="42"/>
  <c r="D242" i="42" s="1"/>
  <c r="C269" i="42" s="1"/>
  <c r="BI176" i="42"/>
  <c r="BM176" i="42" s="1"/>
  <c r="BP176" i="42"/>
  <c r="B331" i="42"/>
  <c r="B361" i="42" s="1"/>
  <c r="B391" i="42" s="1"/>
  <c r="B324" i="42"/>
  <c r="B354" i="42" s="1"/>
  <c r="B384" i="42" s="1"/>
  <c r="B321" i="42"/>
  <c r="B351" i="42" s="1"/>
  <c r="B381" i="42" s="1"/>
  <c r="B325" i="42"/>
  <c r="B355" i="42" s="1"/>
  <c r="B385" i="42" s="1"/>
  <c r="B329" i="42"/>
  <c r="B359" i="42" s="1"/>
  <c r="B389" i="42" s="1"/>
  <c r="B328" i="42"/>
  <c r="B358" i="42" s="1"/>
  <c r="B388" i="42" s="1"/>
  <c r="B332" i="42"/>
  <c r="B362" i="42" s="1"/>
  <c r="B392" i="42" s="1"/>
  <c r="B322" i="42"/>
  <c r="B352" i="42" s="1"/>
  <c r="B382" i="42" s="1"/>
  <c r="B326" i="42"/>
  <c r="B356" i="42" s="1"/>
  <c r="B386" i="42" s="1"/>
  <c r="B323" i="42"/>
  <c r="B353" i="42" s="1"/>
  <c r="B383" i="42" s="1"/>
  <c r="B327" i="42"/>
  <c r="B357" i="42" s="1"/>
  <c r="B387" i="42" s="1"/>
  <c r="B333" i="42"/>
  <c r="B363" i="42" s="1"/>
  <c r="B393" i="42" s="1"/>
  <c r="B330" i="42"/>
  <c r="B360" i="42" s="1"/>
  <c r="B390" i="42" s="1"/>
  <c r="B334" i="42"/>
  <c r="B364" i="42" s="1"/>
  <c r="B394" i="42" s="1"/>
  <c r="E49" i="42"/>
  <c r="I244" i="42"/>
  <c r="M244" i="42" s="1"/>
  <c r="D365" i="41"/>
  <c r="E365" i="41" s="1"/>
  <c r="D379" i="41"/>
  <c r="E379" i="41" s="1"/>
  <c r="AZ248" i="42"/>
  <c r="AY250" i="42"/>
  <c r="AZ242" i="42"/>
  <c r="AY245" i="42"/>
  <c r="AZ243" i="42"/>
  <c r="AY244" i="42"/>
  <c r="AZ250" i="42"/>
  <c r="AY252" i="42"/>
  <c r="AY255" i="42"/>
  <c r="AZ244" i="42"/>
  <c r="AY246" i="42"/>
  <c r="AZ252" i="42"/>
  <c r="AY254" i="42"/>
  <c r="AZ247" i="42"/>
  <c r="AY249" i="42"/>
  <c r="AZ255" i="42"/>
  <c r="AS268" i="42"/>
  <c r="AY243" i="42"/>
  <c r="AZ251" i="42"/>
  <c r="AY253" i="42"/>
  <c r="AZ245" i="42"/>
  <c r="AY247" i="42"/>
  <c r="AZ253" i="42"/>
  <c r="AZ246" i="42"/>
  <c r="AY248" i="42"/>
  <c r="AZ254" i="42"/>
  <c r="AY242" i="42"/>
  <c r="AZ249" i="42"/>
  <c r="AY251" i="42"/>
  <c r="AO243" i="42"/>
  <c r="AP242" i="42"/>
  <c r="AO245" i="42"/>
  <c r="AP251" i="42"/>
  <c r="AP245" i="42"/>
  <c r="AO247" i="42"/>
  <c r="AP244" i="42"/>
  <c r="AO246" i="42"/>
  <c r="AP252" i="42"/>
  <c r="AO254" i="42"/>
  <c r="AP247" i="42"/>
  <c r="AO249" i="42"/>
  <c r="AP255" i="42"/>
  <c r="AP248" i="42"/>
  <c r="AO250" i="42"/>
  <c r="AO253" i="42"/>
  <c r="AP243" i="42"/>
  <c r="AO244" i="42"/>
  <c r="AP250" i="42"/>
  <c r="AO252" i="42"/>
  <c r="AP253" i="42"/>
  <c r="AO255" i="42"/>
  <c r="AP246" i="42"/>
  <c r="AO248" i="42"/>
  <c r="AP254" i="42"/>
  <c r="AO242" i="42"/>
  <c r="AP249" i="42"/>
  <c r="AO251" i="42"/>
  <c r="BH52" i="42"/>
  <c r="AV60" i="42"/>
  <c r="AJ271" i="42"/>
  <c r="AV49" i="42"/>
  <c r="AV48" i="42"/>
  <c r="AV52" i="42"/>
  <c r="BH56" i="42"/>
  <c r="BH60" i="42"/>
  <c r="BH53" i="42"/>
  <c r="BH49" i="42"/>
  <c r="AV55" i="42"/>
  <c r="AV50" i="42"/>
  <c r="AV54" i="42"/>
  <c r="AV58" i="42"/>
  <c r="BH47" i="42"/>
  <c r="BH57" i="42"/>
  <c r="BH51" i="42"/>
  <c r="BH59" i="42"/>
  <c r="BH48" i="42"/>
  <c r="AJ278" i="42"/>
  <c r="AV56" i="42"/>
  <c r="AJ275" i="42"/>
  <c r="AV53" i="42"/>
  <c r="BH55" i="42"/>
  <c r="BH50" i="42"/>
  <c r="BH54" i="42"/>
  <c r="BH58" i="42"/>
  <c r="AJ269" i="42"/>
  <c r="AV47" i="42"/>
  <c r="AV57" i="42"/>
  <c r="AJ273" i="42"/>
  <c r="AV51" i="42"/>
  <c r="AV59" i="42"/>
  <c r="AC49" i="42"/>
  <c r="CQ160" i="42" s="1"/>
  <c r="CJ473" i="42" s="1"/>
  <c r="AF50" i="42"/>
  <c r="AC245" i="42" s="1"/>
  <c r="AG245" i="42" s="1"/>
  <c r="AF54" i="42"/>
  <c r="AC249" i="42" s="1"/>
  <c r="AG249" i="42" s="1"/>
  <c r="AF58" i="42"/>
  <c r="AC253" i="42" s="1"/>
  <c r="AG253" i="42" s="1"/>
  <c r="AC55" i="42"/>
  <c r="AC47" i="42"/>
  <c r="AF51" i="42"/>
  <c r="AC246" i="42" s="1"/>
  <c r="AG246" i="42" s="1"/>
  <c r="AF57" i="42"/>
  <c r="AC252" i="42" s="1"/>
  <c r="AG252" i="42" s="1"/>
  <c r="AF48" i="42"/>
  <c r="AC243" i="42" s="1"/>
  <c r="AG243" i="42" s="1"/>
  <c r="AF52" i="42"/>
  <c r="AC247" i="42" s="1"/>
  <c r="AG247" i="42" s="1"/>
  <c r="AF56" i="42"/>
  <c r="AC251" i="42" s="1"/>
  <c r="AG251" i="42" s="1"/>
  <c r="AF60" i="42"/>
  <c r="AC255" i="42" s="1"/>
  <c r="AG255" i="42" s="1"/>
  <c r="AF53" i="42"/>
  <c r="AC248" i="42" s="1"/>
  <c r="AG248" i="42" s="1"/>
  <c r="AF59" i="42"/>
  <c r="AC254" i="42" s="1"/>
  <c r="AG254" i="42" s="1"/>
  <c r="K74" i="3"/>
  <c r="AF47" i="42"/>
  <c r="AC242" i="42" s="1"/>
  <c r="AG242" i="42" s="1"/>
  <c r="AF55" i="42"/>
  <c r="AC250" i="42" s="1"/>
  <c r="AG250" i="42" s="1"/>
  <c r="AF49" i="42"/>
  <c r="AC244" i="42" s="1"/>
  <c r="AG244" i="42" s="1"/>
  <c r="AC50" i="42"/>
  <c r="AC58" i="42"/>
  <c r="AC54" i="42"/>
  <c r="AC59" i="42"/>
  <c r="AC60" i="42"/>
  <c r="AC52" i="42"/>
  <c r="AC53" i="42"/>
  <c r="AC57" i="42"/>
  <c r="AC56" i="42"/>
  <c r="AC48" i="42"/>
  <c r="AC51" i="42"/>
  <c r="AA244" i="42"/>
  <c r="Z244" i="42"/>
  <c r="AA254" i="42"/>
  <c r="Z254" i="42"/>
  <c r="AA246" i="42"/>
  <c r="Z246" i="42"/>
  <c r="AA242" i="42"/>
  <c r="Z242" i="42"/>
  <c r="AA252" i="42"/>
  <c r="Z252" i="42"/>
  <c r="AA243" i="42"/>
  <c r="Z243" i="42"/>
  <c r="AA245" i="42"/>
  <c r="Z245" i="42"/>
  <c r="AA247" i="42"/>
  <c r="Z247" i="42"/>
  <c r="AA249" i="42"/>
  <c r="Z249" i="42"/>
  <c r="AA251" i="42"/>
  <c r="Z251" i="42"/>
  <c r="Z253" i="42"/>
  <c r="AA255" i="42"/>
  <c r="Z255" i="42"/>
  <c r="AA248" i="42"/>
  <c r="Z248" i="42"/>
  <c r="AA250" i="42"/>
  <c r="Z250" i="42"/>
  <c r="Q243" i="42"/>
  <c r="P243" i="42"/>
  <c r="Q247" i="42"/>
  <c r="P247" i="42"/>
  <c r="Q251" i="42"/>
  <c r="P251" i="42"/>
  <c r="Q255" i="42"/>
  <c r="P255" i="42"/>
  <c r="Q244" i="42"/>
  <c r="P244" i="42"/>
  <c r="Q254" i="42"/>
  <c r="P254" i="42"/>
  <c r="Q242" i="42"/>
  <c r="P242" i="42"/>
  <c r="Q246" i="42"/>
  <c r="P246" i="42"/>
  <c r="Q252" i="42"/>
  <c r="P252" i="42"/>
  <c r="Q245" i="42"/>
  <c r="P245" i="42"/>
  <c r="Q253" i="42"/>
  <c r="P253" i="42"/>
  <c r="Q250" i="42"/>
  <c r="P250" i="42"/>
  <c r="Q57" i="42"/>
  <c r="BJ168" i="42" s="1"/>
  <c r="BF481" i="42" s="1"/>
  <c r="T57" i="42"/>
  <c r="S252" i="42" s="1"/>
  <c r="Q53" i="42"/>
  <c r="BJ164" i="42" s="1"/>
  <c r="BF477" i="42" s="1"/>
  <c r="T53" i="42"/>
  <c r="S248" i="42" s="1"/>
  <c r="Q49" i="42"/>
  <c r="BJ160" i="42" s="1"/>
  <c r="BF473" i="42" s="1"/>
  <c r="T49" i="42"/>
  <c r="S244" i="42" s="1"/>
  <c r="T59" i="42"/>
  <c r="S254" i="42" s="1"/>
  <c r="Q59" i="42"/>
  <c r="BJ170" i="42" s="1"/>
  <c r="BF483" i="42" s="1"/>
  <c r="Y244" i="42"/>
  <c r="Y254" i="42"/>
  <c r="Y246" i="42"/>
  <c r="Y242" i="42"/>
  <c r="Y252" i="42"/>
  <c r="T52" i="42"/>
  <c r="S247" i="42" s="1"/>
  <c r="Q52" i="42"/>
  <c r="BJ163" i="42" s="1"/>
  <c r="BF476" i="42" s="1"/>
  <c r="Y243" i="42"/>
  <c r="Y245" i="42"/>
  <c r="Y247" i="42"/>
  <c r="Y249" i="42"/>
  <c r="Y251" i="42"/>
  <c r="Y253" i="42"/>
  <c r="Y255" i="42"/>
  <c r="O242" i="42"/>
  <c r="O246" i="42"/>
  <c r="Y248" i="42"/>
  <c r="O252" i="42"/>
  <c r="T54" i="42"/>
  <c r="S249" i="42" s="1"/>
  <c r="Q54" i="42"/>
  <c r="BJ165" i="42" s="1"/>
  <c r="BF478" i="42" s="1"/>
  <c r="T51" i="42"/>
  <c r="S246" i="42" s="1"/>
  <c r="Q51" i="42"/>
  <c r="BJ162" i="42" s="1"/>
  <c r="BF475" i="42" s="1"/>
  <c r="T60" i="42"/>
  <c r="S255" i="42" s="1"/>
  <c r="Q60" i="42"/>
  <c r="BJ171" i="42" s="1"/>
  <c r="BF484" i="42" s="1"/>
  <c r="T56" i="42"/>
  <c r="S251" i="42" s="1"/>
  <c r="Q56" i="42"/>
  <c r="BJ167" i="42" s="1"/>
  <c r="BF480" i="42" s="1"/>
  <c r="T58" i="42"/>
  <c r="S253" i="42" s="1"/>
  <c r="Q58" i="42"/>
  <c r="BJ169" i="42" s="1"/>
  <c r="BF482" i="42" s="1"/>
  <c r="T50" i="42"/>
  <c r="S245" i="42" s="1"/>
  <c r="Q50" i="42"/>
  <c r="BJ161" i="42" s="1"/>
  <c r="BF474" i="42" s="1"/>
  <c r="Q47" i="42"/>
  <c r="BJ158" i="42" s="1"/>
  <c r="BF471" i="42" s="1"/>
  <c r="Y250" i="42"/>
  <c r="T55" i="42"/>
  <c r="S250" i="42" s="1"/>
  <c r="Q55" i="42"/>
  <c r="BJ166" i="42" s="1"/>
  <c r="BF479" i="42" s="1"/>
  <c r="T48" i="42"/>
  <c r="S243" i="42" s="1"/>
  <c r="Q48" i="42"/>
  <c r="BJ159" i="42" s="1"/>
  <c r="BF472" i="42" s="1"/>
  <c r="O243" i="42"/>
  <c r="O245" i="42"/>
  <c r="O247" i="42"/>
  <c r="O251" i="42"/>
  <c r="O253" i="42"/>
  <c r="O255" i="42"/>
  <c r="O244" i="42"/>
  <c r="O250" i="42"/>
  <c r="O254" i="42"/>
  <c r="I249" i="42"/>
  <c r="M249" i="42" s="1"/>
  <c r="E54" i="42"/>
  <c r="I247" i="42"/>
  <c r="M247" i="42" s="1"/>
  <c r="E52" i="42"/>
  <c r="I253" i="42"/>
  <c r="M253" i="42" s="1"/>
  <c r="E58" i="42"/>
  <c r="E48" i="42"/>
  <c r="E56" i="42"/>
  <c r="I251" i="42"/>
  <c r="M251" i="42" s="1"/>
  <c r="I245" i="42"/>
  <c r="M245" i="42" s="1"/>
  <c r="E50" i="42"/>
  <c r="I255" i="42"/>
  <c r="M255" i="42" s="1"/>
  <c r="E60" i="42"/>
  <c r="N86" i="42"/>
  <c r="D366" i="41"/>
  <c r="O76" i="42"/>
  <c r="W73" i="42"/>
  <c r="U79" i="42"/>
  <c r="O86" i="42"/>
  <c r="N78" i="42"/>
  <c r="O74" i="42"/>
  <c r="O83" i="42"/>
  <c r="AC84" i="42"/>
  <c r="D380" i="41"/>
  <c r="V80" i="42"/>
  <c r="V79" i="42"/>
  <c r="P73" i="42"/>
  <c r="N73" i="42"/>
  <c r="P75" i="42"/>
  <c r="U80" i="42"/>
  <c r="O81" i="42"/>
  <c r="P74" i="42"/>
  <c r="W80" i="42"/>
  <c r="O73" i="42"/>
  <c r="P76" i="42"/>
  <c r="W79" i="42"/>
  <c r="P78" i="42"/>
  <c r="N74" i="42"/>
  <c r="P86" i="42"/>
  <c r="E248" i="42" l="1"/>
  <c r="E251" i="42"/>
  <c r="E246" i="42"/>
  <c r="E249" i="42"/>
  <c r="E252" i="42"/>
  <c r="E244" i="42"/>
  <c r="E254" i="42"/>
  <c r="E253" i="42"/>
  <c r="E245" i="42"/>
  <c r="AC168" i="42"/>
  <c r="Y481" i="42" s="1"/>
  <c r="G243" i="42"/>
  <c r="F243" i="42"/>
  <c r="H243" i="42"/>
  <c r="E243" i="42"/>
  <c r="F242" i="42"/>
  <c r="AQ448" i="42"/>
  <c r="BA458" i="42"/>
  <c r="AO453" i="42"/>
  <c r="AY446" i="42"/>
  <c r="AQ451" i="42"/>
  <c r="AM458" i="42"/>
  <c r="AN454" i="42"/>
  <c r="AN447" i="42"/>
  <c r="BC452" i="42"/>
  <c r="BC447" i="42"/>
  <c r="AO450" i="42"/>
  <c r="BA449" i="42"/>
  <c r="BC450" i="42"/>
  <c r="BC451" i="42"/>
  <c r="AX455" i="42"/>
  <c r="AO449" i="42"/>
  <c r="BC457" i="42"/>
  <c r="AO456" i="42"/>
  <c r="AQ452" i="42"/>
  <c r="BC456" i="42"/>
  <c r="AN448" i="42"/>
  <c r="AN446" i="42"/>
  <c r="BA456" i="42"/>
  <c r="AM452" i="42"/>
  <c r="AY453" i="42"/>
  <c r="BA459" i="42"/>
  <c r="AL453" i="42"/>
  <c r="AQ456" i="42"/>
  <c r="AO455" i="42"/>
  <c r="BA454" i="42"/>
  <c r="AO458" i="42"/>
  <c r="AY457" i="42"/>
  <c r="AM449" i="42"/>
  <c r="AQ454" i="42"/>
  <c r="BA457" i="42"/>
  <c r="AY458" i="42"/>
  <c r="BC448" i="42"/>
  <c r="AY447" i="42"/>
  <c r="AM454" i="42"/>
  <c r="AQ447" i="42"/>
  <c r="AY450" i="42"/>
  <c r="BC458" i="42"/>
  <c r="AQ449" i="42"/>
  <c r="AQ457" i="42"/>
  <c r="BA452" i="42"/>
  <c r="BC449" i="42"/>
  <c r="AM448" i="42"/>
  <c r="BC459" i="42"/>
  <c r="AM447" i="42"/>
  <c r="AM455" i="42"/>
  <c r="AO452" i="42"/>
  <c r="AQ446" i="42"/>
  <c r="AY449" i="42"/>
  <c r="BA453" i="42"/>
  <c r="AM450" i="42"/>
  <c r="AO451" i="42"/>
  <c r="AQ459" i="42"/>
  <c r="AQ450" i="42"/>
  <c r="AY456" i="42"/>
  <c r="AY451" i="42"/>
  <c r="BA455" i="42"/>
  <c r="BA451" i="42"/>
  <c r="AM451" i="42"/>
  <c r="AM446" i="42"/>
  <c r="AO459" i="42"/>
  <c r="AY452" i="42"/>
  <c r="BA447" i="42"/>
  <c r="AY454" i="42"/>
  <c r="BC455" i="42"/>
  <c r="AM457" i="42"/>
  <c r="AY448" i="42"/>
  <c r="BA450" i="42"/>
  <c r="BC446" i="42"/>
  <c r="BA446" i="42"/>
  <c r="DQ487" i="42"/>
  <c r="EZ487" i="42" s="1"/>
  <c r="DQ485" i="42"/>
  <c r="EZ485" i="42" s="1"/>
  <c r="AC170" i="42"/>
  <c r="Y483" i="42" s="1"/>
  <c r="EZ488" i="42"/>
  <c r="EZ486" i="42"/>
  <c r="T134" i="42"/>
  <c r="N164" i="42" s="1"/>
  <c r="J452" i="42"/>
  <c r="I327" i="42"/>
  <c r="K327" i="42" s="1"/>
  <c r="I331" i="42"/>
  <c r="K331" i="42" s="1"/>
  <c r="D248" i="42"/>
  <c r="C275" i="42" s="1"/>
  <c r="D275" i="42" s="1"/>
  <c r="C212" i="42"/>
  <c r="E212" i="42" s="1"/>
  <c r="P248" i="42"/>
  <c r="T248" i="42" s="1"/>
  <c r="Q248" i="42"/>
  <c r="U248" i="42" s="1"/>
  <c r="M53" i="42"/>
  <c r="N136" i="42"/>
  <c r="R136" i="42" s="1"/>
  <c r="AC164" i="42"/>
  <c r="Y477" i="42" s="1"/>
  <c r="N55" i="42"/>
  <c r="D250" i="42"/>
  <c r="C277" i="42" s="1"/>
  <c r="E277" i="42" s="1"/>
  <c r="G252" i="42"/>
  <c r="K252" i="42" s="1"/>
  <c r="G242" i="42"/>
  <c r="G245" i="42"/>
  <c r="K245" i="42" s="1"/>
  <c r="H242" i="42"/>
  <c r="H244" i="42"/>
  <c r="L244" i="42" s="1"/>
  <c r="AA253" i="42"/>
  <c r="AE253" i="42" s="1"/>
  <c r="H245" i="42"/>
  <c r="L245" i="42" s="1"/>
  <c r="G250" i="42"/>
  <c r="K250" i="42" s="1"/>
  <c r="M51" i="42"/>
  <c r="C214" i="42"/>
  <c r="E214" i="42" s="1"/>
  <c r="N53" i="42"/>
  <c r="E250" i="42"/>
  <c r="M55" i="42"/>
  <c r="I329" i="42"/>
  <c r="K329" i="42" s="1"/>
  <c r="H247" i="42"/>
  <c r="L247" i="42" s="1"/>
  <c r="F247" i="42"/>
  <c r="J247" i="42" s="1"/>
  <c r="E247" i="42"/>
  <c r="C218" i="42"/>
  <c r="E218" i="42" s="1"/>
  <c r="I333" i="42"/>
  <c r="K333" i="42" s="1"/>
  <c r="N140" i="42"/>
  <c r="N138" i="42"/>
  <c r="M57" i="42"/>
  <c r="N59" i="42"/>
  <c r="N57" i="42"/>
  <c r="D254" i="42"/>
  <c r="C281" i="42" s="1"/>
  <c r="D281" i="42" s="1"/>
  <c r="D252" i="42"/>
  <c r="C279" i="42" s="1"/>
  <c r="E279" i="42" s="1"/>
  <c r="D246" i="42"/>
  <c r="C273" i="42" s="1"/>
  <c r="E273" i="42" s="1"/>
  <c r="F255" i="42"/>
  <c r="J255" i="42" s="1"/>
  <c r="G255" i="42"/>
  <c r="K255" i="42" s="1"/>
  <c r="H255" i="42"/>
  <c r="L255" i="42" s="1"/>
  <c r="P249" i="42"/>
  <c r="T249" i="42" s="1"/>
  <c r="Q249" i="42"/>
  <c r="U249" i="42" s="1"/>
  <c r="E255" i="42"/>
  <c r="N132" i="42"/>
  <c r="AC162" i="42"/>
  <c r="Y475" i="42" s="1"/>
  <c r="E269" i="42"/>
  <c r="D269" i="42"/>
  <c r="C210" i="42"/>
  <c r="E210" i="42" s="1"/>
  <c r="I325" i="42"/>
  <c r="K325" i="42" s="1"/>
  <c r="C206" i="42"/>
  <c r="E206" i="42" s="1"/>
  <c r="N128" i="42"/>
  <c r="N47" i="42"/>
  <c r="M47" i="42"/>
  <c r="AC158" i="42"/>
  <c r="Y471" i="42" s="1"/>
  <c r="I321" i="42"/>
  <c r="K321" i="42" s="1"/>
  <c r="AC167" i="42"/>
  <c r="Y480" i="42" s="1"/>
  <c r="D251" i="42"/>
  <c r="C278" i="42" s="1"/>
  <c r="AC160" i="42"/>
  <c r="Y473" i="42" s="1"/>
  <c r="D244" i="42"/>
  <c r="C271" i="42" s="1"/>
  <c r="E271" i="42" s="1"/>
  <c r="AC171" i="42"/>
  <c r="Y484" i="42" s="1"/>
  <c r="D255" i="42"/>
  <c r="C282" i="42" s="1"/>
  <c r="AC169" i="42"/>
  <c r="Y482" i="42" s="1"/>
  <c r="D253" i="42"/>
  <c r="C280" i="42" s="1"/>
  <c r="AC163" i="42"/>
  <c r="Y476" i="42" s="1"/>
  <c r="D247" i="42"/>
  <c r="C274" i="42" s="1"/>
  <c r="AC159" i="42"/>
  <c r="Y472" i="42" s="1"/>
  <c r="D243" i="42"/>
  <c r="C270" i="42" s="1"/>
  <c r="AC161" i="42"/>
  <c r="Y474" i="42" s="1"/>
  <c r="D245" i="42"/>
  <c r="C272" i="42" s="1"/>
  <c r="AC165" i="42"/>
  <c r="Y478" i="42" s="1"/>
  <c r="D249" i="42"/>
  <c r="C276" i="42" s="1"/>
  <c r="AX131" i="42"/>
  <c r="CQ161" i="42"/>
  <c r="CJ474" i="42" s="1"/>
  <c r="AX139" i="42"/>
  <c r="CQ169" i="42"/>
  <c r="CJ482" i="42" s="1"/>
  <c r="AX129" i="42"/>
  <c r="CQ159" i="42"/>
  <c r="CJ472" i="42" s="1"/>
  <c r="AX138" i="42"/>
  <c r="CQ168" i="42"/>
  <c r="CJ481" i="42" s="1"/>
  <c r="AX136" i="42"/>
  <c r="CQ166" i="42"/>
  <c r="CJ479" i="42" s="1"/>
  <c r="AX132" i="42"/>
  <c r="CQ162" i="42"/>
  <c r="CJ475" i="42" s="1"/>
  <c r="AX140" i="42"/>
  <c r="CQ170" i="42"/>
  <c r="CJ483" i="42" s="1"/>
  <c r="AX135" i="42"/>
  <c r="CQ165" i="42"/>
  <c r="CJ478" i="42" s="1"/>
  <c r="AX128" i="42"/>
  <c r="CQ158" i="42"/>
  <c r="CJ471" i="42" s="1"/>
  <c r="AX133" i="42"/>
  <c r="AH451" i="42" s="1"/>
  <c r="CQ163" i="42"/>
  <c r="CJ476" i="42" s="1"/>
  <c r="AX137" i="42"/>
  <c r="CQ167" i="42"/>
  <c r="CJ480" i="42" s="1"/>
  <c r="AX134" i="42"/>
  <c r="CQ164" i="42"/>
  <c r="CJ477" i="42" s="1"/>
  <c r="AX141" i="42"/>
  <c r="CQ171" i="42"/>
  <c r="CJ484" i="42" s="1"/>
  <c r="Z48" i="42"/>
  <c r="AF129" i="42"/>
  <c r="V447" i="42" s="1"/>
  <c r="Z57" i="42"/>
  <c r="AF138" i="42"/>
  <c r="V456" i="42" s="1"/>
  <c r="Z55" i="42"/>
  <c r="AF136" i="42"/>
  <c r="V454" i="42" s="1"/>
  <c r="Z56" i="42"/>
  <c r="AF137" i="42"/>
  <c r="V455" i="42" s="1"/>
  <c r="Z47" i="42"/>
  <c r="AF128" i="42"/>
  <c r="V446" i="42" s="1"/>
  <c r="Z52" i="42"/>
  <c r="AF133" i="42"/>
  <c r="V451" i="42" s="1"/>
  <c r="Z53" i="42"/>
  <c r="AF134" i="42"/>
  <c r="V452" i="42" s="1"/>
  <c r="AL49" i="42"/>
  <c r="AX130" i="42"/>
  <c r="AH448" i="42" s="1"/>
  <c r="Z49" i="42"/>
  <c r="AF130" i="42"/>
  <c r="V448" i="42" s="1"/>
  <c r="Z50" i="42"/>
  <c r="AF131" i="42"/>
  <c r="V449" i="42" s="1"/>
  <c r="Z51" i="42"/>
  <c r="AF132" i="42"/>
  <c r="V450" i="42" s="1"/>
  <c r="Z58" i="42"/>
  <c r="AF139" i="42"/>
  <c r="V457" i="42" s="1"/>
  <c r="Z60" i="42"/>
  <c r="AF141" i="42"/>
  <c r="V459" i="42" s="1"/>
  <c r="Z54" i="42"/>
  <c r="AF135" i="42"/>
  <c r="V453" i="42" s="1"/>
  <c r="Z59" i="42"/>
  <c r="AF140" i="42"/>
  <c r="V458" i="42" s="1"/>
  <c r="N56" i="42"/>
  <c r="N137" i="42"/>
  <c r="N52" i="42"/>
  <c r="N133" i="42"/>
  <c r="R134" i="42"/>
  <c r="S134" i="42"/>
  <c r="M164" i="42" s="1"/>
  <c r="N48" i="42"/>
  <c r="N129" i="42"/>
  <c r="J447" i="42" s="1"/>
  <c r="N60" i="42"/>
  <c r="N141" i="42"/>
  <c r="N58" i="42"/>
  <c r="N139" i="42"/>
  <c r="N50" i="42"/>
  <c r="N131" i="42"/>
  <c r="N54" i="42"/>
  <c r="N135" i="42"/>
  <c r="N49" i="42"/>
  <c r="N130" i="42"/>
  <c r="AL47" i="42"/>
  <c r="AL51" i="42"/>
  <c r="AL59" i="42"/>
  <c r="AL54" i="42"/>
  <c r="AL50" i="42"/>
  <c r="AL52" i="42"/>
  <c r="AL58" i="42"/>
  <c r="AL56" i="42"/>
  <c r="AL53" i="42"/>
  <c r="AL60" i="42"/>
  <c r="AL48" i="42"/>
  <c r="AL57" i="42"/>
  <c r="AL55" i="42"/>
  <c r="X243" i="42"/>
  <c r="W270" i="42" s="1"/>
  <c r="Y270" i="42" s="1"/>
  <c r="X252" i="42"/>
  <c r="W279" i="42" s="1"/>
  <c r="X279" i="42" s="1"/>
  <c r="X249" i="42"/>
  <c r="W276" i="42" s="1"/>
  <c r="X276" i="42" s="1"/>
  <c r="X245" i="42"/>
  <c r="W272" i="42" s="1"/>
  <c r="X272" i="42" s="1"/>
  <c r="AK47" i="42"/>
  <c r="X246" i="42"/>
  <c r="W273" i="42" s="1"/>
  <c r="Y273" i="42" s="1"/>
  <c r="X254" i="42"/>
  <c r="W281" i="42" s="1"/>
  <c r="Y281" i="42" s="1"/>
  <c r="X253" i="42"/>
  <c r="W280" i="42" s="1"/>
  <c r="X280" i="42" s="1"/>
  <c r="X247" i="42"/>
  <c r="W274" i="42" s="1"/>
  <c r="Y274" i="42" s="1"/>
  <c r="X251" i="42"/>
  <c r="W278" i="42" s="1"/>
  <c r="X278" i="42" s="1"/>
  <c r="X248" i="42"/>
  <c r="W275" i="42" s="1"/>
  <c r="X275" i="42" s="1"/>
  <c r="X255" i="42"/>
  <c r="W282" i="42" s="1"/>
  <c r="Y282" i="42" s="1"/>
  <c r="X250" i="42"/>
  <c r="W277" i="42" s="1"/>
  <c r="Y277" i="42" s="1"/>
  <c r="I323" i="42"/>
  <c r="K323" i="42" s="1"/>
  <c r="E380" i="41"/>
  <c r="E366" i="41"/>
  <c r="M49" i="42"/>
  <c r="C208" i="42"/>
  <c r="E208" i="42" s="1"/>
  <c r="AI57" i="42"/>
  <c r="AD248" i="42"/>
  <c r="AK278" i="42"/>
  <c r="AK280" i="42"/>
  <c r="AK273" i="42"/>
  <c r="AL278" i="42"/>
  <c r="AH60" i="42"/>
  <c r="AL273" i="42"/>
  <c r="AL274" i="42"/>
  <c r="AL271" i="42"/>
  <c r="AK272" i="42"/>
  <c r="T326" i="42"/>
  <c r="T356" i="42" s="1"/>
  <c r="T322" i="42"/>
  <c r="T352" i="42" s="1"/>
  <c r="AD255" i="42"/>
  <c r="AK282" i="42"/>
  <c r="AK271" i="42"/>
  <c r="AL275" i="42"/>
  <c r="AK281" i="42"/>
  <c r="AK274" i="42"/>
  <c r="I322" i="42"/>
  <c r="K322" i="42" s="1"/>
  <c r="N324" i="42"/>
  <c r="P324" i="42" s="1"/>
  <c r="N245" i="42"/>
  <c r="M272" i="42" s="1"/>
  <c r="O272" i="42" s="1"/>
  <c r="N325" i="42"/>
  <c r="P325" i="42" s="1"/>
  <c r="N246" i="42"/>
  <c r="M273" i="42" s="1"/>
  <c r="O273" i="42" s="1"/>
  <c r="W248" i="42"/>
  <c r="O327" i="42"/>
  <c r="X242" i="42"/>
  <c r="W269" i="42" s="1"/>
  <c r="I324" i="42"/>
  <c r="K324" i="42" s="1"/>
  <c r="W255" i="42"/>
  <c r="O334" i="42"/>
  <c r="N326" i="42"/>
  <c r="P326" i="42" s="1"/>
  <c r="N247" i="42"/>
  <c r="M274" i="42" s="1"/>
  <c r="N274" i="42" s="1"/>
  <c r="N323" i="42"/>
  <c r="P323" i="42" s="1"/>
  <c r="N244" i="42"/>
  <c r="M271" i="42" s="1"/>
  <c r="N271" i="42" s="1"/>
  <c r="AM281" i="42"/>
  <c r="AA333" i="42"/>
  <c r="AB333" i="42" s="1"/>
  <c r="AA363" i="42"/>
  <c r="AB363" i="42" s="1"/>
  <c r="AF362" i="42"/>
  <c r="AG362" i="42" s="1"/>
  <c r="AF332" i="42"/>
  <c r="AG332" i="42" s="1"/>
  <c r="AM275" i="42"/>
  <c r="AA327" i="42"/>
  <c r="AB327" i="42" s="1"/>
  <c r="AA357" i="42"/>
  <c r="AB357" i="42" s="1"/>
  <c r="AF355" i="42"/>
  <c r="AG355" i="42" s="1"/>
  <c r="AF325" i="42"/>
  <c r="AG325" i="42" s="1"/>
  <c r="AM276" i="42"/>
  <c r="AA328" i="42"/>
  <c r="AB328" i="42" s="1"/>
  <c r="AA358" i="42"/>
  <c r="AB358" i="42" s="1"/>
  <c r="AF330" i="42"/>
  <c r="AG330" i="42" s="1"/>
  <c r="AF360" i="42"/>
  <c r="AG360" i="42" s="1"/>
  <c r="AM282" i="42"/>
  <c r="AA364" i="42"/>
  <c r="AB364" i="42" s="1"/>
  <c r="AA334" i="42"/>
  <c r="AB334" i="42" s="1"/>
  <c r="I330" i="42"/>
  <c r="K330" i="42" s="1"/>
  <c r="I326" i="42"/>
  <c r="W243" i="42"/>
  <c r="O322" i="42"/>
  <c r="O352" i="42" s="1"/>
  <c r="W250" i="42"/>
  <c r="O329" i="42"/>
  <c r="T324" i="42"/>
  <c r="T354" i="42" s="1"/>
  <c r="K206" i="42"/>
  <c r="M206" i="42" s="1"/>
  <c r="I328" i="42"/>
  <c r="N330" i="42"/>
  <c r="P330" i="42" s="1"/>
  <c r="N251" i="42"/>
  <c r="M278" i="42" s="1"/>
  <c r="N278" i="42" s="1"/>
  <c r="W247" i="42"/>
  <c r="O326" i="42"/>
  <c r="N333" i="42"/>
  <c r="P333" i="42" s="1"/>
  <c r="N254" i="42"/>
  <c r="M281" i="42" s="1"/>
  <c r="N281" i="42" s="1"/>
  <c r="W253" i="42"/>
  <c r="O332" i="42"/>
  <c r="W249" i="42"/>
  <c r="O328" i="42"/>
  <c r="N331" i="42"/>
  <c r="P331" i="42" s="1"/>
  <c r="N252" i="42"/>
  <c r="M279" i="42" s="1"/>
  <c r="O279" i="42" s="1"/>
  <c r="AA361" i="42"/>
  <c r="AB361" i="42" s="1"/>
  <c r="AM279" i="42"/>
  <c r="AA331" i="42"/>
  <c r="AB331" i="42" s="1"/>
  <c r="AF354" i="42"/>
  <c r="AG354" i="42" s="1"/>
  <c r="AF324" i="42"/>
  <c r="AG324" i="42" s="1"/>
  <c r="AF322" i="42"/>
  <c r="AG322" i="42" s="1"/>
  <c r="AF352" i="42"/>
  <c r="AG352" i="42" s="1"/>
  <c r="AA329" i="42"/>
  <c r="AB329" i="42" s="1"/>
  <c r="AA359" i="42"/>
  <c r="AB359" i="42" s="1"/>
  <c r="AM277" i="42"/>
  <c r="AF357" i="42"/>
  <c r="AG357" i="42" s="1"/>
  <c r="AF327" i="42"/>
  <c r="AG327" i="42" s="1"/>
  <c r="AM270" i="42"/>
  <c r="AA352" i="42"/>
  <c r="AB352" i="42" s="1"/>
  <c r="AA322" i="42"/>
  <c r="AB322" i="42" s="1"/>
  <c r="N332" i="42"/>
  <c r="P332" i="42" s="1"/>
  <c r="Q332" i="42" s="1"/>
  <c r="R332" i="42" s="1"/>
  <c r="N253" i="42"/>
  <c r="M280" i="42" s="1"/>
  <c r="O280" i="42" s="1"/>
  <c r="N334" i="42"/>
  <c r="P334" i="42" s="1"/>
  <c r="N255" i="42"/>
  <c r="M282" i="42" s="1"/>
  <c r="O282" i="42" s="1"/>
  <c r="N328" i="42"/>
  <c r="P328" i="42" s="1"/>
  <c r="N249" i="42"/>
  <c r="M276" i="42" s="1"/>
  <c r="O276" i="42" s="1"/>
  <c r="W244" i="42"/>
  <c r="O323" i="42"/>
  <c r="W252" i="42"/>
  <c r="O331" i="42"/>
  <c r="I334" i="42"/>
  <c r="I332" i="42"/>
  <c r="N322" i="42"/>
  <c r="P322" i="42" s="1"/>
  <c r="N243" i="42"/>
  <c r="M270" i="42" s="1"/>
  <c r="N270" i="42" s="1"/>
  <c r="N329" i="42"/>
  <c r="P329" i="42" s="1"/>
  <c r="N250" i="42"/>
  <c r="M277" i="42" s="1"/>
  <c r="N277" i="42" s="1"/>
  <c r="W245" i="42"/>
  <c r="O324" i="42"/>
  <c r="W251" i="42"/>
  <c r="O330" i="42"/>
  <c r="W246" i="42"/>
  <c r="O325" i="42"/>
  <c r="W254" i="42"/>
  <c r="O333" i="42"/>
  <c r="N327" i="42"/>
  <c r="P327" i="42" s="1"/>
  <c r="N248" i="42"/>
  <c r="M275" i="42" s="1"/>
  <c r="N275" i="42" s="1"/>
  <c r="X244" i="42"/>
  <c r="W271" i="42" s="1"/>
  <c r="AM273" i="42"/>
  <c r="AA355" i="42"/>
  <c r="AB355" i="42" s="1"/>
  <c r="AA325" i="42"/>
  <c r="AB325" i="42" s="1"/>
  <c r="AF358" i="42"/>
  <c r="AG358" i="42" s="1"/>
  <c r="AF328" i="42"/>
  <c r="AG328" i="42" s="1"/>
  <c r="AF359" i="42"/>
  <c r="AG359" i="42" s="1"/>
  <c r="AF329" i="42"/>
  <c r="AG329" i="42" s="1"/>
  <c r="AM278" i="42"/>
  <c r="AA360" i="42"/>
  <c r="AB360" i="42" s="1"/>
  <c r="AA330" i="42"/>
  <c r="AB330" i="42" s="1"/>
  <c r="AF363" i="42"/>
  <c r="AG363" i="42" s="1"/>
  <c r="AF333" i="42"/>
  <c r="AG333" i="42" s="1"/>
  <c r="AF361" i="42"/>
  <c r="AG361" i="42" s="1"/>
  <c r="AF331" i="42"/>
  <c r="AG331" i="42" s="1"/>
  <c r="AA362" i="42"/>
  <c r="AB362" i="42" s="1"/>
  <c r="AA332" i="42"/>
  <c r="AB332" i="42" s="1"/>
  <c r="AM280" i="42"/>
  <c r="AM272" i="42"/>
  <c r="AA324" i="42"/>
  <c r="AB324" i="42" s="1"/>
  <c r="AA354" i="42"/>
  <c r="AB354" i="42" s="1"/>
  <c r="AF323" i="42"/>
  <c r="AG323" i="42" s="1"/>
  <c r="AF353" i="42"/>
  <c r="AG353" i="42" s="1"/>
  <c r="AF364" i="42"/>
  <c r="AG364" i="42" s="1"/>
  <c r="AF334" i="42"/>
  <c r="AG334" i="42" s="1"/>
  <c r="AA356" i="42"/>
  <c r="AB356" i="42" s="1"/>
  <c r="AA326" i="42"/>
  <c r="AB326" i="42" s="1"/>
  <c r="AM274" i="42"/>
  <c r="AM271" i="42"/>
  <c r="AA353" i="42"/>
  <c r="AB353" i="42" s="1"/>
  <c r="AA323" i="42"/>
  <c r="AB323" i="42" s="1"/>
  <c r="AF326" i="42"/>
  <c r="AG326" i="42" s="1"/>
  <c r="AF356" i="42"/>
  <c r="AG356" i="42" s="1"/>
  <c r="AL276" i="42"/>
  <c r="AL277" i="42"/>
  <c r="AK277" i="42"/>
  <c r="AK275" i="42"/>
  <c r="AK279" i="42"/>
  <c r="AK276" i="42"/>
  <c r="AJ270" i="42"/>
  <c r="AJ281" i="42"/>
  <c r="AJ279" i="42"/>
  <c r="AL281" i="42"/>
  <c r="AL280" i="42"/>
  <c r="AL270" i="42"/>
  <c r="AL282" i="42"/>
  <c r="AL279" i="42"/>
  <c r="AL272" i="42"/>
  <c r="AK270" i="42"/>
  <c r="AJ280" i="42"/>
  <c r="AJ276" i="42"/>
  <c r="AJ274" i="42"/>
  <c r="AJ277" i="42"/>
  <c r="AJ282" i="42"/>
  <c r="AJ272" i="42"/>
  <c r="AK269" i="42"/>
  <c r="AL269" i="42"/>
  <c r="N321" i="42"/>
  <c r="P321" i="42" s="1"/>
  <c r="N242" i="42"/>
  <c r="M269" i="42" s="1"/>
  <c r="N269" i="42" s="1"/>
  <c r="AF351" i="42"/>
  <c r="AG351" i="42" s="1"/>
  <c r="AF321" i="42"/>
  <c r="AG321" i="42" s="1"/>
  <c r="AA321" i="42"/>
  <c r="AB321" i="42" s="1"/>
  <c r="AA351" i="42"/>
  <c r="AB351" i="42" s="1"/>
  <c r="AM269" i="42"/>
  <c r="AI53" i="42"/>
  <c r="BN51" i="42"/>
  <c r="AD243" i="42"/>
  <c r="AH48" i="42"/>
  <c r="K208" i="42"/>
  <c r="M208" i="42" s="1"/>
  <c r="AE243" i="42"/>
  <c r="T327" i="42"/>
  <c r="T357" i="42" s="1"/>
  <c r="T333" i="42"/>
  <c r="T363" i="42" s="1"/>
  <c r="AE248" i="42"/>
  <c r="AE245" i="42"/>
  <c r="AH50" i="42"/>
  <c r="AD245" i="42"/>
  <c r="S330" i="42"/>
  <c r="U330" i="42" s="1"/>
  <c r="S327" i="42"/>
  <c r="S357" i="42" s="1"/>
  <c r="U357" i="42" s="1"/>
  <c r="S334" i="42"/>
  <c r="S364" i="42" s="1"/>
  <c r="U364" i="42" s="1"/>
  <c r="S329" i="42"/>
  <c r="S323" i="42"/>
  <c r="S325" i="42"/>
  <c r="U325" i="42" s="1"/>
  <c r="S333" i="42"/>
  <c r="S363" i="42" s="1"/>
  <c r="U363" i="42" s="1"/>
  <c r="S332" i="42"/>
  <c r="U332" i="42" s="1"/>
  <c r="S326" i="42"/>
  <c r="U326" i="42" s="1"/>
  <c r="S322" i="42"/>
  <c r="U322" i="42" s="1"/>
  <c r="S331" i="42"/>
  <c r="S361" i="42" s="1"/>
  <c r="U361" i="42" s="1"/>
  <c r="S328" i="42"/>
  <c r="S358" i="42" s="1"/>
  <c r="U358" i="42" s="1"/>
  <c r="S324" i="42"/>
  <c r="U324" i="42" s="1"/>
  <c r="S321" i="42"/>
  <c r="AH56" i="42"/>
  <c r="AE255" i="42"/>
  <c r="AE251" i="42"/>
  <c r="T330" i="42"/>
  <c r="T360" i="42" s="1"/>
  <c r="AD251" i="42"/>
  <c r="T325" i="42"/>
  <c r="T355" i="42" s="1"/>
  <c r="T331" i="42"/>
  <c r="T361" i="42" s="1"/>
  <c r="T334" i="42"/>
  <c r="T364" i="42" s="1"/>
  <c r="BN50" i="42"/>
  <c r="BN54" i="42"/>
  <c r="AE249" i="42"/>
  <c r="AE252" i="42"/>
  <c r="AE246" i="42"/>
  <c r="AI58" i="42"/>
  <c r="AI51" i="42"/>
  <c r="T332" i="42"/>
  <c r="T362" i="42" s="1"/>
  <c r="T328" i="42"/>
  <c r="T358" i="42" s="1"/>
  <c r="BN59" i="42"/>
  <c r="AD253" i="42"/>
  <c r="AD249" i="42"/>
  <c r="AD252" i="42"/>
  <c r="AD246" i="42"/>
  <c r="BF60" i="42"/>
  <c r="BG60" i="42"/>
  <c r="T219" i="42" s="1"/>
  <c r="V219" i="42" s="1"/>
  <c r="BG56" i="42"/>
  <c r="T215" i="42" s="1"/>
  <c r="V215" i="42" s="1"/>
  <c r="BF56" i="42"/>
  <c r="BG57" i="42"/>
  <c r="T216" i="42" s="1"/>
  <c r="V216" i="42" s="1"/>
  <c r="BF57" i="42"/>
  <c r="BF51" i="42"/>
  <c r="BG51" i="42"/>
  <c r="T210" i="42" s="1"/>
  <c r="V210" i="42" s="1"/>
  <c r="BG47" i="42"/>
  <c r="T206" i="42" s="1"/>
  <c r="V206" i="42" s="1"/>
  <c r="BF47" i="42"/>
  <c r="AT54" i="42"/>
  <c r="AU54" i="42"/>
  <c r="P213" i="42" s="1"/>
  <c r="R213" i="42" s="1"/>
  <c r="BG50" i="42"/>
  <c r="T209" i="42" s="1"/>
  <c r="V209" i="42" s="1"/>
  <c r="BF50" i="42"/>
  <c r="BG59" i="42"/>
  <c r="T218" i="42" s="1"/>
  <c r="V218" i="42" s="1"/>
  <c r="BF59" i="42"/>
  <c r="AU56" i="42"/>
  <c r="P215" i="42" s="1"/>
  <c r="R215" i="42" s="1"/>
  <c r="AT56" i="42"/>
  <c r="BG52" i="42"/>
  <c r="T211" i="42" s="1"/>
  <c r="V211" i="42" s="1"/>
  <c r="BF52" i="42"/>
  <c r="AU51" i="42"/>
  <c r="P210" i="42" s="1"/>
  <c r="R210" i="42" s="1"/>
  <c r="AT51" i="42"/>
  <c r="AU47" i="42"/>
  <c r="P206" i="42" s="1"/>
  <c r="R206" i="42" s="1"/>
  <c r="AT47" i="42"/>
  <c r="BG55" i="42"/>
  <c r="T214" i="42" s="1"/>
  <c r="V214" i="42" s="1"/>
  <c r="BF55" i="42"/>
  <c r="AU50" i="42"/>
  <c r="P209" i="42" s="1"/>
  <c r="R209" i="42" s="1"/>
  <c r="AT50" i="42"/>
  <c r="AU49" i="42"/>
  <c r="P208" i="42" s="1"/>
  <c r="R208" i="42" s="1"/>
  <c r="AT49" i="42"/>
  <c r="BN55" i="42"/>
  <c r="AH52" i="42"/>
  <c r="BN60" i="42"/>
  <c r="BN48" i="42"/>
  <c r="BN52" i="42"/>
  <c r="AT59" i="42"/>
  <c r="AU59" i="42"/>
  <c r="P218" i="42" s="1"/>
  <c r="R218" i="42" s="1"/>
  <c r="BG53" i="42"/>
  <c r="T212" i="42" s="1"/>
  <c r="V212" i="42" s="1"/>
  <c r="BF53" i="42"/>
  <c r="AU52" i="42"/>
  <c r="P211" i="42" s="1"/>
  <c r="R211" i="42" s="1"/>
  <c r="AT52" i="42"/>
  <c r="BF48" i="42"/>
  <c r="BG48" i="42"/>
  <c r="T207" i="42" s="1"/>
  <c r="V207" i="42" s="1"/>
  <c r="AU55" i="42"/>
  <c r="P214" i="42" s="1"/>
  <c r="R214" i="42" s="1"/>
  <c r="AT55" i="42"/>
  <c r="AT58" i="42"/>
  <c r="AU58" i="42"/>
  <c r="P217" i="42" s="1"/>
  <c r="R217" i="42" s="1"/>
  <c r="BG49" i="42"/>
  <c r="T208" i="42" s="1"/>
  <c r="V208" i="42" s="1"/>
  <c r="BF49" i="42"/>
  <c r="AK55" i="42"/>
  <c r="BN58" i="42"/>
  <c r="AE247" i="42"/>
  <c r="AE254" i="42"/>
  <c r="K214" i="42"/>
  <c r="M214" i="42" s="1"/>
  <c r="AH59" i="42"/>
  <c r="AT53" i="42"/>
  <c r="AU53" i="42"/>
  <c r="P212" i="42" s="1"/>
  <c r="R212" i="42" s="1"/>
  <c r="AU60" i="42"/>
  <c r="P219" i="42" s="1"/>
  <c r="R219" i="42" s="1"/>
  <c r="AT60" i="42"/>
  <c r="AT48" i="42"/>
  <c r="AU48" i="42"/>
  <c r="P207" i="42" s="1"/>
  <c r="R207" i="42" s="1"/>
  <c r="AU57" i="42"/>
  <c r="P216" i="42" s="1"/>
  <c r="R216" i="42" s="1"/>
  <c r="AT57" i="42"/>
  <c r="BF58" i="42"/>
  <c r="BG58" i="42"/>
  <c r="T217" i="42" s="1"/>
  <c r="V217" i="42" s="1"/>
  <c r="BG54" i="42"/>
  <c r="T213" i="42" s="1"/>
  <c r="V213" i="42" s="1"/>
  <c r="BF54" i="42"/>
  <c r="BN47" i="42"/>
  <c r="BN57" i="42"/>
  <c r="AK49" i="42"/>
  <c r="I422" i="42" s="1"/>
  <c r="BN49" i="42"/>
  <c r="BN56" i="42"/>
  <c r="BN53" i="42"/>
  <c r="AD247" i="42"/>
  <c r="AD254" i="42"/>
  <c r="AD250" i="42"/>
  <c r="AE242" i="42"/>
  <c r="T321" i="42"/>
  <c r="T351" i="42" s="1"/>
  <c r="AD242" i="42"/>
  <c r="AI47" i="42"/>
  <c r="AH58" i="42"/>
  <c r="K219" i="42"/>
  <c r="M219" i="42" s="1"/>
  <c r="T329" i="42"/>
  <c r="T359" i="42" s="1"/>
  <c r="AH55" i="42"/>
  <c r="AE250" i="42"/>
  <c r="AH53" i="42"/>
  <c r="AK58" i="42"/>
  <c r="AK59" i="42"/>
  <c r="AK54" i="42"/>
  <c r="K217" i="42"/>
  <c r="M217" i="42" s="1"/>
  <c r="K210" i="42"/>
  <c r="M210" i="42" s="1"/>
  <c r="AK50" i="42"/>
  <c r="K213" i="42"/>
  <c r="M213" i="42" s="1"/>
  <c r="AI59" i="42"/>
  <c r="AK57" i="42"/>
  <c r="H430" i="42" s="1"/>
  <c r="K218" i="42"/>
  <c r="M218" i="42" s="1"/>
  <c r="K209" i="42"/>
  <c r="M209" i="42" s="1"/>
  <c r="AH49" i="42"/>
  <c r="T323" i="42"/>
  <c r="T353" i="42" s="1"/>
  <c r="AD244" i="42"/>
  <c r="AI49" i="42"/>
  <c r="AE244" i="42"/>
  <c r="K212" i="42"/>
  <c r="M212" i="42" s="1"/>
  <c r="K207" i="42"/>
  <c r="M207" i="42" s="1"/>
  <c r="AK48" i="42"/>
  <c r="K216" i="42"/>
  <c r="M216" i="42" s="1"/>
  <c r="AH57" i="42"/>
  <c r="K211" i="42"/>
  <c r="M211" i="42" s="1"/>
  <c r="AK53" i="42"/>
  <c r="I426" i="42" s="1"/>
  <c r="K215" i="42"/>
  <c r="M215" i="42" s="1"/>
  <c r="AK52" i="42"/>
  <c r="AK60" i="42"/>
  <c r="AK56" i="42"/>
  <c r="AK51" i="42"/>
  <c r="Y49" i="42"/>
  <c r="Y55" i="42"/>
  <c r="F428" i="42" s="1"/>
  <c r="Y57" i="42"/>
  <c r="U252" i="42"/>
  <c r="U250" i="42"/>
  <c r="T245" i="42"/>
  <c r="T246" i="42"/>
  <c r="T254" i="42"/>
  <c r="T244" i="42"/>
  <c r="T251" i="42"/>
  <c r="T243" i="42"/>
  <c r="C215" i="42"/>
  <c r="E215" i="42" s="1"/>
  <c r="Y59" i="42"/>
  <c r="E432" i="42" s="1"/>
  <c r="G218" i="42"/>
  <c r="I218" i="42" s="1"/>
  <c r="C219" i="42"/>
  <c r="E219" i="42" s="1"/>
  <c r="G213" i="42"/>
  <c r="I213" i="42" s="1"/>
  <c r="G216" i="42"/>
  <c r="I216" i="42" s="1"/>
  <c r="C213" i="42"/>
  <c r="E213" i="42" s="1"/>
  <c r="G206" i="42"/>
  <c r="I206" i="42" s="1"/>
  <c r="Y50" i="42"/>
  <c r="E423" i="42" s="1"/>
  <c r="G209" i="42"/>
  <c r="I209" i="42" s="1"/>
  <c r="G211" i="42"/>
  <c r="I211" i="42" s="1"/>
  <c r="T253" i="42"/>
  <c r="U255" i="42"/>
  <c r="U247" i="42"/>
  <c r="T250" i="42"/>
  <c r="T252" i="42"/>
  <c r="T255" i="42"/>
  <c r="T247" i="42"/>
  <c r="C211" i="42"/>
  <c r="E211" i="42" s="1"/>
  <c r="G207" i="42"/>
  <c r="I207" i="42" s="1"/>
  <c r="G214" i="42"/>
  <c r="I214" i="42" s="1"/>
  <c r="C207" i="42"/>
  <c r="E207" i="42" s="1"/>
  <c r="G217" i="42"/>
  <c r="I217" i="42" s="1"/>
  <c r="G219" i="42"/>
  <c r="I219" i="42" s="1"/>
  <c r="G208" i="42"/>
  <c r="I208" i="42" s="1"/>
  <c r="C209" i="42"/>
  <c r="E209" i="42" s="1"/>
  <c r="C217" i="42"/>
  <c r="E217" i="42" s="1"/>
  <c r="G215" i="42"/>
  <c r="I215" i="42" s="1"/>
  <c r="Y51" i="42"/>
  <c r="G210" i="42"/>
  <c r="I210" i="42" s="1"/>
  <c r="G212" i="42"/>
  <c r="I212" i="42" s="1"/>
  <c r="U253" i="42"/>
  <c r="U245" i="42"/>
  <c r="U246" i="42"/>
  <c r="U254" i="42"/>
  <c r="U244" i="42"/>
  <c r="U251" i="42"/>
  <c r="U243" i="42"/>
  <c r="V52" i="42"/>
  <c r="Y52" i="42"/>
  <c r="Y53" i="42"/>
  <c r="G426" i="42" s="1"/>
  <c r="Y47" i="42"/>
  <c r="J323" i="42"/>
  <c r="J324" i="42"/>
  <c r="J332" i="42"/>
  <c r="J328" i="42"/>
  <c r="J325" i="42"/>
  <c r="J327" i="42"/>
  <c r="J334" i="42"/>
  <c r="J326" i="42"/>
  <c r="J329" i="42"/>
  <c r="J330" i="42"/>
  <c r="J333" i="42"/>
  <c r="J331" i="42"/>
  <c r="K55" i="42"/>
  <c r="W55" i="42"/>
  <c r="W53" i="42"/>
  <c r="AI50" i="42"/>
  <c r="V53" i="42"/>
  <c r="W57" i="42"/>
  <c r="J57" i="42"/>
  <c r="J49" i="42"/>
  <c r="V51" i="42"/>
  <c r="K53" i="42"/>
  <c r="AI52" i="42"/>
  <c r="V55" i="42"/>
  <c r="J55" i="42"/>
  <c r="J51" i="42"/>
  <c r="J59" i="42"/>
  <c r="Y48" i="42"/>
  <c r="V57" i="42"/>
  <c r="W48" i="42"/>
  <c r="V48" i="42"/>
  <c r="AI60" i="42"/>
  <c r="K59" i="42"/>
  <c r="K51" i="42"/>
  <c r="K57" i="42"/>
  <c r="K49" i="42"/>
  <c r="V59" i="42"/>
  <c r="V49" i="42"/>
  <c r="W49" i="42"/>
  <c r="M54" i="42"/>
  <c r="W50" i="42"/>
  <c r="M52" i="42"/>
  <c r="B425" i="42" s="1"/>
  <c r="J53" i="42"/>
  <c r="AI55" i="42"/>
  <c r="AI56" i="42"/>
  <c r="AH47" i="42"/>
  <c r="W51" i="42"/>
  <c r="M60" i="42"/>
  <c r="K56" i="42"/>
  <c r="J56" i="42"/>
  <c r="W54" i="42"/>
  <c r="V54" i="42"/>
  <c r="W56" i="42"/>
  <c r="V56" i="42"/>
  <c r="J52" i="42"/>
  <c r="K52" i="42"/>
  <c r="K54" i="42"/>
  <c r="J54" i="42"/>
  <c r="K50" i="42"/>
  <c r="J50" i="42"/>
  <c r="Y54" i="42"/>
  <c r="Y56" i="42"/>
  <c r="E429" i="42" s="1"/>
  <c r="Y58" i="42"/>
  <c r="F431" i="42" s="1"/>
  <c r="K58" i="42"/>
  <c r="J58" i="42"/>
  <c r="AI48" i="42"/>
  <c r="AH51" i="42"/>
  <c r="V50" i="42"/>
  <c r="W52" i="42"/>
  <c r="K60" i="42"/>
  <c r="J60" i="42"/>
  <c r="AH54" i="42"/>
  <c r="AI54" i="42"/>
  <c r="W60" i="42"/>
  <c r="V60" i="42"/>
  <c r="W58" i="42"/>
  <c r="V58" i="42"/>
  <c r="M48" i="42"/>
  <c r="C421" i="42" s="1"/>
  <c r="M50" i="42"/>
  <c r="C423" i="42" s="1"/>
  <c r="M56" i="42"/>
  <c r="Y60" i="42"/>
  <c r="M58" i="42"/>
  <c r="W59" i="42"/>
  <c r="P77" i="42"/>
  <c r="P79" i="42"/>
  <c r="O84" i="42"/>
  <c r="N83" i="42"/>
  <c r="O77" i="42"/>
  <c r="P81" i="42"/>
  <c r="O80" i="42"/>
  <c r="D367" i="41"/>
  <c r="P85" i="42"/>
  <c r="N79" i="42"/>
  <c r="P83" i="42"/>
  <c r="N84" i="42"/>
  <c r="P80" i="42"/>
  <c r="P84" i="42"/>
  <c r="O78" i="42"/>
  <c r="O75" i="42"/>
  <c r="N80" i="42"/>
  <c r="N77" i="42"/>
  <c r="N75" i="42"/>
  <c r="O82" i="42"/>
  <c r="O85" i="42"/>
  <c r="N81" i="42"/>
  <c r="O79" i="42"/>
  <c r="N82" i="42"/>
  <c r="P82" i="42"/>
  <c r="N85" i="42"/>
  <c r="D381" i="41"/>
  <c r="N76" i="42"/>
  <c r="J421" i="42" l="1"/>
  <c r="D422" i="42"/>
  <c r="F427" i="42"/>
  <c r="H432" i="42"/>
  <c r="E425" i="42"/>
  <c r="F430" i="42"/>
  <c r="C433" i="42"/>
  <c r="E459" i="42" s="1"/>
  <c r="J431" i="42"/>
  <c r="AD457" i="42" s="1"/>
  <c r="F245" i="42"/>
  <c r="J245" i="42" s="1"/>
  <c r="G253" i="42"/>
  <c r="K253" i="42" s="1"/>
  <c r="H254" i="42"/>
  <c r="L254" i="42" s="1"/>
  <c r="H249" i="42"/>
  <c r="L249" i="42" s="1"/>
  <c r="H246" i="42"/>
  <c r="L246" i="42" s="1"/>
  <c r="F251" i="42"/>
  <c r="J251" i="42" s="1"/>
  <c r="G248" i="42"/>
  <c r="K248" i="42" s="1"/>
  <c r="F252" i="42"/>
  <c r="J252" i="42" s="1"/>
  <c r="F249" i="42"/>
  <c r="J249" i="42" s="1"/>
  <c r="G246" i="42"/>
  <c r="K246" i="42" s="1"/>
  <c r="G251" i="42"/>
  <c r="K251" i="42" s="1"/>
  <c r="H248" i="42"/>
  <c r="L248" i="42" s="1"/>
  <c r="F253" i="42"/>
  <c r="J253" i="42" s="1"/>
  <c r="G254" i="42"/>
  <c r="K254" i="42" s="1"/>
  <c r="F244" i="42"/>
  <c r="J244" i="42" s="1"/>
  <c r="H252" i="42"/>
  <c r="L252" i="42" s="1"/>
  <c r="G249" i="42"/>
  <c r="K249" i="42" s="1"/>
  <c r="F246" i="42"/>
  <c r="J246" i="42" s="1"/>
  <c r="H251" i="42"/>
  <c r="L251" i="42" s="1"/>
  <c r="F248" i="42"/>
  <c r="J248" i="42" s="1"/>
  <c r="H253" i="42"/>
  <c r="L253" i="42" s="1"/>
  <c r="F254" i="42"/>
  <c r="J254" i="42" s="1"/>
  <c r="G244" i="42"/>
  <c r="K244" i="42" s="1"/>
  <c r="B429" i="42"/>
  <c r="J420" i="42"/>
  <c r="D424" i="42"/>
  <c r="B431" i="42"/>
  <c r="C432" i="42"/>
  <c r="D458" i="42" s="1"/>
  <c r="F433" i="42"/>
  <c r="G424" i="42"/>
  <c r="J428" i="42"/>
  <c r="AD454" i="42" s="1"/>
  <c r="D433" i="42"/>
  <c r="F459" i="42" s="1"/>
  <c r="J425" i="42"/>
  <c r="J429" i="42"/>
  <c r="E428" i="42"/>
  <c r="I424" i="42"/>
  <c r="C430" i="42"/>
  <c r="D456" i="42" s="1"/>
  <c r="J433" i="42"/>
  <c r="B426" i="42"/>
  <c r="H433" i="42"/>
  <c r="H426" i="42"/>
  <c r="F250" i="42"/>
  <c r="J250" i="42" s="1"/>
  <c r="H250" i="42"/>
  <c r="L250" i="42" s="1"/>
  <c r="G247" i="42"/>
  <c r="K247" i="42" s="1"/>
  <c r="B428" i="42"/>
  <c r="C454" i="42" s="1"/>
  <c r="E426" i="42"/>
  <c r="N452" i="42" s="1"/>
  <c r="I432" i="42"/>
  <c r="AC458" i="42" s="1"/>
  <c r="G431" i="42"/>
  <c r="J426" i="42"/>
  <c r="H429" i="42"/>
  <c r="H427" i="42"/>
  <c r="H422" i="42"/>
  <c r="C431" i="42"/>
  <c r="C425" i="42"/>
  <c r="D451" i="42" s="1"/>
  <c r="D428" i="42"/>
  <c r="F454" i="42" s="1"/>
  <c r="C428" i="42"/>
  <c r="D454" i="42" s="1"/>
  <c r="F429" i="42"/>
  <c r="B422" i="42"/>
  <c r="B448" i="42" s="1"/>
  <c r="F422" i="42"/>
  <c r="C422" i="42"/>
  <c r="E421" i="42"/>
  <c r="N447" i="42" s="1"/>
  <c r="F421" i="42"/>
  <c r="P447" i="42" s="1"/>
  <c r="D427" i="42"/>
  <c r="B427" i="42"/>
  <c r="D425" i="42"/>
  <c r="F451" i="42" s="1"/>
  <c r="E427" i="42"/>
  <c r="N453" i="42" s="1"/>
  <c r="G427" i="42"/>
  <c r="R453" i="42" s="1"/>
  <c r="I433" i="42"/>
  <c r="E433" i="42"/>
  <c r="G432" i="42"/>
  <c r="G429" i="42"/>
  <c r="C429" i="42"/>
  <c r="I427" i="42"/>
  <c r="H421" i="42"/>
  <c r="AA447" i="42" s="1"/>
  <c r="H424" i="42"/>
  <c r="Z450" i="42" s="1"/>
  <c r="E422" i="42"/>
  <c r="N448" i="42" s="1"/>
  <c r="C424" i="42"/>
  <c r="D426" i="42"/>
  <c r="I429" i="42"/>
  <c r="H420" i="42"/>
  <c r="Z446" i="42" s="1"/>
  <c r="G428" i="42"/>
  <c r="D431" i="42"/>
  <c r="B423" i="42"/>
  <c r="B449" i="42" s="1"/>
  <c r="J424" i="42"/>
  <c r="AD450" i="42" s="1"/>
  <c r="G433" i="42"/>
  <c r="S459" i="42" s="1"/>
  <c r="Z456" i="42"/>
  <c r="J430" i="42"/>
  <c r="F424" i="42"/>
  <c r="P450" i="42" s="1"/>
  <c r="B433" i="42"/>
  <c r="B459" i="42" s="1"/>
  <c r="D423" i="42"/>
  <c r="F449" i="42" s="1"/>
  <c r="F426" i="42"/>
  <c r="P452" i="42" s="1"/>
  <c r="I431" i="42"/>
  <c r="AB457" i="42" s="1"/>
  <c r="J432" i="42"/>
  <c r="H428" i="42"/>
  <c r="AA454" i="42" s="1"/>
  <c r="G425" i="42"/>
  <c r="E431" i="42"/>
  <c r="B432" i="42"/>
  <c r="B458" i="42" s="1"/>
  <c r="I421" i="42"/>
  <c r="I420" i="42"/>
  <c r="AB446" i="42" s="1"/>
  <c r="J422" i="42"/>
  <c r="AE448" i="42" s="1"/>
  <c r="G430" i="42"/>
  <c r="E424" i="42"/>
  <c r="F432" i="42"/>
  <c r="C426" i="42"/>
  <c r="H431" i="42"/>
  <c r="Z457" i="42" s="1"/>
  <c r="I430" i="42"/>
  <c r="F425" i="42"/>
  <c r="D430" i="42"/>
  <c r="F456" i="42" s="1"/>
  <c r="J427" i="42"/>
  <c r="F423" i="42"/>
  <c r="H425" i="42"/>
  <c r="Z451" i="42" s="1"/>
  <c r="G423" i="42"/>
  <c r="R449" i="42" s="1"/>
  <c r="G421" i="42"/>
  <c r="S447" i="42" s="1"/>
  <c r="D447" i="42"/>
  <c r="B421" i="42"/>
  <c r="B447" i="42" s="1"/>
  <c r="D421" i="42"/>
  <c r="F447" i="42" s="1"/>
  <c r="B451" i="42"/>
  <c r="I423" i="42"/>
  <c r="J423" i="42"/>
  <c r="F450" i="42"/>
  <c r="H423" i="42"/>
  <c r="D429" i="42"/>
  <c r="I428" i="42"/>
  <c r="I425" i="42"/>
  <c r="E430" i="42"/>
  <c r="B430" i="42"/>
  <c r="C456" i="42" s="1"/>
  <c r="G422" i="42"/>
  <c r="C427" i="42"/>
  <c r="D453" i="42" s="1"/>
  <c r="B424" i="42"/>
  <c r="D432" i="42"/>
  <c r="F458" i="42" s="1"/>
  <c r="D459" i="42"/>
  <c r="P453" i="42"/>
  <c r="R452" i="42"/>
  <c r="R450" i="42"/>
  <c r="N449" i="42"/>
  <c r="N458" i="42"/>
  <c r="O458" i="42"/>
  <c r="G450" i="42"/>
  <c r="AB452" i="42"/>
  <c r="AC452" i="42"/>
  <c r="F448" i="42"/>
  <c r="AD446" i="42"/>
  <c r="D449" i="42"/>
  <c r="AA456" i="42"/>
  <c r="E447" i="42"/>
  <c r="C451" i="42"/>
  <c r="E275" i="42"/>
  <c r="I275" i="42" s="1"/>
  <c r="BB133" i="42"/>
  <c r="BZ163" i="42" s="1"/>
  <c r="CU163" i="42" s="1"/>
  <c r="T137" i="42"/>
  <c r="N167" i="42" s="1"/>
  <c r="J455" i="42"/>
  <c r="BB134" i="42"/>
  <c r="BZ164" i="42" s="1"/>
  <c r="CN164" i="42" s="1"/>
  <c r="CR164" i="42" s="1"/>
  <c r="AH452" i="42"/>
  <c r="BB135" i="42"/>
  <c r="BZ165" i="42" s="1"/>
  <c r="CN165" i="42" s="1"/>
  <c r="CR165" i="42" s="1"/>
  <c r="AH453" i="42"/>
  <c r="BB132" i="42"/>
  <c r="BZ162" i="42" s="1"/>
  <c r="CU162" i="42" s="1"/>
  <c r="AH450" i="42"/>
  <c r="BB138" i="42"/>
  <c r="BZ168" i="42" s="1"/>
  <c r="CN168" i="42" s="1"/>
  <c r="CR168" i="42" s="1"/>
  <c r="AH456" i="42"/>
  <c r="BB139" i="42"/>
  <c r="BZ169" i="42" s="1"/>
  <c r="CN169" i="42" s="1"/>
  <c r="CR169" i="42" s="1"/>
  <c r="AH457" i="42"/>
  <c r="T140" i="42"/>
  <c r="N170" i="42" s="1"/>
  <c r="J458" i="42"/>
  <c r="T139" i="42"/>
  <c r="N169" i="42" s="1"/>
  <c r="J457" i="42"/>
  <c r="L331" i="42"/>
  <c r="M331" i="42" s="1"/>
  <c r="I357" i="42"/>
  <c r="K357" i="42" s="1"/>
  <c r="T130" i="42"/>
  <c r="N160" i="42" s="1"/>
  <c r="J448" i="42"/>
  <c r="T131" i="42"/>
  <c r="N161" i="42" s="1"/>
  <c r="J449" i="42"/>
  <c r="T141" i="42"/>
  <c r="N171" i="42" s="1"/>
  <c r="J459" i="42"/>
  <c r="T128" i="42"/>
  <c r="N158" i="42" s="1"/>
  <c r="J446" i="42"/>
  <c r="T138" i="42"/>
  <c r="N168" i="42" s="1"/>
  <c r="J456" i="42"/>
  <c r="T135" i="42"/>
  <c r="N165" i="42" s="1"/>
  <c r="J453" i="42"/>
  <c r="T133" i="42"/>
  <c r="N163" i="42" s="1"/>
  <c r="J451" i="42"/>
  <c r="BB141" i="42"/>
  <c r="BZ171" i="42" s="1"/>
  <c r="CU171" i="42" s="1"/>
  <c r="AH459" i="42"/>
  <c r="BB137" i="42"/>
  <c r="BZ167" i="42" s="1"/>
  <c r="CN167" i="42" s="1"/>
  <c r="CR167" i="42" s="1"/>
  <c r="AH455" i="42"/>
  <c r="BB128" i="42"/>
  <c r="BZ158" i="42" s="1"/>
  <c r="CN158" i="42" s="1"/>
  <c r="CR158" i="42" s="1"/>
  <c r="AH446" i="42"/>
  <c r="BB140" i="42"/>
  <c r="BZ170" i="42" s="1"/>
  <c r="CU170" i="42" s="1"/>
  <c r="AH458" i="42"/>
  <c r="BB136" i="42"/>
  <c r="BZ166" i="42" s="1"/>
  <c r="CN166" i="42" s="1"/>
  <c r="CR166" i="42" s="1"/>
  <c r="AH454" i="42"/>
  <c r="BB129" i="42"/>
  <c r="BZ159" i="42" s="1"/>
  <c r="CU159" i="42" s="1"/>
  <c r="AH447" i="42"/>
  <c r="BB131" i="42"/>
  <c r="BZ161" i="42" s="1"/>
  <c r="CU161" i="42" s="1"/>
  <c r="AH449" i="42"/>
  <c r="T132" i="42"/>
  <c r="N162" i="42" s="1"/>
  <c r="J450" i="42"/>
  <c r="T136" i="42"/>
  <c r="N166" i="42" s="1"/>
  <c r="J454" i="42"/>
  <c r="L327" i="42"/>
  <c r="M327" i="42" s="1"/>
  <c r="D279" i="42"/>
  <c r="I279" i="42" s="1"/>
  <c r="I361" i="42"/>
  <c r="K361" i="42" s="1"/>
  <c r="D277" i="42"/>
  <c r="I277" i="42" s="1"/>
  <c r="R138" i="42"/>
  <c r="L168" i="42" s="1"/>
  <c r="D273" i="42"/>
  <c r="I273" i="42" s="1"/>
  <c r="S136" i="42"/>
  <c r="M166" i="42" s="1"/>
  <c r="R140" i="42"/>
  <c r="L170" i="42" s="1"/>
  <c r="S140" i="42"/>
  <c r="M170" i="42" s="1"/>
  <c r="L329" i="42"/>
  <c r="M329" i="42" s="1"/>
  <c r="E281" i="42"/>
  <c r="I281" i="42" s="1"/>
  <c r="S138" i="42"/>
  <c r="M168" i="42" s="1"/>
  <c r="I359" i="42"/>
  <c r="K359" i="42" s="1"/>
  <c r="L333" i="42"/>
  <c r="M333" i="42" s="1"/>
  <c r="L325" i="42"/>
  <c r="M325" i="42" s="1"/>
  <c r="I363" i="42"/>
  <c r="K363" i="42" s="1"/>
  <c r="I355" i="42"/>
  <c r="K355" i="42" s="1"/>
  <c r="R132" i="42"/>
  <c r="L162" i="42" s="1"/>
  <c r="S132" i="42"/>
  <c r="M162" i="42" s="1"/>
  <c r="I351" i="42"/>
  <c r="K351" i="42" s="1"/>
  <c r="D392" i="42"/>
  <c r="D385" i="42"/>
  <c r="D387" i="42"/>
  <c r="D384" i="42"/>
  <c r="D391" i="42"/>
  <c r="D386" i="42"/>
  <c r="D383" i="42"/>
  <c r="D389" i="42"/>
  <c r="D394" i="42"/>
  <c r="D388" i="42"/>
  <c r="D390" i="42"/>
  <c r="D393" i="42"/>
  <c r="CU164" i="42"/>
  <c r="BA165" i="42"/>
  <c r="AY165" i="42"/>
  <c r="AZ165" i="42"/>
  <c r="CG160" i="42"/>
  <c r="CH160" i="42"/>
  <c r="CG164" i="42"/>
  <c r="CH164" i="42"/>
  <c r="ET166" i="42"/>
  <c r="EV166" i="42"/>
  <c r="EU166" i="42"/>
  <c r="DO167" i="42"/>
  <c r="DM167" i="42"/>
  <c r="DN167" i="42"/>
  <c r="ET158" i="42"/>
  <c r="EV158" i="42"/>
  <c r="EU158" i="42"/>
  <c r="EV168" i="42"/>
  <c r="EU168" i="42"/>
  <c r="ET168" i="42"/>
  <c r="CH167" i="42"/>
  <c r="CG167" i="42"/>
  <c r="CG161" i="42"/>
  <c r="CH161" i="42"/>
  <c r="AY170" i="42"/>
  <c r="BA170" i="42"/>
  <c r="AZ170" i="42"/>
  <c r="BA169" i="42"/>
  <c r="AZ169" i="42"/>
  <c r="AY169" i="42"/>
  <c r="BA166" i="42"/>
  <c r="AZ166" i="42"/>
  <c r="AY166" i="42"/>
  <c r="DO169" i="42"/>
  <c r="DM169" i="42"/>
  <c r="DN169" i="42"/>
  <c r="EU159" i="42"/>
  <c r="ET159" i="42"/>
  <c r="EV159" i="42"/>
  <c r="DN160" i="42"/>
  <c r="DO160" i="42"/>
  <c r="DM160" i="42"/>
  <c r="DO162" i="42"/>
  <c r="DM162" i="42"/>
  <c r="DN162" i="42"/>
  <c r="EV161" i="42"/>
  <c r="ET161" i="42"/>
  <c r="EU161" i="42"/>
  <c r="BA168" i="42"/>
  <c r="AZ168" i="42"/>
  <c r="AY168" i="42"/>
  <c r="AZ162" i="42"/>
  <c r="AY162" i="42"/>
  <c r="BA162" i="42"/>
  <c r="BA164" i="42"/>
  <c r="AZ164" i="42"/>
  <c r="AY164" i="42"/>
  <c r="CG168" i="42"/>
  <c r="CH168" i="42"/>
  <c r="EV165" i="42"/>
  <c r="EU165" i="42"/>
  <c r="ET165" i="42"/>
  <c r="DN168" i="42"/>
  <c r="DM168" i="42"/>
  <c r="DO168" i="42"/>
  <c r="DO171" i="42"/>
  <c r="DN171" i="42"/>
  <c r="DM171" i="42"/>
  <c r="CH170" i="42"/>
  <c r="CG170" i="42"/>
  <c r="EV164" i="42"/>
  <c r="EU164" i="42"/>
  <c r="ET164" i="42"/>
  <c r="DO165" i="42"/>
  <c r="DM165" i="42"/>
  <c r="DN165" i="42"/>
  <c r="EV162" i="42"/>
  <c r="EU162" i="42"/>
  <c r="ET162" i="42"/>
  <c r="CG159" i="42"/>
  <c r="CH159" i="42"/>
  <c r="CG171" i="42"/>
  <c r="CH171" i="42"/>
  <c r="AZ171" i="42"/>
  <c r="AY171" i="42"/>
  <c r="BA171" i="42"/>
  <c r="CH162" i="42"/>
  <c r="CG162" i="42"/>
  <c r="AZ167" i="42"/>
  <c r="AY167" i="42"/>
  <c r="BA167" i="42"/>
  <c r="CH158" i="42"/>
  <c r="CG158" i="42"/>
  <c r="BA160" i="42"/>
  <c r="AZ160" i="42"/>
  <c r="AY160" i="42"/>
  <c r="CH166" i="42"/>
  <c r="CG166" i="42"/>
  <c r="EV169" i="42"/>
  <c r="ET169" i="42"/>
  <c r="EU169" i="42"/>
  <c r="DO159" i="42"/>
  <c r="DM159" i="42"/>
  <c r="DN159" i="42"/>
  <c r="DN164" i="42"/>
  <c r="DO164" i="42"/>
  <c r="DM164" i="42"/>
  <c r="DO170" i="42"/>
  <c r="DM170" i="42"/>
  <c r="DN170" i="42"/>
  <c r="CG163" i="42"/>
  <c r="CH163" i="42"/>
  <c r="DO161" i="42"/>
  <c r="DM161" i="42"/>
  <c r="DN161" i="42"/>
  <c r="DO158" i="42"/>
  <c r="DM158" i="42"/>
  <c r="DN158" i="42"/>
  <c r="EU163" i="42"/>
  <c r="ET163" i="42"/>
  <c r="EV163" i="42"/>
  <c r="EV170" i="42"/>
  <c r="EU170" i="42"/>
  <c r="ET170" i="42"/>
  <c r="EU167" i="42"/>
  <c r="ET167" i="42"/>
  <c r="EV167" i="42"/>
  <c r="CG165" i="42"/>
  <c r="CH165" i="42"/>
  <c r="BA161" i="42"/>
  <c r="AZ161" i="42"/>
  <c r="AY161" i="42"/>
  <c r="AZ159" i="42"/>
  <c r="AY159" i="42"/>
  <c r="BA159" i="42"/>
  <c r="AZ163" i="42"/>
  <c r="AY163" i="42"/>
  <c r="BA163" i="42"/>
  <c r="CG169" i="42"/>
  <c r="CH169" i="42"/>
  <c r="EV160" i="42"/>
  <c r="EU160" i="42"/>
  <c r="ET160" i="42"/>
  <c r="DO166" i="42"/>
  <c r="DM166" i="42"/>
  <c r="DN166" i="42"/>
  <c r="DM163" i="42"/>
  <c r="DO163" i="42"/>
  <c r="DN163" i="42"/>
  <c r="EU171" i="42"/>
  <c r="ET171" i="42"/>
  <c r="EV171" i="42"/>
  <c r="C391" i="42"/>
  <c r="L164" i="42"/>
  <c r="L166" i="42"/>
  <c r="AJ133" i="42"/>
  <c r="AS163" i="42" s="1"/>
  <c r="AJ140" i="42"/>
  <c r="AS170" i="42" s="1"/>
  <c r="BB130" i="42"/>
  <c r="BZ160" i="42" s="1"/>
  <c r="AJ129" i="42"/>
  <c r="AS159" i="42" s="1"/>
  <c r="AJ132" i="42"/>
  <c r="AS162" i="42" s="1"/>
  <c r="AJ134" i="42"/>
  <c r="AS164" i="42" s="1"/>
  <c r="AJ128" i="42"/>
  <c r="AS158" i="42" s="1"/>
  <c r="AJ137" i="42"/>
  <c r="AS167" i="42" s="1"/>
  <c r="C392" i="42"/>
  <c r="AJ131" i="42"/>
  <c r="AS161" i="42" s="1"/>
  <c r="AJ136" i="42"/>
  <c r="AS166" i="42" s="1"/>
  <c r="AJ141" i="42"/>
  <c r="AS171" i="42" s="1"/>
  <c r="AJ135" i="42"/>
  <c r="AS165" i="42" s="1"/>
  <c r="AJ139" i="42"/>
  <c r="AS169" i="42" s="1"/>
  <c r="AJ130" i="42"/>
  <c r="AS160" i="42" s="1"/>
  <c r="AJ138" i="42"/>
  <c r="AS168" i="42" s="1"/>
  <c r="C386" i="42"/>
  <c r="C387" i="42"/>
  <c r="C393" i="42"/>
  <c r="C383" i="42"/>
  <c r="C389" i="42"/>
  <c r="C384" i="42"/>
  <c r="C394" i="42"/>
  <c r="C388" i="42"/>
  <c r="C390" i="42"/>
  <c r="C385" i="42"/>
  <c r="S161" i="42"/>
  <c r="T161" i="42"/>
  <c r="R161" i="42"/>
  <c r="T160" i="42"/>
  <c r="R160" i="42"/>
  <c r="S160" i="42"/>
  <c r="T171" i="42"/>
  <c r="R171" i="42"/>
  <c r="S171" i="42"/>
  <c r="S165" i="42"/>
  <c r="T165" i="42"/>
  <c r="R165" i="42"/>
  <c r="T167" i="42"/>
  <c r="R167" i="42"/>
  <c r="S167" i="42"/>
  <c r="T162" i="42"/>
  <c r="R162" i="42"/>
  <c r="S162" i="42"/>
  <c r="R166" i="42"/>
  <c r="T166" i="42"/>
  <c r="S166" i="42"/>
  <c r="R169" i="42"/>
  <c r="S169" i="42"/>
  <c r="T169" i="42"/>
  <c r="T163" i="42"/>
  <c r="R163" i="42"/>
  <c r="S163" i="42"/>
  <c r="S164" i="42"/>
  <c r="AA164" i="42" s="1"/>
  <c r="AE164" i="42" s="1"/>
  <c r="T164" i="42"/>
  <c r="R164" i="42"/>
  <c r="T170" i="42"/>
  <c r="S170" i="42"/>
  <c r="R170" i="42"/>
  <c r="S168" i="42"/>
  <c r="T168" i="42"/>
  <c r="R168" i="42"/>
  <c r="R137" i="42"/>
  <c r="S137" i="42"/>
  <c r="M167" i="42" s="1"/>
  <c r="R130" i="42"/>
  <c r="S130" i="42"/>
  <c r="M160" i="42" s="1"/>
  <c r="R131" i="42"/>
  <c r="S131" i="42"/>
  <c r="M161" i="42" s="1"/>
  <c r="R141" i="42"/>
  <c r="S141" i="42"/>
  <c r="M171" i="42" s="1"/>
  <c r="R135" i="42"/>
  <c r="S135" i="42"/>
  <c r="M165" i="42" s="1"/>
  <c r="R139" i="42"/>
  <c r="S139" i="42"/>
  <c r="M169" i="42" s="1"/>
  <c r="R129" i="42"/>
  <c r="S129" i="42"/>
  <c r="M159" i="42" s="1"/>
  <c r="R133" i="42"/>
  <c r="S133" i="42"/>
  <c r="M163" i="42" s="1"/>
  <c r="X282" i="42"/>
  <c r="AA282" i="42" s="1"/>
  <c r="Y278" i="42"/>
  <c r="AA278" i="42" s="1"/>
  <c r="X273" i="42"/>
  <c r="AC273" i="42" s="1"/>
  <c r="Y279" i="42"/>
  <c r="AC279" i="42" s="1"/>
  <c r="V357" i="42"/>
  <c r="W357" i="42" s="1"/>
  <c r="X277" i="42"/>
  <c r="AC277" i="42" s="1"/>
  <c r="I353" i="42"/>
  <c r="K353" i="42" s="1"/>
  <c r="Y276" i="42"/>
  <c r="AA276" i="42" s="1"/>
  <c r="Y275" i="42"/>
  <c r="AC275" i="42" s="1"/>
  <c r="X274" i="42"/>
  <c r="AA274" i="42" s="1"/>
  <c r="X270" i="42"/>
  <c r="AC270" i="42" s="1"/>
  <c r="X281" i="42"/>
  <c r="AC281" i="42" s="1"/>
  <c r="Y280" i="42"/>
  <c r="Z280" i="42" s="1"/>
  <c r="Y272" i="42"/>
  <c r="AC272" i="42" s="1"/>
  <c r="L323" i="42"/>
  <c r="M323" i="42" s="1"/>
  <c r="V326" i="42"/>
  <c r="W326" i="42" s="1"/>
  <c r="E381" i="41"/>
  <c r="E367" i="41"/>
  <c r="D271" i="42"/>
  <c r="I271" i="42" s="1"/>
  <c r="H218" i="42"/>
  <c r="J218" i="42" s="1"/>
  <c r="L218" i="42"/>
  <c r="N218" i="42" s="1"/>
  <c r="L217" i="42"/>
  <c r="N217" i="42" s="1"/>
  <c r="L213" i="42"/>
  <c r="N213" i="42" s="1"/>
  <c r="L215" i="42"/>
  <c r="N215" i="42" s="1"/>
  <c r="H208" i="42"/>
  <c r="J208" i="42" s="1"/>
  <c r="L212" i="42"/>
  <c r="N212" i="42" s="1"/>
  <c r="L216" i="42"/>
  <c r="N216" i="42" s="1"/>
  <c r="H211" i="42"/>
  <c r="J211" i="42" s="1"/>
  <c r="L211" i="42"/>
  <c r="N211" i="42" s="1"/>
  <c r="H212" i="42"/>
  <c r="J212" i="42" s="1"/>
  <c r="H219" i="42"/>
  <c r="J219" i="42" s="1"/>
  <c r="H215" i="42"/>
  <c r="J215" i="42" s="1"/>
  <c r="L219" i="42"/>
  <c r="N219" i="42" s="1"/>
  <c r="L209" i="42"/>
  <c r="N209" i="42" s="1"/>
  <c r="L208" i="42"/>
  <c r="N208" i="42" s="1"/>
  <c r="L206" i="42"/>
  <c r="N206" i="42" s="1"/>
  <c r="H217" i="42"/>
  <c r="J217" i="42" s="1"/>
  <c r="H213" i="42"/>
  <c r="J213" i="42" s="1"/>
  <c r="L214" i="42"/>
  <c r="N214" i="42" s="1"/>
  <c r="H209" i="42"/>
  <c r="J209" i="42" s="1"/>
  <c r="H216" i="42"/>
  <c r="J216" i="42" s="1"/>
  <c r="H214" i="42"/>
  <c r="J214" i="42" s="1"/>
  <c r="L210" i="42"/>
  <c r="N210" i="42" s="1"/>
  <c r="H207" i="42"/>
  <c r="J207" i="42" s="1"/>
  <c r="L207" i="42"/>
  <c r="N207" i="42" s="1"/>
  <c r="S362" i="42"/>
  <c r="U362" i="42" s="1"/>
  <c r="V362" i="42" s="1"/>
  <c r="W362" i="42" s="1"/>
  <c r="U328" i="42"/>
  <c r="V328" i="42" s="1"/>
  <c r="W328" i="42" s="1"/>
  <c r="N356" i="42"/>
  <c r="P356" i="42" s="1"/>
  <c r="I354" i="42"/>
  <c r="K354" i="42" s="1"/>
  <c r="O274" i="42"/>
  <c r="S274" i="42" s="1"/>
  <c r="N364" i="42"/>
  <c r="P364" i="42" s="1"/>
  <c r="V322" i="42"/>
  <c r="W322" i="42" s="1"/>
  <c r="L330" i="42"/>
  <c r="M330" i="42" s="1"/>
  <c r="N272" i="42"/>
  <c r="P272" i="42" s="1"/>
  <c r="O270" i="42"/>
  <c r="Q270" i="42" s="1"/>
  <c r="Q329" i="42"/>
  <c r="R329" i="42" s="1"/>
  <c r="Q325" i="42"/>
  <c r="R325" i="42" s="1"/>
  <c r="O275" i="42"/>
  <c r="S275" i="42" s="1"/>
  <c r="Q323" i="42"/>
  <c r="R323" i="42" s="1"/>
  <c r="Q327" i="42"/>
  <c r="R327" i="42" s="1"/>
  <c r="N279" i="42"/>
  <c r="Q279" i="42" s="1"/>
  <c r="S352" i="42"/>
  <c r="U352" i="42" s="1"/>
  <c r="V352" i="42" s="1"/>
  <c r="W352" i="42" s="1"/>
  <c r="N280" i="42"/>
  <c r="P280" i="42" s="1"/>
  <c r="N351" i="42"/>
  <c r="P351" i="42" s="1"/>
  <c r="N355" i="42"/>
  <c r="P355" i="42" s="1"/>
  <c r="N362" i="42"/>
  <c r="P362" i="42" s="1"/>
  <c r="N359" i="42"/>
  <c r="P359" i="42" s="1"/>
  <c r="U327" i="42"/>
  <c r="V327" i="42" s="1"/>
  <c r="W327" i="42" s="1"/>
  <c r="N363" i="42"/>
  <c r="P363" i="42" s="1"/>
  <c r="N276" i="42"/>
  <c r="S276" i="42" s="1"/>
  <c r="I360" i="42"/>
  <c r="K360" i="42" s="1"/>
  <c r="Q322" i="42"/>
  <c r="R322" i="42" s="1"/>
  <c r="Q334" i="42"/>
  <c r="R334" i="42" s="1"/>
  <c r="L324" i="42"/>
  <c r="M324" i="42" s="1"/>
  <c r="O277" i="42"/>
  <c r="S277" i="42" s="1"/>
  <c r="N360" i="42"/>
  <c r="P360" i="42" s="1"/>
  <c r="V324" i="42"/>
  <c r="W324" i="42" s="1"/>
  <c r="V361" i="42"/>
  <c r="W361" i="42" s="1"/>
  <c r="Q331" i="42"/>
  <c r="R331" i="42" s="1"/>
  <c r="I364" i="42"/>
  <c r="K364" i="42" s="1"/>
  <c r="K334" i="42"/>
  <c r="L334" i="42" s="1"/>
  <c r="M334" i="42" s="1"/>
  <c r="E282" i="42"/>
  <c r="D282" i="42"/>
  <c r="I358" i="42"/>
  <c r="K358" i="42" s="1"/>
  <c r="K328" i="42"/>
  <c r="L328" i="42" s="1"/>
  <c r="M328" i="42" s="1"/>
  <c r="E278" i="42"/>
  <c r="D278" i="42"/>
  <c r="Y269" i="42"/>
  <c r="X269" i="42"/>
  <c r="E270" i="42"/>
  <c r="D270" i="42"/>
  <c r="I362" i="42"/>
  <c r="K362" i="42" s="1"/>
  <c r="K332" i="42"/>
  <c r="L332" i="42" s="1"/>
  <c r="M332" i="42" s="1"/>
  <c r="D276" i="42"/>
  <c r="E276" i="42"/>
  <c r="I356" i="42"/>
  <c r="K356" i="42" s="1"/>
  <c r="K326" i="42"/>
  <c r="L326" i="42" s="1"/>
  <c r="M326" i="42" s="1"/>
  <c r="X271" i="42"/>
  <c r="Y271" i="42"/>
  <c r="E280" i="42"/>
  <c r="D280" i="42"/>
  <c r="E274" i="42"/>
  <c r="D274" i="42"/>
  <c r="D272" i="42"/>
  <c r="E272" i="42"/>
  <c r="V363" i="42"/>
  <c r="W363" i="42" s="1"/>
  <c r="N282" i="42"/>
  <c r="S282" i="42" s="1"/>
  <c r="N352" i="42"/>
  <c r="P352" i="42" s="1"/>
  <c r="Q352" i="42" s="1"/>
  <c r="R352" i="42" s="1"/>
  <c r="O281" i="42"/>
  <c r="S281" i="42" s="1"/>
  <c r="Q328" i="42"/>
  <c r="R328" i="42" s="1"/>
  <c r="Q326" i="42"/>
  <c r="R326" i="42" s="1"/>
  <c r="Q324" i="42"/>
  <c r="R324" i="42" s="1"/>
  <c r="O271" i="42"/>
  <c r="P271" i="42" s="1"/>
  <c r="N354" i="42"/>
  <c r="P354" i="42" s="1"/>
  <c r="N357" i="42"/>
  <c r="P357" i="42" s="1"/>
  <c r="N358" i="42"/>
  <c r="P358" i="42" s="1"/>
  <c r="O278" i="42"/>
  <c r="S278" i="42" s="1"/>
  <c r="N273" i="42"/>
  <c r="S273" i="42" s="1"/>
  <c r="I352" i="42"/>
  <c r="K352" i="42" s="1"/>
  <c r="Q333" i="42"/>
  <c r="R333" i="42" s="1"/>
  <c r="Q330" i="42"/>
  <c r="R330" i="42" s="1"/>
  <c r="O269" i="42"/>
  <c r="AM49" i="42"/>
  <c r="S360" i="42"/>
  <c r="U360" i="42" s="1"/>
  <c r="V360" i="42" s="1"/>
  <c r="W360" i="42" s="1"/>
  <c r="S355" i="42"/>
  <c r="U355" i="42" s="1"/>
  <c r="V355" i="42" s="1"/>
  <c r="W355" i="42" s="1"/>
  <c r="AR276" i="42"/>
  <c r="AS276" i="42"/>
  <c r="AR279" i="42"/>
  <c r="AS279" i="42"/>
  <c r="AS281" i="42"/>
  <c r="AR281" i="42"/>
  <c r="AR282" i="42"/>
  <c r="AS282" i="42"/>
  <c r="AR277" i="42"/>
  <c r="AS277" i="42"/>
  <c r="AR270" i="42"/>
  <c r="AS270" i="42"/>
  <c r="AR278" i="42"/>
  <c r="AS278" i="42"/>
  <c r="AR273" i="42"/>
  <c r="AS273" i="42"/>
  <c r="AR280" i="42"/>
  <c r="AS280" i="42"/>
  <c r="AS274" i="42"/>
  <c r="AR274" i="42"/>
  <c r="AR271" i="42"/>
  <c r="AS271" i="42"/>
  <c r="AR272" i="42"/>
  <c r="AS272" i="42"/>
  <c r="AS269" i="42"/>
  <c r="AR269" i="42"/>
  <c r="AR275" i="42"/>
  <c r="AS275" i="42"/>
  <c r="S356" i="42"/>
  <c r="U356" i="42" s="1"/>
  <c r="V356" i="42" s="1"/>
  <c r="W356" i="42" s="1"/>
  <c r="U333" i="42"/>
  <c r="V333" i="42" s="1"/>
  <c r="W333" i="42" s="1"/>
  <c r="AM59" i="42"/>
  <c r="V325" i="42"/>
  <c r="W325" i="42" s="1"/>
  <c r="U323" i="42"/>
  <c r="V323" i="42" s="1"/>
  <c r="W323" i="42" s="1"/>
  <c r="S353" i="42"/>
  <c r="U353" i="42" s="1"/>
  <c r="V353" i="42" s="1"/>
  <c r="W353" i="42" s="1"/>
  <c r="S351" i="42"/>
  <c r="U351" i="42" s="1"/>
  <c r="V351" i="42" s="1"/>
  <c r="W351" i="42" s="1"/>
  <c r="U321" i="42"/>
  <c r="V321" i="42" s="1"/>
  <c r="W321" i="42" s="1"/>
  <c r="S359" i="42"/>
  <c r="U359" i="42" s="1"/>
  <c r="V359" i="42" s="1"/>
  <c r="W359" i="42" s="1"/>
  <c r="U329" i="42"/>
  <c r="V329" i="42" s="1"/>
  <c r="W329" i="42" s="1"/>
  <c r="V358" i="42"/>
  <c r="W358" i="42" s="1"/>
  <c r="S354" i="42"/>
  <c r="U354" i="42" s="1"/>
  <c r="V354" i="42" s="1"/>
  <c r="W354" i="42" s="1"/>
  <c r="U334" i="42"/>
  <c r="V334" i="42" s="1"/>
  <c r="W334" i="42" s="1"/>
  <c r="U331" i="42"/>
  <c r="V331" i="42" s="1"/>
  <c r="W331" i="42" s="1"/>
  <c r="BL52" i="42"/>
  <c r="I28" i="22" s="1"/>
  <c r="BL49" i="42"/>
  <c r="I25" i="22" s="1"/>
  <c r="V332" i="42"/>
  <c r="W332" i="42" s="1"/>
  <c r="AM55" i="42"/>
  <c r="V330" i="42"/>
  <c r="W330" i="42" s="1"/>
  <c r="V364" i="42"/>
  <c r="W364" i="42" s="1"/>
  <c r="BL55" i="42"/>
  <c r="I31" i="22" s="1"/>
  <c r="D215" i="42"/>
  <c r="F215" i="42" s="1"/>
  <c r="BM56" i="42"/>
  <c r="BK54" i="42"/>
  <c r="AY57" i="42"/>
  <c r="AY60" i="42"/>
  <c r="AY59" i="42"/>
  <c r="BK60" i="42"/>
  <c r="D217" i="42"/>
  <c r="F217" i="42" s="1"/>
  <c r="BM58" i="42"/>
  <c r="D210" i="42"/>
  <c r="F210" i="42" s="1"/>
  <c r="BM51" i="42"/>
  <c r="D212" i="42"/>
  <c r="F212" i="42" s="1"/>
  <c r="BM53" i="42"/>
  <c r="BK58" i="42"/>
  <c r="AY48" i="42"/>
  <c r="AY53" i="42"/>
  <c r="BK49" i="42"/>
  <c r="AY55" i="42"/>
  <c r="AY52" i="42"/>
  <c r="AY49" i="42"/>
  <c r="BK55" i="42"/>
  <c r="AY51" i="42"/>
  <c r="AY56" i="42"/>
  <c r="BK50" i="42"/>
  <c r="BK47" i="42"/>
  <c r="BK57" i="42"/>
  <c r="BL60" i="42"/>
  <c r="I36" i="22" s="1"/>
  <c r="BL54" i="42"/>
  <c r="I30" i="22" s="1"/>
  <c r="BL56" i="42"/>
  <c r="I32" i="22" s="1"/>
  <c r="BL53" i="42"/>
  <c r="I29" i="22" s="1"/>
  <c r="BL51" i="42"/>
  <c r="I27" i="22" s="1"/>
  <c r="D213" i="42"/>
  <c r="F213" i="42" s="1"/>
  <c r="BM54" i="42"/>
  <c r="D209" i="42"/>
  <c r="F209" i="42" s="1"/>
  <c r="BM50" i="42"/>
  <c r="D216" i="42"/>
  <c r="F216" i="42" s="1"/>
  <c r="BM57" i="42"/>
  <c r="D214" i="42"/>
  <c r="F214" i="42" s="1"/>
  <c r="BM55" i="42"/>
  <c r="AY58" i="42"/>
  <c r="BK48" i="42"/>
  <c r="AY54" i="42"/>
  <c r="BK51" i="42"/>
  <c r="BL58" i="42"/>
  <c r="I34" i="22" s="1"/>
  <c r="BL59" i="42"/>
  <c r="I35" i="22" s="1"/>
  <c r="BL57" i="42"/>
  <c r="I33" i="22" s="1"/>
  <c r="D219" i="42"/>
  <c r="F219" i="42" s="1"/>
  <c r="BM60" i="42"/>
  <c r="D218" i="42"/>
  <c r="F218" i="42" s="1"/>
  <c r="BM59" i="42"/>
  <c r="D211" i="42"/>
  <c r="F211" i="42" s="1"/>
  <c r="BM52" i="42"/>
  <c r="D208" i="42"/>
  <c r="F208" i="42" s="1"/>
  <c r="BM49" i="42"/>
  <c r="BK53" i="42"/>
  <c r="AY50" i="42"/>
  <c r="AY47" i="42"/>
  <c r="BK52" i="42"/>
  <c r="BK59" i="42"/>
  <c r="BK56" i="42"/>
  <c r="BL50" i="42"/>
  <c r="I26" i="22" s="1"/>
  <c r="AM58" i="42"/>
  <c r="AM52" i="42"/>
  <c r="AM48" i="42"/>
  <c r="AM50" i="42"/>
  <c r="AM57" i="42"/>
  <c r="AM60" i="42"/>
  <c r="AM53" i="42"/>
  <c r="AM56" i="42"/>
  <c r="N361" i="42"/>
  <c r="P361" i="42" s="1"/>
  <c r="N353" i="42"/>
  <c r="P353" i="42" s="1"/>
  <c r="AA50" i="42"/>
  <c r="AA52" i="42"/>
  <c r="AA53" i="42"/>
  <c r="AM54" i="42"/>
  <c r="AM47" i="42"/>
  <c r="AA55" i="42"/>
  <c r="AA51" i="42"/>
  <c r="AA59" i="42"/>
  <c r="AA57" i="42"/>
  <c r="AM51" i="42"/>
  <c r="O51" i="42"/>
  <c r="O57" i="42"/>
  <c r="O59" i="42"/>
  <c r="O49" i="42"/>
  <c r="J361" i="42"/>
  <c r="J360" i="42"/>
  <c r="J356" i="42"/>
  <c r="J357" i="42"/>
  <c r="O355" i="42"/>
  <c r="J353" i="42"/>
  <c r="O357" i="42"/>
  <c r="O360" i="42"/>
  <c r="O364" i="42"/>
  <c r="J355" i="42"/>
  <c r="J358" i="42"/>
  <c r="O353" i="42"/>
  <c r="O359" i="42"/>
  <c r="J363" i="42"/>
  <c r="O358" i="42"/>
  <c r="J359" i="42"/>
  <c r="O362" i="42"/>
  <c r="J364" i="42"/>
  <c r="O356" i="42"/>
  <c r="O354" i="42"/>
  <c r="O363" i="42"/>
  <c r="J362" i="42"/>
  <c r="J354" i="42"/>
  <c r="O361" i="42"/>
  <c r="H210" i="42"/>
  <c r="J210" i="42" s="1"/>
  <c r="O55" i="42"/>
  <c r="AA49" i="42"/>
  <c r="AA48" i="42"/>
  <c r="O53" i="42"/>
  <c r="AA60" i="42"/>
  <c r="O52" i="42"/>
  <c r="O60" i="42"/>
  <c r="O58" i="42"/>
  <c r="O54" i="42"/>
  <c r="O50" i="42"/>
  <c r="O56" i="42"/>
  <c r="AA54" i="42"/>
  <c r="AA58" i="42"/>
  <c r="AA56" i="42"/>
  <c r="D382" i="41"/>
  <c r="D368" i="41"/>
  <c r="B454" i="42" l="1"/>
  <c r="R459" i="42"/>
  <c r="AD448" i="42"/>
  <c r="O448" i="42"/>
  <c r="E453" i="42"/>
  <c r="AE450" i="42"/>
  <c r="G458" i="42"/>
  <c r="R447" i="42"/>
  <c r="B456" i="42"/>
  <c r="Q452" i="42"/>
  <c r="C448" i="42"/>
  <c r="AE454" i="42"/>
  <c r="AA457" i="42"/>
  <c r="S449" i="42"/>
  <c r="C458" i="42"/>
  <c r="AE457" i="42"/>
  <c r="Q453" i="42"/>
  <c r="AA451" i="42"/>
  <c r="C447" i="42"/>
  <c r="G456" i="42"/>
  <c r="E458" i="42"/>
  <c r="S450" i="42"/>
  <c r="H275" i="42"/>
  <c r="Q450" i="42"/>
  <c r="AA450" i="42"/>
  <c r="F279" i="42"/>
  <c r="AA446" i="42"/>
  <c r="Z447" i="42"/>
  <c r="E449" i="42"/>
  <c r="G459" i="42"/>
  <c r="G454" i="42"/>
  <c r="S452" i="42"/>
  <c r="S453" i="42"/>
  <c r="O447" i="42"/>
  <c r="E451" i="42"/>
  <c r="G451" i="42"/>
  <c r="C449" i="42"/>
  <c r="O452" i="42"/>
  <c r="G447" i="42"/>
  <c r="G449" i="42"/>
  <c r="O449" i="42"/>
  <c r="E454" i="42"/>
  <c r="G448" i="42"/>
  <c r="AC457" i="42"/>
  <c r="AE446" i="42"/>
  <c r="C459" i="42"/>
  <c r="Q447" i="42"/>
  <c r="B453" i="42"/>
  <c r="C453" i="42"/>
  <c r="Z448" i="42"/>
  <c r="AA448" i="42"/>
  <c r="N450" i="42"/>
  <c r="O450" i="42"/>
  <c r="AB454" i="42"/>
  <c r="AC454" i="42"/>
  <c r="R448" i="42"/>
  <c r="S448" i="42"/>
  <c r="F452" i="42"/>
  <c r="G452" i="42"/>
  <c r="B450" i="42"/>
  <c r="C450" i="42"/>
  <c r="N459" i="42"/>
  <c r="O459" i="42"/>
  <c r="AD449" i="42"/>
  <c r="AE449" i="42"/>
  <c r="Z459" i="42"/>
  <c r="AA459" i="42"/>
  <c r="N451" i="42"/>
  <c r="O451" i="42"/>
  <c r="B457" i="42"/>
  <c r="C457" i="42"/>
  <c r="B452" i="42"/>
  <c r="C452" i="42"/>
  <c r="N457" i="42"/>
  <c r="O457" i="42"/>
  <c r="B455" i="42"/>
  <c r="C455" i="42"/>
  <c r="AD458" i="42"/>
  <c r="AE458" i="42"/>
  <c r="N455" i="42"/>
  <c r="O455" i="42"/>
  <c r="Z452" i="42"/>
  <c r="AA452" i="42"/>
  <c r="AB447" i="42"/>
  <c r="AC447" i="42"/>
  <c r="N456" i="42"/>
  <c r="O456" i="42"/>
  <c r="AB448" i="42"/>
  <c r="AC448" i="42"/>
  <c r="AD456" i="42"/>
  <c r="AE456" i="42"/>
  <c r="AB450" i="42"/>
  <c r="AC450" i="42"/>
  <c r="AD452" i="42"/>
  <c r="AE452" i="42"/>
  <c r="D450" i="42"/>
  <c r="E450" i="42"/>
  <c r="P459" i="42"/>
  <c r="Q459" i="42"/>
  <c r="AB449" i="42"/>
  <c r="AC449" i="42"/>
  <c r="AB459" i="42"/>
  <c r="AC459" i="42"/>
  <c r="R451" i="42"/>
  <c r="S451" i="42"/>
  <c r="D457" i="42"/>
  <c r="E457" i="42"/>
  <c r="F455" i="42"/>
  <c r="G455" i="42"/>
  <c r="N454" i="42"/>
  <c r="O454" i="42"/>
  <c r="P455" i="42"/>
  <c r="Q455" i="42"/>
  <c r="AD453" i="42"/>
  <c r="AE453" i="42"/>
  <c r="AD455" i="42"/>
  <c r="AE455" i="42"/>
  <c r="P456" i="42"/>
  <c r="Q456" i="42"/>
  <c r="AC446" i="42"/>
  <c r="F453" i="42"/>
  <c r="G453" i="42"/>
  <c r="P449" i="42"/>
  <c r="Q449" i="42"/>
  <c r="AB451" i="42"/>
  <c r="AC451" i="42"/>
  <c r="R454" i="42"/>
  <c r="S454" i="42"/>
  <c r="Z449" i="42"/>
  <c r="AA449" i="42"/>
  <c r="R458" i="42"/>
  <c r="S458" i="42"/>
  <c r="P451" i="42"/>
  <c r="Q451" i="42"/>
  <c r="P457" i="42"/>
  <c r="Q457" i="42"/>
  <c r="Z453" i="42"/>
  <c r="AA453" i="42"/>
  <c r="Z458" i="42"/>
  <c r="AA458" i="42"/>
  <c r="P454" i="42"/>
  <c r="Q454" i="42"/>
  <c r="AB453" i="42"/>
  <c r="AC453" i="42"/>
  <c r="AB455" i="42"/>
  <c r="AC455" i="42"/>
  <c r="R456" i="42"/>
  <c r="S456" i="42"/>
  <c r="E456" i="42"/>
  <c r="O453" i="42"/>
  <c r="AD451" i="42"/>
  <c r="AE451" i="42"/>
  <c r="AB456" i="42"/>
  <c r="AC456" i="42"/>
  <c r="P448" i="42"/>
  <c r="Q448" i="42"/>
  <c r="AD447" i="42"/>
  <c r="AE447" i="42"/>
  <c r="AD459" i="42"/>
  <c r="AE459" i="42"/>
  <c r="P458" i="42"/>
  <c r="Q458" i="42"/>
  <c r="F457" i="42"/>
  <c r="G457" i="42"/>
  <c r="D452" i="42"/>
  <c r="E452" i="42"/>
  <c r="D448" i="42"/>
  <c r="E448" i="42"/>
  <c r="R457" i="42"/>
  <c r="S457" i="42"/>
  <c r="D455" i="42"/>
  <c r="E455" i="42"/>
  <c r="AB458" i="42"/>
  <c r="R455" i="42"/>
  <c r="S455" i="42"/>
  <c r="Z455" i="42"/>
  <c r="AA455" i="42"/>
  <c r="Z454" i="42"/>
  <c r="AB163" i="42"/>
  <c r="AF163" i="42" s="1"/>
  <c r="G273" i="42"/>
  <c r="CN163" i="42"/>
  <c r="CR163" i="42" s="1"/>
  <c r="H273" i="42"/>
  <c r="H279" i="42"/>
  <c r="G275" i="42"/>
  <c r="F275" i="42"/>
  <c r="CU168" i="42"/>
  <c r="CN161" i="42"/>
  <c r="CR161" i="42" s="1"/>
  <c r="CN171" i="42"/>
  <c r="CR171" i="42" s="1"/>
  <c r="AB161" i="42"/>
  <c r="AF161" i="42" s="1"/>
  <c r="CU166" i="42"/>
  <c r="AB167" i="42"/>
  <c r="AF167" i="42" s="1"/>
  <c r="L361" i="42"/>
  <c r="M361" i="42" s="1"/>
  <c r="CU158" i="42"/>
  <c r="G279" i="42"/>
  <c r="AI165" i="42"/>
  <c r="CU165" i="42"/>
  <c r="L357" i="42"/>
  <c r="M357" i="42" s="1"/>
  <c r="CU169" i="42"/>
  <c r="AA170" i="42"/>
  <c r="AE170" i="42" s="1"/>
  <c r="AB169" i="42"/>
  <c r="AF169" i="42" s="1"/>
  <c r="AB160" i="42"/>
  <c r="AF160" i="42" s="1"/>
  <c r="CN162" i="42"/>
  <c r="CR162" i="42" s="1"/>
  <c r="CU167" i="42"/>
  <c r="AV85" i="42"/>
  <c r="AO82" i="42"/>
  <c r="AV86" i="42"/>
  <c r="AO80" i="42"/>
  <c r="F30" i="22" s="1"/>
  <c r="AV83" i="42"/>
  <c r="G33" i="22" s="1"/>
  <c r="AV84" i="42"/>
  <c r="G34" i="22" s="1"/>
  <c r="AO73" i="42"/>
  <c r="F23" i="22" s="1"/>
  <c r="AV74" i="42"/>
  <c r="G24" i="22" s="1"/>
  <c r="AV73" i="42"/>
  <c r="G23" i="22" s="1"/>
  <c r="AV75" i="42"/>
  <c r="AV82" i="42"/>
  <c r="AO76" i="42"/>
  <c r="F26" i="22" s="1"/>
  <c r="AO84" i="42"/>
  <c r="AV76" i="42"/>
  <c r="G26" i="22" s="1"/>
  <c r="AO75" i="42"/>
  <c r="AO79" i="42"/>
  <c r="F29" i="22" s="1"/>
  <c r="AO83" i="42"/>
  <c r="CN159" i="42"/>
  <c r="CR159" i="42" s="1"/>
  <c r="CN170" i="42"/>
  <c r="CR170" i="42" s="1"/>
  <c r="AV79" i="42"/>
  <c r="G29" i="22" s="1"/>
  <c r="AV77" i="42"/>
  <c r="AO74" i="42"/>
  <c r="F24" i="22" s="1"/>
  <c r="AV78" i="42"/>
  <c r="G28" i="22" s="1"/>
  <c r="AO81" i="42"/>
  <c r="AO78" i="42"/>
  <c r="F28" i="22" s="1"/>
  <c r="AV80" i="42"/>
  <c r="G30" i="22" s="1"/>
  <c r="AO77" i="42"/>
  <c r="F27" i="22" s="1"/>
  <c r="AO85" i="42"/>
  <c r="F35" i="22" s="1"/>
  <c r="AV81" i="42"/>
  <c r="AO86" i="42"/>
  <c r="F36" i="22" s="1"/>
  <c r="AB171" i="42"/>
  <c r="AF171" i="42" s="1"/>
  <c r="L363" i="42"/>
  <c r="G277" i="42"/>
  <c r="F277" i="42"/>
  <c r="H277" i="42"/>
  <c r="F281" i="42"/>
  <c r="AA168" i="42"/>
  <c r="AE168" i="42" s="1"/>
  <c r="AA166" i="42"/>
  <c r="AE166" i="42" s="1"/>
  <c r="F273" i="42"/>
  <c r="L355" i="42"/>
  <c r="M355" i="42" s="1"/>
  <c r="L359" i="42"/>
  <c r="M359" i="42" s="1"/>
  <c r="H281" i="42"/>
  <c r="G281" i="42"/>
  <c r="AA162" i="42"/>
  <c r="AE162" i="42" s="1"/>
  <c r="AH161" i="42"/>
  <c r="FO170" i="42"/>
  <c r="FO165" i="42"/>
  <c r="FO171" i="42"/>
  <c r="FO164" i="42"/>
  <c r="FO163" i="42"/>
  <c r="FO169" i="42"/>
  <c r="FO162" i="42"/>
  <c r="FO160" i="42"/>
  <c r="FO166" i="42"/>
  <c r="FO167" i="42"/>
  <c r="FO168" i="42"/>
  <c r="FO161" i="42"/>
  <c r="AH163" i="42"/>
  <c r="AH169" i="42"/>
  <c r="AH171" i="42"/>
  <c r="AH160" i="42"/>
  <c r="Z168" i="42"/>
  <c r="AD168" i="42" s="1"/>
  <c r="AH168" i="42"/>
  <c r="BN161" i="42"/>
  <c r="BG161" i="42"/>
  <c r="BK161" i="42" s="1"/>
  <c r="BG170" i="42"/>
  <c r="BK170" i="42" s="1"/>
  <c r="BN170" i="42"/>
  <c r="EB166" i="42"/>
  <c r="DU166" i="42"/>
  <c r="DY166" i="42" s="1"/>
  <c r="DU159" i="42"/>
  <c r="DY159" i="42" s="1"/>
  <c r="EB159" i="42"/>
  <c r="FI162" i="42"/>
  <c r="FB162" i="42"/>
  <c r="FF162" i="42" s="1"/>
  <c r="BN166" i="42"/>
  <c r="BG166" i="42"/>
  <c r="BK166" i="42" s="1"/>
  <c r="CN160" i="42"/>
  <c r="CR160" i="42" s="1"/>
  <c r="CU160" i="42"/>
  <c r="FI163" i="42"/>
  <c r="FB163" i="42"/>
  <c r="FF163" i="42" s="1"/>
  <c r="DU168" i="42"/>
  <c r="DY168" i="42" s="1"/>
  <c r="EB168" i="42"/>
  <c r="FI158" i="42"/>
  <c r="FB158" i="42"/>
  <c r="FF158" i="42" s="1"/>
  <c r="BN168" i="42"/>
  <c r="BG168" i="42"/>
  <c r="BK168" i="42" s="1"/>
  <c r="BG171" i="42"/>
  <c r="BK171" i="42" s="1"/>
  <c r="BN171" i="42"/>
  <c r="BN167" i="42"/>
  <c r="BG167" i="42"/>
  <c r="BK167" i="42" s="1"/>
  <c r="BN159" i="42"/>
  <c r="BG159" i="42"/>
  <c r="BK159" i="42" s="1"/>
  <c r="FI171" i="42"/>
  <c r="FB171" i="42"/>
  <c r="FF171" i="42" s="1"/>
  <c r="DU163" i="42"/>
  <c r="DY163" i="42" s="1"/>
  <c r="EB163" i="42"/>
  <c r="FI160" i="42"/>
  <c r="FB160" i="42"/>
  <c r="FF160" i="42" s="1"/>
  <c r="EB158" i="42"/>
  <c r="DU158" i="42"/>
  <c r="DY158" i="42" s="1"/>
  <c r="EB170" i="42"/>
  <c r="DU170" i="42"/>
  <c r="DY170" i="42" s="1"/>
  <c r="FI164" i="42"/>
  <c r="FB164" i="42"/>
  <c r="FF164" i="42" s="1"/>
  <c r="EB160" i="42"/>
  <c r="DU160" i="42"/>
  <c r="DY160" i="42" s="1"/>
  <c r="FI159" i="42"/>
  <c r="FB159" i="42"/>
  <c r="FF159" i="42" s="1"/>
  <c r="FB168" i="42"/>
  <c r="FF168" i="42" s="1"/>
  <c r="FI168" i="42"/>
  <c r="AH170" i="42"/>
  <c r="AH165" i="42"/>
  <c r="AH167" i="42"/>
  <c r="AH162" i="42"/>
  <c r="BG169" i="42"/>
  <c r="BK169" i="42" s="1"/>
  <c r="BN169" i="42"/>
  <c r="BN164" i="42"/>
  <c r="BG164" i="42"/>
  <c r="BK164" i="42" s="1"/>
  <c r="EB164" i="42"/>
  <c r="DU164" i="42"/>
  <c r="DY164" i="42" s="1"/>
  <c r="DU165" i="42"/>
  <c r="DY165" i="42" s="1"/>
  <c r="EB165" i="42"/>
  <c r="DU162" i="42"/>
  <c r="DY162" i="42" s="1"/>
  <c r="EB162" i="42"/>
  <c r="BG160" i="42"/>
  <c r="BK160" i="42" s="1"/>
  <c r="BN160" i="42"/>
  <c r="FI170" i="42"/>
  <c r="FB170" i="42"/>
  <c r="FF170" i="42" s="1"/>
  <c r="FI169" i="42"/>
  <c r="FB169" i="42"/>
  <c r="FF169" i="42" s="1"/>
  <c r="EB171" i="42"/>
  <c r="DU171" i="42"/>
  <c r="DY171" i="42" s="1"/>
  <c r="BG165" i="42"/>
  <c r="BK165" i="42" s="1"/>
  <c r="BN165" i="42"/>
  <c r="BN162" i="42"/>
  <c r="BG162" i="42"/>
  <c r="BK162" i="42" s="1"/>
  <c r="BG163" i="42"/>
  <c r="BK163" i="42" s="1"/>
  <c r="BN163" i="42"/>
  <c r="FI167" i="42"/>
  <c r="FB167" i="42"/>
  <c r="FF167" i="42" s="1"/>
  <c r="DU161" i="42"/>
  <c r="DY161" i="42" s="1"/>
  <c r="EB161" i="42"/>
  <c r="FI165" i="42"/>
  <c r="FB165" i="42"/>
  <c r="FF165" i="42" s="1"/>
  <c r="FB161" i="42"/>
  <c r="FF161" i="42" s="1"/>
  <c r="FI161" i="42"/>
  <c r="EB169" i="42"/>
  <c r="DU169" i="42"/>
  <c r="DY169" i="42" s="1"/>
  <c r="EB167" i="42"/>
  <c r="DU167" i="42"/>
  <c r="DY167" i="42" s="1"/>
  <c r="FB166" i="42"/>
  <c r="FF166" i="42" s="1"/>
  <c r="FI166" i="42"/>
  <c r="AH166" i="42"/>
  <c r="AH164" i="42"/>
  <c r="Z164" i="42"/>
  <c r="AD164" i="42" s="1"/>
  <c r="Z170" i="42"/>
  <c r="AD170" i="42" s="1"/>
  <c r="L159" i="42"/>
  <c r="L161" i="42"/>
  <c r="L167" i="42"/>
  <c r="L163" i="42"/>
  <c r="L169" i="42"/>
  <c r="L171" i="42"/>
  <c r="L160" i="42"/>
  <c r="Z166" i="42"/>
  <c r="AD166" i="42" s="1"/>
  <c r="L165" i="42"/>
  <c r="Z162" i="42"/>
  <c r="AD162" i="42" s="1"/>
  <c r="AG164" i="42"/>
  <c r="AG170" i="42"/>
  <c r="AG166" i="42"/>
  <c r="AI161" i="42"/>
  <c r="AG168" i="42"/>
  <c r="AG162" i="42"/>
  <c r="AB166" i="42"/>
  <c r="AF166" i="42" s="1"/>
  <c r="AI166" i="42"/>
  <c r="AB164" i="42"/>
  <c r="AF164" i="42" s="1"/>
  <c r="AI164" i="42"/>
  <c r="AB162" i="42"/>
  <c r="AF162" i="42" s="1"/>
  <c r="AI162" i="42"/>
  <c r="AI169" i="42"/>
  <c r="AI163" i="42"/>
  <c r="AI167" i="42"/>
  <c r="AB168" i="42"/>
  <c r="AF168" i="42" s="1"/>
  <c r="AI168" i="42"/>
  <c r="AB170" i="42"/>
  <c r="AF170" i="42" s="1"/>
  <c r="AI170" i="42"/>
  <c r="AI171" i="42"/>
  <c r="AB165" i="42"/>
  <c r="AF165" i="42" s="1"/>
  <c r="AI160" i="42"/>
  <c r="AA167" i="42"/>
  <c r="AE167" i="42" s="1"/>
  <c r="AA163" i="42"/>
  <c r="AE163" i="42" s="1"/>
  <c r="AA169" i="42"/>
  <c r="AE169" i="42" s="1"/>
  <c r="AA171" i="42"/>
  <c r="AE171" i="42" s="1"/>
  <c r="AA160" i="42"/>
  <c r="AE160" i="42" s="1"/>
  <c r="AA165" i="42"/>
  <c r="AE165" i="42" s="1"/>
  <c r="AA161" i="42"/>
  <c r="AE161" i="42" s="1"/>
  <c r="Z282" i="42"/>
  <c r="Z277" i="42"/>
  <c r="Z274" i="42"/>
  <c r="AA279" i="42"/>
  <c r="Z279" i="42"/>
  <c r="AA273" i="42"/>
  <c r="AC282" i="42"/>
  <c r="Z273" i="42"/>
  <c r="Z278" i="42"/>
  <c r="AC278" i="42"/>
  <c r="L353" i="42"/>
  <c r="M353" i="42" s="1"/>
  <c r="AA277" i="42"/>
  <c r="AC274" i="42"/>
  <c r="AA272" i="42"/>
  <c r="Z270" i="42"/>
  <c r="AA270" i="42"/>
  <c r="AA275" i="42"/>
  <c r="AC276" i="42"/>
  <c r="AA281" i="42"/>
  <c r="Z276" i="42"/>
  <c r="AA280" i="42"/>
  <c r="Z281" i="42"/>
  <c r="AC280" i="42"/>
  <c r="Z275" i="42"/>
  <c r="Z272" i="42"/>
  <c r="T80" i="42"/>
  <c r="C30" i="22" s="1"/>
  <c r="T83" i="42"/>
  <c r="C33" i="22" s="1"/>
  <c r="T76" i="42"/>
  <c r="C26" i="22" s="1"/>
  <c r="T85" i="42"/>
  <c r="C35" i="22" s="1"/>
  <c r="T82" i="42"/>
  <c r="C32" i="22" s="1"/>
  <c r="T84" i="42"/>
  <c r="C34" i="22" s="1"/>
  <c r="T77" i="42"/>
  <c r="C27" i="22" s="1"/>
  <c r="T78" i="42"/>
  <c r="C28" i="22" s="1"/>
  <c r="T86" i="42"/>
  <c r="C36" i="22" s="1"/>
  <c r="T79" i="42"/>
  <c r="C29" i="22" s="1"/>
  <c r="T75" i="42"/>
  <c r="C25" i="22" s="1"/>
  <c r="E382" i="41"/>
  <c r="E368" i="41"/>
  <c r="F271" i="42"/>
  <c r="H271" i="42"/>
  <c r="G271" i="42"/>
  <c r="AA77" i="42"/>
  <c r="D27" i="22" s="1"/>
  <c r="AA80" i="42"/>
  <c r="D30" i="22" s="1"/>
  <c r="AA86" i="42"/>
  <c r="D36" i="22" s="1"/>
  <c r="AH80" i="42"/>
  <c r="E30" i="22" s="1"/>
  <c r="AA79" i="42"/>
  <c r="D29" i="22" s="1"/>
  <c r="AA84" i="42"/>
  <c r="D34" i="22" s="1"/>
  <c r="AA85" i="42"/>
  <c r="D35" i="22" s="1"/>
  <c r="AH73" i="42"/>
  <c r="E23" i="22" s="1"/>
  <c r="AA76" i="42"/>
  <c r="D26" i="22" s="1"/>
  <c r="AH85" i="42"/>
  <c r="E35" i="22" s="1"/>
  <c r="AH75" i="42"/>
  <c r="AH77" i="42"/>
  <c r="E27" i="22" s="1"/>
  <c r="AA75" i="42"/>
  <c r="D25" i="22" s="1"/>
  <c r="AA82" i="42"/>
  <c r="D32" i="22" s="1"/>
  <c r="AA78" i="42"/>
  <c r="D28" i="22" s="1"/>
  <c r="AH81" i="42"/>
  <c r="AA74" i="42"/>
  <c r="D24" i="22" s="1"/>
  <c r="Q274" i="42"/>
  <c r="S280" i="42"/>
  <c r="Q360" i="42"/>
  <c r="R360" i="42" s="1"/>
  <c r="P274" i="42"/>
  <c r="Q364" i="42"/>
  <c r="R364" i="42" s="1"/>
  <c r="S279" i="42"/>
  <c r="AI330" i="42"/>
  <c r="H274" i="42"/>
  <c r="I276" i="42"/>
  <c r="G278" i="42"/>
  <c r="P275" i="42"/>
  <c r="Q275" i="42"/>
  <c r="G282" i="42"/>
  <c r="Q272" i="42"/>
  <c r="Q356" i="42"/>
  <c r="R356" i="42" s="1"/>
  <c r="S272" i="42"/>
  <c r="G274" i="42"/>
  <c r="Q280" i="42"/>
  <c r="P270" i="42"/>
  <c r="L354" i="42"/>
  <c r="M354" i="42" s="1"/>
  <c r="F274" i="42"/>
  <c r="AI324" i="42"/>
  <c r="AC271" i="42"/>
  <c r="Q271" i="42"/>
  <c r="S270" i="42"/>
  <c r="Q362" i="42"/>
  <c r="R362" i="42" s="1"/>
  <c r="H272" i="42"/>
  <c r="AI327" i="42"/>
  <c r="L356" i="42"/>
  <c r="M356" i="42" s="1"/>
  <c r="H282" i="42"/>
  <c r="P279" i="42"/>
  <c r="P273" i="42"/>
  <c r="I280" i="42"/>
  <c r="AI326" i="42"/>
  <c r="AC269" i="42"/>
  <c r="Q363" i="42"/>
  <c r="R363" i="42" s="1"/>
  <c r="Q357" i="42"/>
  <c r="R357" i="42" s="1"/>
  <c r="Q355" i="42"/>
  <c r="R355" i="42" s="1"/>
  <c r="Q281" i="42"/>
  <c r="Q273" i="42"/>
  <c r="F272" i="42"/>
  <c r="L362" i="42"/>
  <c r="L364" i="42"/>
  <c r="L358" i="42"/>
  <c r="M358" i="42" s="1"/>
  <c r="AH327" i="42"/>
  <c r="P278" i="42"/>
  <c r="G280" i="42"/>
  <c r="P277" i="42"/>
  <c r="Q277" i="42"/>
  <c r="Q276" i="42"/>
  <c r="P281" i="42"/>
  <c r="P276" i="42"/>
  <c r="Z269" i="42"/>
  <c r="L360" i="42"/>
  <c r="M360" i="42" s="1"/>
  <c r="Q354" i="42"/>
  <c r="R354" i="42" s="1"/>
  <c r="Q359" i="42"/>
  <c r="R359" i="42" s="1"/>
  <c r="S271" i="42"/>
  <c r="W216" i="42"/>
  <c r="W212" i="42"/>
  <c r="W217" i="42"/>
  <c r="AA269" i="42"/>
  <c r="G272" i="42"/>
  <c r="F280" i="42"/>
  <c r="Q282" i="42"/>
  <c r="AH324" i="42"/>
  <c r="Z271" i="42"/>
  <c r="I274" i="42"/>
  <c r="I278" i="42"/>
  <c r="I282" i="42"/>
  <c r="F282" i="42"/>
  <c r="P282" i="42"/>
  <c r="Q278" i="42"/>
  <c r="H278" i="42"/>
  <c r="F278" i="42"/>
  <c r="I272" i="42"/>
  <c r="Q358" i="42"/>
  <c r="R358" i="42" s="1"/>
  <c r="AA271" i="42"/>
  <c r="H276" i="42"/>
  <c r="AH333" i="42"/>
  <c r="G276" i="42"/>
  <c r="F276" i="42"/>
  <c r="H280" i="42"/>
  <c r="W219" i="42"/>
  <c r="M363" i="42"/>
  <c r="AW274" i="42"/>
  <c r="AT274" i="42"/>
  <c r="AV274" i="42"/>
  <c r="AU274" i="42"/>
  <c r="AW280" i="42"/>
  <c r="AT280" i="42"/>
  <c r="AU280" i="42"/>
  <c r="AV280" i="42"/>
  <c r="AW278" i="42"/>
  <c r="AT278" i="42"/>
  <c r="AV278" i="42"/>
  <c r="AU278" i="42"/>
  <c r="AW276" i="42"/>
  <c r="AT276" i="42"/>
  <c r="AU276" i="42"/>
  <c r="AV276" i="42"/>
  <c r="AW269" i="42"/>
  <c r="AT269" i="42"/>
  <c r="AV269" i="42"/>
  <c r="AU269" i="42"/>
  <c r="AW281" i="42"/>
  <c r="BD281" i="42" s="1"/>
  <c r="AT281" i="42"/>
  <c r="AU281" i="42"/>
  <c r="AV281" i="42"/>
  <c r="W208" i="42"/>
  <c r="W218" i="42"/>
  <c r="AW271" i="42"/>
  <c r="AT271" i="42"/>
  <c r="AU271" i="42"/>
  <c r="AV271" i="42"/>
  <c r="AW277" i="42"/>
  <c r="BD277" i="42" s="1"/>
  <c r="AT277" i="42"/>
  <c r="AV277" i="42"/>
  <c r="AU277" i="42"/>
  <c r="AW275" i="42"/>
  <c r="BD275" i="42" s="1"/>
  <c r="AT275" i="42"/>
  <c r="AU275" i="42"/>
  <c r="AV275" i="42"/>
  <c r="AW272" i="42"/>
  <c r="AT272" i="42"/>
  <c r="AV272" i="42"/>
  <c r="AU272" i="42"/>
  <c r="AW273" i="42"/>
  <c r="BD273" i="42" s="1"/>
  <c r="AT273" i="42"/>
  <c r="AV273" i="42"/>
  <c r="AU273" i="42"/>
  <c r="AW270" i="42"/>
  <c r="AT270" i="42"/>
  <c r="AU270" i="42"/>
  <c r="AV270" i="42"/>
  <c r="AW282" i="42"/>
  <c r="AT282" i="42"/>
  <c r="AU282" i="42"/>
  <c r="AV282" i="42"/>
  <c r="AW279" i="42"/>
  <c r="AT279" i="42"/>
  <c r="AV279" i="42"/>
  <c r="AU279" i="42"/>
  <c r="W211" i="42"/>
  <c r="W215" i="42"/>
  <c r="W214" i="42"/>
  <c r="W209" i="42"/>
  <c r="W213" i="42"/>
  <c r="W210" i="42"/>
  <c r="AI325" i="42"/>
  <c r="AI328" i="42"/>
  <c r="AI333" i="42"/>
  <c r="AH325" i="42"/>
  <c r="AI331" i="42"/>
  <c r="AI332" i="42"/>
  <c r="AH330" i="42"/>
  <c r="BO55" i="42"/>
  <c r="T81" i="42"/>
  <c r="C31" i="22" s="1"/>
  <c r="AH86" i="42"/>
  <c r="E36" i="22" s="1"/>
  <c r="AH76" i="42"/>
  <c r="AH84" i="42"/>
  <c r="E34" i="22" s="1"/>
  <c r="AA83" i="42"/>
  <c r="D33" i="22" s="1"/>
  <c r="AA81" i="42"/>
  <c r="D31" i="22" s="1"/>
  <c r="AH79" i="42"/>
  <c r="E29" i="22" s="1"/>
  <c r="AH78" i="42"/>
  <c r="E28" i="22" s="1"/>
  <c r="AH82" i="42"/>
  <c r="E32" i="22" s="1"/>
  <c r="AH83" i="42"/>
  <c r="E33" i="22" s="1"/>
  <c r="AH74" i="42"/>
  <c r="E24" i="22" s="1"/>
  <c r="AL85" i="42"/>
  <c r="BO53" i="42"/>
  <c r="BO51" i="42"/>
  <c r="BO54" i="42"/>
  <c r="BO57" i="42"/>
  <c r="BO50" i="42"/>
  <c r="BO60" i="42"/>
  <c r="BO59" i="42"/>
  <c r="BO56" i="42"/>
  <c r="BO58" i="42"/>
  <c r="BO52" i="42"/>
  <c r="BO49" i="42"/>
  <c r="AI329" i="42"/>
  <c r="AH329" i="42"/>
  <c r="Q353" i="42"/>
  <c r="R353" i="42" s="1"/>
  <c r="Q361" i="42"/>
  <c r="R361" i="42" s="1"/>
  <c r="AH331" i="42"/>
  <c r="AH332" i="42"/>
  <c r="AH328" i="42"/>
  <c r="AI323" i="42"/>
  <c r="AH323" i="42"/>
  <c r="AI334" i="42"/>
  <c r="AH334" i="42"/>
  <c r="AH326" i="42"/>
  <c r="D369" i="41"/>
  <c r="D383" i="41"/>
  <c r="F57" i="22" l="1"/>
  <c r="F32" i="22"/>
  <c r="G56" i="22"/>
  <c r="G31" i="22"/>
  <c r="G52" i="22"/>
  <c r="G27" i="22"/>
  <c r="F58" i="22"/>
  <c r="F33" i="22"/>
  <c r="F59" i="22"/>
  <c r="F34" i="22"/>
  <c r="G60" i="22"/>
  <c r="G35" i="22"/>
  <c r="E50" i="22"/>
  <c r="E25" i="22"/>
  <c r="G50" i="22"/>
  <c r="G25" i="22"/>
  <c r="AN81" i="42"/>
  <c r="FD110" i="42" s="1"/>
  <c r="F31" i="22"/>
  <c r="E51" i="22"/>
  <c r="E26" i="22"/>
  <c r="E56" i="22"/>
  <c r="E31" i="22"/>
  <c r="F50" i="22"/>
  <c r="F25" i="22"/>
  <c r="G57" i="22"/>
  <c r="G32" i="22"/>
  <c r="G61" i="22"/>
  <c r="G36" i="22"/>
  <c r="AS74" i="42"/>
  <c r="GY103" i="42" s="1"/>
  <c r="CJ129" i="42" s="1"/>
  <c r="CM129" i="42" s="1"/>
  <c r="EO159" i="42" s="1"/>
  <c r="G48" i="22"/>
  <c r="F48" i="22"/>
  <c r="AS84" i="42"/>
  <c r="GY113" i="42" s="1"/>
  <c r="CJ139" i="42" s="1"/>
  <c r="CM139" i="42" s="1"/>
  <c r="EO169" i="42" s="1"/>
  <c r="AM86" i="42"/>
  <c r="FC115" i="42" s="1"/>
  <c r="AU74" i="42"/>
  <c r="HD103" i="42" s="1"/>
  <c r="AL73" i="42"/>
  <c r="AM73" i="42"/>
  <c r="FC102" i="42" s="1"/>
  <c r="AT75" i="42"/>
  <c r="HA104" i="42" s="1"/>
  <c r="AT74" i="42"/>
  <c r="HB103" i="42" s="1"/>
  <c r="AU75" i="42"/>
  <c r="HD104" i="42" s="1"/>
  <c r="AT73" i="42"/>
  <c r="HA102" i="42" s="1"/>
  <c r="AS81" i="42"/>
  <c r="GZ110" i="42" s="1"/>
  <c r="CK136" i="42" s="1"/>
  <c r="CN136" i="42" s="1"/>
  <c r="EP166" i="42" s="1"/>
  <c r="G49" i="22"/>
  <c r="AN73" i="42"/>
  <c r="FE102" i="42" s="1"/>
  <c r="AM81" i="42"/>
  <c r="FB110" i="42" s="1"/>
  <c r="AU73" i="42"/>
  <c r="HC102" i="42" s="1"/>
  <c r="AN86" i="42"/>
  <c r="FD115" i="42" s="1"/>
  <c r="AT81" i="42"/>
  <c r="HA110" i="42" s="1"/>
  <c r="G58" i="22"/>
  <c r="AS73" i="42"/>
  <c r="GZ102" i="42" s="1"/>
  <c r="CK128" i="42" s="1"/>
  <c r="CN128" i="42" s="1"/>
  <c r="EP158" i="42" s="1"/>
  <c r="AT83" i="42"/>
  <c r="HA112" i="42" s="1"/>
  <c r="AU78" i="42"/>
  <c r="HC107" i="42" s="1"/>
  <c r="AN75" i="42"/>
  <c r="FD104" i="42" s="1"/>
  <c r="F61" i="22"/>
  <c r="AT85" i="42"/>
  <c r="HB114" i="42" s="1"/>
  <c r="F49" i="22"/>
  <c r="AS76" i="42"/>
  <c r="GZ105" i="42" s="1"/>
  <c r="CK131" i="42" s="1"/>
  <c r="CN131" i="42" s="1"/>
  <c r="EP161" i="42" s="1"/>
  <c r="AS86" i="42"/>
  <c r="AL76" i="42"/>
  <c r="F54" i="22"/>
  <c r="AU80" i="42"/>
  <c r="HD109" i="42" s="1"/>
  <c r="AM83" i="42"/>
  <c r="FB112" i="42" s="1"/>
  <c r="G54" i="22"/>
  <c r="G51" i="22"/>
  <c r="AN84" i="42"/>
  <c r="FE113" i="42" s="1"/>
  <c r="AS75" i="42"/>
  <c r="AL82" i="42"/>
  <c r="AN78" i="42"/>
  <c r="FE107" i="42" s="1"/>
  <c r="AL86" i="42"/>
  <c r="AU81" i="42"/>
  <c r="HD110" i="42" s="1"/>
  <c r="AU82" i="42"/>
  <c r="HC111" i="42" s="1"/>
  <c r="G55" i="22"/>
  <c r="F51" i="22"/>
  <c r="AT76" i="42"/>
  <c r="HA105" i="42" s="1"/>
  <c r="AL84" i="42"/>
  <c r="DV482" i="42" s="1"/>
  <c r="AS80" i="42"/>
  <c r="AM82" i="42"/>
  <c r="FC111" i="42" s="1"/>
  <c r="AN79" i="42"/>
  <c r="FD108" i="42" s="1"/>
  <c r="AT86" i="42"/>
  <c r="HB115" i="42" s="1"/>
  <c r="AM75" i="42"/>
  <c r="FB104" i="42" s="1"/>
  <c r="AT80" i="42"/>
  <c r="HA109" i="42" s="1"/>
  <c r="AN83" i="42"/>
  <c r="FE112" i="42" s="1"/>
  <c r="AL79" i="42"/>
  <c r="AM78" i="42"/>
  <c r="FB107" i="42" s="1"/>
  <c r="AU86" i="42"/>
  <c r="HD115" i="42" s="1"/>
  <c r="AM76" i="42"/>
  <c r="FB105" i="42" s="1"/>
  <c r="AS82" i="42"/>
  <c r="AU76" i="42"/>
  <c r="HD105" i="42" s="1"/>
  <c r="AM84" i="42"/>
  <c r="FB113" i="42" s="1"/>
  <c r="AN82" i="42"/>
  <c r="FE111" i="42" s="1"/>
  <c r="AS85" i="42"/>
  <c r="AL83" i="42"/>
  <c r="AM79" i="42"/>
  <c r="FC108" i="42" s="1"/>
  <c r="AN76" i="42"/>
  <c r="FD105" i="42" s="1"/>
  <c r="AT82" i="42"/>
  <c r="HB111" i="42" s="1"/>
  <c r="F53" i="22"/>
  <c r="AL75" i="42"/>
  <c r="DV473" i="42" s="1"/>
  <c r="AL78" i="42"/>
  <c r="AU85" i="42"/>
  <c r="HD114" i="42" s="1"/>
  <c r="F60" i="22"/>
  <c r="AM85" i="42"/>
  <c r="FB114" i="42" s="1"/>
  <c r="AL81" i="42"/>
  <c r="AN85" i="42"/>
  <c r="FD114" i="42" s="1"/>
  <c r="AS83" i="42"/>
  <c r="AL80" i="42"/>
  <c r="AU84" i="42"/>
  <c r="HC113" i="42" s="1"/>
  <c r="AL77" i="42"/>
  <c r="AT78" i="42"/>
  <c r="HB107" i="42" s="1"/>
  <c r="F56" i="22"/>
  <c r="F52" i="22"/>
  <c r="AU83" i="42"/>
  <c r="HC112" i="42" s="1"/>
  <c r="AM80" i="42"/>
  <c r="FC109" i="42" s="1"/>
  <c r="AT84" i="42"/>
  <c r="HA113" i="42" s="1"/>
  <c r="AM77" i="42"/>
  <c r="FC106" i="42" s="1"/>
  <c r="F55" i="22"/>
  <c r="G59" i="22"/>
  <c r="AN80" i="42"/>
  <c r="FD109" i="42" s="1"/>
  <c r="AN77" i="42"/>
  <c r="FD106" i="42" s="1"/>
  <c r="AS78" i="42"/>
  <c r="G53" i="22"/>
  <c r="BP479" i="42"/>
  <c r="BP480" i="42"/>
  <c r="E484" i="42"/>
  <c r="DX476" i="42"/>
  <c r="G482" i="42"/>
  <c r="C478" i="42"/>
  <c r="CT481" i="42"/>
  <c r="DV474" i="42"/>
  <c r="CT482" i="42"/>
  <c r="BN477" i="42"/>
  <c r="C483" i="42"/>
  <c r="DX473" i="42"/>
  <c r="BP474" i="42"/>
  <c r="AL472" i="42"/>
  <c r="AS79" i="42"/>
  <c r="AU77" i="42"/>
  <c r="HC106" i="42" s="1"/>
  <c r="AN74" i="42"/>
  <c r="FE103" i="42" s="1"/>
  <c r="AT79" i="42"/>
  <c r="HB108" i="42" s="1"/>
  <c r="AL74" i="42"/>
  <c r="AU79" i="42"/>
  <c r="HC108" i="42" s="1"/>
  <c r="AT77" i="42"/>
  <c r="HA106" i="42" s="1"/>
  <c r="BR479" i="42"/>
  <c r="CT484" i="42"/>
  <c r="DX479" i="42"/>
  <c r="E473" i="42"/>
  <c r="CV483" i="42"/>
  <c r="CT475" i="42"/>
  <c r="BP481" i="42"/>
  <c r="E477" i="42"/>
  <c r="CT479" i="42"/>
  <c r="E482" i="42"/>
  <c r="DV475" i="42"/>
  <c r="DZ477" i="42"/>
  <c r="BR484" i="42"/>
  <c r="G478" i="42"/>
  <c r="BP477" i="42"/>
  <c r="BP471" i="42"/>
  <c r="G483" i="42"/>
  <c r="G476" i="42"/>
  <c r="DZ473" i="42"/>
  <c r="DX471" i="42"/>
  <c r="DZ472" i="42"/>
  <c r="BN475" i="42"/>
  <c r="E480" i="42"/>
  <c r="DX482" i="42"/>
  <c r="DX481" i="42"/>
  <c r="BP482" i="42"/>
  <c r="E475" i="42"/>
  <c r="AJ478" i="42"/>
  <c r="AL483" i="42"/>
  <c r="C479" i="42"/>
  <c r="CV484" i="42"/>
  <c r="AL475" i="42"/>
  <c r="CT474" i="42"/>
  <c r="G474" i="42"/>
  <c r="DV472" i="42"/>
  <c r="AL479" i="42"/>
  <c r="BR483" i="42"/>
  <c r="CV478" i="42"/>
  <c r="BN482" i="42"/>
  <c r="CT480" i="42"/>
  <c r="AM74" i="42"/>
  <c r="FC103" i="42" s="1"/>
  <c r="G473" i="42"/>
  <c r="C484" i="42"/>
  <c r="CT483" i="42"/>
  <c r="BR481" i="42"/>
  <c r="C477" i="42"/>
  <c r="DZ478" i="42"/>
  <c r="CT476" i="42"/>
  <c r="CV479" i="42"/>
  <c r="DZ476" i="42"/>
  <c r="AL477" i="42"/>
  <c r="CT472" i="42"/>
  <c r="DX475" i="42"/>
  <c r="DX477" i="42"/>
  <c r="C481" i="42"/>
  <c r="E478" i="42"/>
  <c r="CV477" i="42"/>
  <c r="CT473" i="42"/>
  <c r="DX474" i="42"/>
  <c r="CV482" i="42"/>
  <c r="CV474" i="42"/>
  <c r="DV480" i="42"/>
  <c r="BP472" i="42"/>
  <c r="BR477" i="42"/>
  <c r="BR471" i="42"/>
  <c r="E483" i="42"/>
  <c r="E476" i="42"/>
  <c r="E474" i="42"/>
  <c r="AL480" i="42"/>
  <c r="BP475" i="42"/>
  <c r="G480" i="42"/>
  <c r="DZ482" i="42"/>
  <c r="DZ481" i="42"/>
  <c r="CT478" i="42"/>
  <c r="BR482" i="42"/>
  <c r="AL478" i="42"/>
  <c r="DX484" i="42"/>
  <c r="CV480" i="42"/>
  <c r="DZ483" i="42"/>
  <c r="BP476" i="42"/>
  <c r="BR478" i="42"/>
  <c r="E479" i="42"/>
  <c r="AL482" i="42"/>
  <c r="DZ479" i="42"/>
  <c r="CV475" i="42"/>
  <c r="CV476" i="42"/>
  <c r="E481" i="42"/>
  <c r="CV473" i="42"/>
  <c r="DZ480" i="42"/>
  <c r="AL481" i="42"/>
  <c r="CT471" i="42"/>
  <c r="G475" i="42"/>
  <c r="DV484" i="42"/>
  <c r="DV483" i="42"/>
  <c r="BP478" i="42"/>
  <c r="AS77" i="42"/>
  <c r="BP473" i="42"/>
  <c r="DV479" i="42"/>
  <c r="BR480" i="42"/>
  <c r="C473" i="42"/>
  <c r="G484" i="42"/>
  <c r="G477" i="42"/>
  <c r="DX478" i="42"/>
  <c r="AL484" i="42"/>
  <c r="C482" i="42"/>
  <c r="CV472" i="42"/>
  <c r="DZ475" i="42"/>
  <c r="BP484" i="42"/>
  <c r="G481" i="42"/>
  <c r="CV481" i="42"/>
  <c r="CT477" i="42"/>
  <c r="DZ474" i="42"/>
  <c r="DX480" i="42"/>
  <c r="BR472" i="42"/>
  <c r="AL474" i="42"/>
  <c r="AL473" i="42"/>
  <c r="C476" i="42"/>
  <c r="C474" i="42"/>
  <c r="DZ471" i="42"/>
  <c r="DX472" i="42"/>
  <c r="CV471" i="42"/>
  <c r="BR474" i="42"/>
  <c r="AL476" i="42"/>
  <c r="C480" i="42"/>
  <c r="BP483" i="42"/>
  <c r="C475" i="42"/>
  <c r="DZ484" i="42"/>
  <c r="DX483" i="42"/>
  <c r="BR476" i="42"/>
  <c r="G479" i="42"/>
  <c r="E53" i="22"/>
  <c r="E54" i="22"/>
  <c r="C56" i="22"/>
  <c r="D59" i="22"/>
  <c r="E57" i="22"/>
  <c r="E59" i="22"/>
  <c r="D50" i="22"/>
  <c r="D51" i="22"/>
  <c r="D54" i="22"/>
  <c r="D52" i="22"/>
  <c r="C61" i="22"/>
  <c r="C57" i="22"/>
  <c r="C55" i="22"/>
  <c r="E49" i="22"/>
  <c r="D58" i="22"/>
  <c r="E52" i="22"/>
  <c r="E55" i="22"/>
  <c r="C53" i="22"/>
  <c r="C60" i="22"/>
  <c r="D57" i="22"/>
  <c r="E60" i="22"/>
  <c r="D55" i="22"/>
  <c r="C54" i="22"/>
  <c r="C59" i="22"/>
  <c r="C58" i="22"/>
  <c r="D56" i="22"/>
  <c r="E58" i="22"/>
  <c r="E61" i="22"/>
  <c r="D53" i="22"/>
  <c r="D60" i="22"/>
  <c r="D61" i="22"/>
  <c r="C50" i="22"/>
  <c r="C52" i="22"/>
  <c r="C51" i="22"/>
  <c r="D49" i="22"/>
  <c r="E48" i="22"/>
  <c r="AG75" i="42"/>
  <c r="DE104" i="42" s="1"/>
  <c r="AE76" i="42"/>
  <c r="CR474" i="42" s="1"/>
  <c r="AG81" i="42"/>
  <c r="AG163" i="42"/>
  <c r="AG169" i="42"/>
  <c r="AG160" i="42"/>
  <c r="Z167" i="42"/>
  <c r="AD167" i="42" s="1"/>
  <c r="AG165" i="42"/>
  <c r="Z171" i="42"/>
  <c r="AD171" i="42" s="1"/>
  <c r="AG161" i="42"/>
  <c r="AG167" i="42"/>
  <c r="Z160" i="42"/>
  <c r="AD160" i="42" s="1"/>
  <c r="Z169" i="42"/>
  <c r="AD169" i="42" s="1"/>
  <c r="Z165" i="42"/>
  <c r="AD165" i="42" s="1"/>
  <c r="Z163" i="42"/>
  <c r="AD163" i="42" s="1"/>
  <c r="Z161" i="42"/>
  <c r="AD161" i="42" s="1"/>
  <c r="AG171" i="42"/>
  <c r="EZ114" i="42"/>
  <c r="BR140" i="42" s="1"/>
  <c r="BU140" i="42" s="1"/>
  <c r="DH170" i="42" s="1"/>
  <c r="FA114" i="42"/>
  <c r="BS140" i="42" s="1"/>
  <c r="BV140" i="42" s="1"/>
  <c r="DI170" i="42" s="1"/>
  <c r="BB279" i="42"/>
  <c r="R75" i="42"/>
  <c r="Q85" i="42"/>
  <c r="Q77" i="42"/>
  <c r="S85" i="42"/>
  <c r="R83" i="42"/>
  <c r="Y78" i="42"/>
  <c r="S75" i="42"/>
  <c r="R85" i="42"/>
  <c r="X85" i="42"/>
  <c r="S79" i="42"/>
  <c r="S77" i="42"/>
  <c r="S84" i="42"/>
  <c r="R84" i="42"/>
  <c r="R77" i="42"/>
  <c r="Q75" i="42"/>
  <c r="AJ473" i="42" s="1"/>
  <c r="S86" i="42"/>
  <c r="S83" i="42"/>
  <c r="S82" i="42"/>
  <c r="R86" i="42"/>
  <c r="Q83" i="42"/>
  <c r="AJ481" i="42" s="1"/>
  <c r="Q80" i="42"/>
  <c r="Q84" i="42"/>
  <c r="Q86" i="42"/>
  <c r="AJ484" i="42" s="1"/>
  <c r="R79" i="42"/>
  <c r="S78" i="42"/>
  <c r="R80" i="42"/>
  <c r="S76" i="42"/>
  <c r="R78" i="42"/>
  <c r="Q82" i="42"/>
  <c r="S80" i="42"/>
  <c r="R76" i="42"/>
  <c r="Q78" i="42"/>
  <c r="AJ476" i="42" s="1"/>
  <c r="R82" i="42"/>
  <c r="Q76" i="42"/>
  <c r="AJ474" i="42" s="1"/>
  <c r="Q79" i="42"/>
  <c r="BD279" i="42"/>
  <c r="AE80" i="42"/>
  <c r="CR478" i="42" s="1"/>
  <c r="AF80" i="42"/>
  <c r="AG80" i="42"/>
  <c r="AF77" i="42"/>
  <c r="AG73" i="42"/>
  <c r="AF81" i="42"/>
  <c r="E383" i="41"/>
  <c r="E369" i="41"/>
  <c r="Y86" i="42"/>
  <c r="AE75" i="42"/>
  <c r="CR473" i="42" s="1"/>
  <c r="Z86" i="42"/>
  <c r="Y85" i="42"/>
  <c r="Y84" i="42"/>
  <c r="AE85" i="42"/>
  <c r="R432" i="42" s="1"/>
  <c r="X80" i="42"/>
  <c r="AZ85" i="42"/>
  <c r="X82" i="42"/>
  <c r="BN480" i="42" s="1"/>
  <c r="Z84" i="42"/>
  <c r="Z77" i="42"/>
  <c r="Y82" i="42"/>
  <c r="Z85" i="42"/>
  <c r="X86" i="42"/>
  <c r="AF75" i="42"/>
  <c r="Y79" i="42"/>
  <c r="X75" i="42"/>
  <c r="BN473" i="42" s="1"/>
  <c r="AG85" i="42"/>
  <c r="AE81" i="42"/>
  <c r="Y74" i="42"/>
  <c r="X79" i="42"/>
  <c r="Y76" i="42"/>
  <c r="AZ80" i="42"/>
  <c r="X74" i="42"/>
  <c r="Z82" i="42"/>
  <c r="Z79" i="42"/>
  <c r="X84" i="42"/>
  <c r="Y80" i="42"/>
  <c r="AF85" i="42"/>
  <c r="Z76" i="42"/>
  <c r="Z75" i="42"/>
  <c r="X76" i="42"/>
  <c r="BN474" i="42" s="1"/>
  <c r="X77" i="42"/>
  <c r="AZ75" i="42"/>
  <c r="Z74" i="42"/>
  <c r="Y75" i="42"/>
  <c r="Z80" i="42"/>
  <c r="AG77" i="42"/>
  <c r="Z78" i="42"/>
  <c r="Y77" i="42"/>
  <c r="AE77" i="42"/>
  <c r="AE73" i="42"/>
  <c r="CR471" i="42" s="1"/>
  <c r="AZ77" i="42"/>
  <c r="AF73" i="42"/>
  <c r="X78" i="42"/>
  <c r="AH364" i="42"/>
  <c r="AI360" i="42"/>
  <c r="BA275" i="42"/>
  <c r="BD276" i="42"/>
  <c r="BB275" i="42"/>
  <c r="AH362" i="42"/>
  <c r="AH354" i="42"/>
  <c r="AI356" i="42"/>
  <c r="AH356" i="42"/>
  <c r="BB274" i="42"/>
  <c r="BA274" i="42"/>
  <c r="AI359" i="42"/>
  <c r="BD280" i="42"/>
  <c r="AI357" i="42"/>
  <c r="AI355" i="42"/>
  <c r="AH358" i="42"/>
  <c r="BD274" i="42"/>
  <c r="AH357" i="42"/>
  <c r="AH359" i="42"/>
  <c r="AZ79" i="42"/>
  <c r="AF82" i="42"/>
  <c r="M362" i="42"/>
  <c r="AI362" i="42" s="1"/>
  <c r="AI358" i="42"/>
  <c r="AE78" i="42"/>
  <c r="AZ84" i="42"/>
  <c r="AG83" i="42"/>
  <c r="AG76" i="42"/>
  <c r="BD272" i="42"/>
  <c r="BD271" i="42"/>
  <c r="AH355" i="42"/>
  <c r="M364" i="42"/>
  <c r="AI364" i="42" s="1"/>
  <c r="AZ86" i="42"/>
  <c r="BB273" i="42"/>
  <c r="BB277" i="42"/>
  <c r="BA272" i="42"/>
  <c r="BD282" i="42"/>
  <c r="BA279" i="42"/>
  <c r="BA273" i="42"/>
  <c r="BB281" i="42"/>
  <c r="AI354" i="42"/>
  <c r="AH363" i="42"/>
  <c r="AI363" i="42"/>
  <c r="BB280" i="42"/>
  <c r="BA277" i="42"/>
  <c r="BA280" i="42"/>
  <c r="BA271" i="42"/>
  <c r="AH360" i="42"/>
  <c r="BA281" i="42"/>
  <c r="BB272" i="42"/>
  <c r="BA276" i="42"/>
  <c r="BA278" i="42"/>
  <c r="BB276" i="42"/>
  <c r="BA282" i="42"/>
  <c r="BB278" i="42"/>
  <c r="BB282" i="42"/>
  <c r="BB271" i="42"/>
  <c r="BD278" i="42"/>
  <c r="AI361" i="42"/>
  <c r="AH361" i="42"/>
  <c r="AE82" i="42"/>
  <c r="AH353" i="42"/>
  <c r="AI353" i="42"/>
  <c r="AG86" i="42"/>
  <c r="AF76" i="42"/>
  <c r="AZ76" i="42"/>
  <c r="AF83" i="42"/>
  <c r="AF86" i="42"/>
  <c r="AE86" i="42"/>
  <c r="AF74" i="42"/>
  <c r="AE83" i="42"/>
  <c r="CR481" i="42" s="1"/>
  <c r="AG84" i="42"/>
  <c r="AE84" i="42"/>
  <c r="AZ83" i="42"/>
  <c r="AE79" i="42"/>
  <c r="AF84" i="42"/>
  <c r="AF79" i="42"/>
  <c r="Y81" i="42"/>
  <c r="X81" i="42"/>
  <c r="BN479" i="42" s="1"/>
  <c r="Z81" i="42"/>
  <c r="AG82" i="42"/>
  <c r="AG74" i="42"/>
  <c r="AZ78" i="42"/>
  <c r="AZ82" i="42"/>
  <c r="AF78" i="42"/>
  <c r="AE74" i="42"/>
  <c r="CR472" i="42" s="1"/>
  <c r="AG79" i="42"/>
  <c r="Z83" i="42"/>
  <c r="X83" i="42"/>
  <c r="BN481" i="42" s="1"/>
  <c r="Y83" i="42"/>
  <c r="AZ81" i="42"/>
  <c r="R81" i="42"/>
  <c r="S81" i="42"/>
  <c r="Q81" i="42"/>
  <c r="AG78" i="42"/>
  <c r="FE110" i="42" l="1"/>
  <c r="GZ103" i="42"/>
  <c r="CK129" i="42" s="1"/>
  <c r="CN129" i="42" s="1"/>
  <c r="EP159" i="42" s="1"/>
  <c r="I59" i="22"/>
  <c r="DV478" i="42"/>
  <c r="EI478" i="42" s="1"/>
  <c r="DU473" i="42"/>
  <c r="EM473" i="42" s="1"/>
  <c r="DV481" i="42"/>
  <c r="EG481" i="42" s="1"/>
  <c r="DV477" i="42"/>
  <c r="EI477" i="42" s="1"/>
  <c r="DV476" i="42"/>
  <c r="EH476" i="42" s="1"/>
  <c r="EZ102" i="42"/>
  <c r="BR128" i="42" s="1"/>
  <c r="BU128" i="42" s="1"/>
  <c r="DH158" i="42" s="1"/>
  <c r="EC158" i="42" s="1"/>
  <c r="R427" i="42"/>
  <c r="AU446" i="42"/>
  <c r="CW471" i="42" s="1"/>
  <c r="HC103" i="42"/>
  <c r="AU458" i="42"/>
  <c r="CW483" i="42" s="1"/>
  <c r="CQ472" i="42"/>
  <c r="AU449" i="42"/>
  <c r="CW474" i="42" s="1"/>
  <c r="AU456" i="42"/>
  <c r="CW481" i="42" s="1"/>
  <c r="CQ478" i="42"/>
  <c r="R431" i="42"/>
  <c r="CR480" i="42"/>
  <c r="DE480" i="42" s="1"/>
  <c r="CR482" i="42"/>
  <c r="DE482" i="42" s="1"/>
  <c r="CR476" i="42"/>
  <c r="DC476" i="42" s="1"/>
  <c r="CR484" i="42"/>
  <c r="DD484" i="42" s="1"/>
  <c r="CR475" i="42"/>
  <c r="DD475" i="42" s="1"/>
  <c r="CR477" i="42"/>
  <c r="DE477" i="42" s="1"/>
  <c r="CR483" i="42"/>
  <c r="DE483" i="42" s="1"/>
  <c r="CR479" i="42"/>
  <c r="DD479" i="42" s="1"/>
  <c r="BN483" i="42"/>
  <c r="BY483" i="42" s="1"/>
  <c r="AI454" i="42"/>
  <c r="BS479" i="42" s="1"/>
  <c r="BN476" i="42"/>
  <c r="CA476" i="42" s="1"/>
  <c r="BN478" i="42"/>
  <c r="CA478" i="42" s="1"/>
  <c r="BM481" i="42"/>
  <c r="AI449" i="42"/>
  <c r="BS474" i="42" s="1"/>
  <c r="BN484" i="42"/>
  <c r="BY484" i="42" s="1"/>
  <c r="AI453" i="42"/>
  <c r="BS478" i="42" s="1"/>
  <c r="BN472" i="42"/>
  <c r="CA472" i="42" s="1"/>
  <c r="R425" i="42"/>
  <c r="GZ113" i="42"/>
  <c r="CK139" i="42" s="1"/>
  <c r="CN139" i="42" s="1"/>
  <c r="EP169" i="42" s="1"/>
  <c r="FD169" i="42" s="1"/>
  <c r="FH169" i="42" s="1"/>
  <c r="HC105" i="42"/>
  <c r="AJ479" i="42"/>
  <c r="R430" i="42"/>
  <c r="AI474" i="42"/>
  <c r="W459" i="42"/>
  <c r="AO484" i="42" s="1"/>
  <c r="W448" i="42"/>
  <c r="AO473" i="42" s="1"/>
  <c r="AJ482" i="42"/>
  <c r="AJ483" i="42"/>
  <c r="R423" i="42"/>
  <c r="R426" i="42"/>
  <c r="AJ477" i="42"/>
  <c r="R428" i="42"/>
  <c r="AJ475" i="42"/>
  <c r="AI482" i="42"/>
  <c r="R424" i="42"/>
  <c r="AJ480" i="42"/>
  <c r="R433" i="42"/>
  <c r="R429" i="42"/>
  <c r="R422" i="42"/>
  <c r="FB115" i="42"/>
  <c r="I51" i="22"/>
  <c r="FA102" i="42"/>
  <c r="BS128" i="42" s="1"/>
  <c r="BV128" i="42" s="1"/>
  <c r="DI158" i="42" s="1"/>
  <c r="DW158" i="42" s="1"/>
  <c r="EA158" i="42" s="1"/>
  <c r="I52" i="22"/>
  <c r="I54" i="22"/>
  <c r="FB102" i="42"/>
  <c r="HB102" i="42"/>
  <c r="FC110" i="42"/>
  <c r="I58" i="22"/>
  <c r="I56" i="22"/>
  <c r="HA103" i="42"/>
  <c r="HD102" i="42"/>
  <c r="FD102" i="42"/>
  <c r="GY102" i="42"/>
  <c r="CJ128" i="42" s="1"/>
  <c r="CM128" i="42" s="1"/>
  <c r="EO158" i="42" s="1"/>
  <c r="HB104" i="42"/>
  <c r="FE115" i="42"/>
  <c r="HB110" i="42"/>
  <c r="HC104" i="42"/>
  <c r="GY110" i="42"/>
  <c r="CJ136" i="42" s="1"/>
  <c r="CM136" i="42" s="1"/>
  <c r="EO166" i="42" s="1"/>
  <c r="FJ166" i="42" s="1"/>
  <c r="HC109" i="42"/>
  <c r="I60" i="22"/>
  <c r="I61" i="22"/>
  <c r="I50" i="22"/>
  <c r="I53" i="22"/>
  <c r="I57" i="22"/>
  <c r="I55" i="22"/>
  <c r="FA103" i="42"/>
  <c r="BS129" i="42" s="1"/>
  <c r="BV129" i="42" s="1"/>
  <c r="DI159" i="42" s="1"/>
  <c r="DW159" i="42" s="1"/>
  <c r="EA159" i="42" s="1"/>
  <c r="GY108" i="42"/>
  <c r="CJ134" i="42" s="1"/>
  <c r="CM134" i="42" s="1"/>
  <c r="EO164" i="42" s="1"/>
  <c r="FJ164" i="42" s="1"/>
  <c r="GY107" i="42"/>
  <c r="CJ133" i="42" s="1"/>
  <c r="CM133" i="42" s="1"/>
  <c r="EO163" i="42" s="1"/>
  <c r="FJ163" i="42" s="1"/>
  <c r="FA106" i="42"/>
  <c r="BS132" i="42" s="1"/>
  <c r="BV132" i="42" s="1"/>
  <c r="DI162" i="42" s="1"/>
  <c r="ED162" i="42" s="1"/>
  <c r="GY104" i="42"/>
  <c r="CJ130" i="42" s="1"/>
  <c r="CM130" i="42" s="1"/>
  <c r="EO160" i="42" s="1"/>
  <c r="FC160" i="42" s="1"/>
  <c r="FG160" i="42" s="1"/>
  <c r="EZ105" i="42"/>
  <c r="BR131" i="42" s="1"/>
  <c r="BU131" i="42" s="1"/>
  <c r="DH161" i="42" s="1"/>
  <c r="EC161" i="42" s="1"/>
  <c r="FA110" i="42"/>
  <c r="BS136" i="42" s="1"/>
  <c r="BV136" i="42" s="1"/>
  <c r="DI166" i="42" s="1"/>
  <c r="ED166" i="42" s="1"/>
  <c r="FA115" i="42"/>
  <c r="BS141" i="42" s="1"/>
  <c r="BV141" i="42" s="1"/>
  <c r="DI171" i="42" s="1"/>
  <c r="DW171" i="42" s="1"/>
  <c r="EA171" i="42" s="1"/>
  <c r="GY115" i="42"/>
  <c r="CJ141" i="42" s="1"/>
  <c r="CM141" i="42" s="1"/>
  <c r="EO171" i="42" s="1"/>
  <c r="FJ171" i="42" s="1"/>
  <c r="FA109" i="42"/>
  <c r="BS135" i="42" s="1"/>
  <c r="BV135" i="42" s="1"/>
  <c r="DI165" i="42" s="1"/>
  <c r="ED165" i="42" s="1"/>
  <c r="EZ107" i="42"/>
  <c r="BR133" i="42" s="1"/>
  <c r="BU133" i="42" s="1"/>
  <c r="DH163" i="42" s="1"/>
  <c r="EC163" i="42" s="1"/>
  <c r="FA112" i="42"/>
  <c r="BS138" i="42" s="1"/>
  <c r="BV138" i="42" s="1"/>
  <c r="DI168" i="42" s="1"/>
  <c r="ED168" i="42" s="1"/>
  <c r="GZ109" i="42"/>
  <c r="CK135" i="42" s="1"/>
  <c r="CN135" i="42" s="1"/>
  <c r="EP165" i="42" s="1"/>
  <c r="FK165" i="42" s="1"/>
  <c r="GY105" i="42"/>
  <c r="CJ131" i="42" s="1"/>
  <c r="CM131" i="42" s="1"/>
  <c r="EO161" i="42" s="1"/>
  <c r="FC161" i="42" s="1"/>
  <c r="FG161" i="42" s="1"/>
  <c r="GY106" i="42"/>
  <c r="CJ132" i="42" s="1"/>
  <c r="CM132" i="42" s="1"/>
  <c r="EO162" i="42" s="1"/>
  <c r="FC162" i="42" s="1"/>
  <c r="FG162" i="42" s="1"/>
  <c r="GY112" i="42"/>
  <c r="CJ138" i="42" s="1"/>
  <c r="CM138" i="42" s="1"/>
  <c r="EO168" i="42" s="1"/>
  <c r="FJ168" i="42" s="1"/>
  <c r="EZ104" i="42"/>
  <c r="BR130" i="42" s="1"/>
  <c r="BU130" i="42" s="1"/>
  <c r="DH160" i="42" s="1"/>
  <c r="DV160" i="42" s="1"/>
  <c r="DZ160" i="42" s="1"/>
  <c r="GY114" i="42"/>
  <c r="CJ140" i="42" s="1"/>
  <c r="CM140" i="42" s="1"/>
  <c r="EO170" i="42" s="1"/>
  <c r="FC170" i="42" s="1"/>
  <c r="FG170" i="42" s="1"/>
  <c r="GY111" i="42"/>
  <c r="CJ137" i="42" s="1"/>
  <c r="CM137" i="42" s="1"/>
  <c r="EO167" i="42" s="1"/>
  <c r="FJ167" i="42" s="1"/>
  <c r="EZ108" i="42"/>
  <c r="BR134" i="42" s="1"/>
  <c r="BU134" i="42" s="1"/>
  <c r="DH164" i="42" s="1"/>
  <c r="EC164" i="42" s="1"/>
  <c r="FA113" i="42"/>
  <c r="BS139" i="42" s="1"/>
  <c r="BV139" i="42" s="1"/>
  <c r="DI169" i="42" s="1"/>
  <c r="ED169" i="42" s="1"/>
  <c r="EZ111" i="42"/>
  <c r="BR137" i="42" s="1"/>
  <c r="BU137" i="42" s="1"/>
  <c r="DH167" i="42" s="1"/>
  <c r="EC167" i="42" s="1"/>
  <c r="FE104" i="42"/>
  <c r="HA115" i="42"/>
  <c r="HD107" i="42"/>
  <c r="HA114" i="42"/>
  <c r="HC110" i="42"/>
  <c r="FD113" i="42"/>
  <c r="HB112" i="42"/>
  <c r="EZ115" i="42"/>
  <c r="BR141" i="42" s="1"/>
  <c r="BU141" i="42" s="1"/>
  <c r="DH171" i="42" s="1"/>
  <c r="DV171" i="42" s="1"/>
  <c r="DZ171" i="42" s="1"/>
  <c r="FD107" i="42"/>
  <c r="FC112" i="42"/>
  <c r="GZ115" i="42"/>
  <c r="CK141" i="42" s="1"/>
  <c r="CN141" i="42" s="1"/>
  <c r="EP171" i="42" s="1"/>
  <c r="FD171" i="42" s="1"/>
  <c r="FH171" i="42" s="1"/>
  <c r="HD111" i="42"/>
  <c r="FA105" i="42"/>
  <c r="BS131" i="42" s="1"/>
  <c r="BV131" i="42" s="1"/>
  <c r="DI161" i="42" s="1"/>
  <c r="ED161" i="42" s="1"/>
  <c r="FA111" i="42"/>
  <c r="BS137" i="42" s="1"/>
  <c r="BV137" i="42" s="1"/>
  <c r="DI167" i="42" s="1"/>
  <c r="ED167" i="42" s="1"/>
  <c r="GZ104" i="42"/>
  <c r="CK130" i="42" s="1"/>
  <c r="CN130" i="42" s="1"/>
  <c r="EP160" i="42" s="1"/>
  <c r="FK160" i="42" s="1"/>
  <c r="HA111" i="42"/>
  <c r="FA104" i="42"/>
  <c r="BS130" i="42" s="1"/>
  <c r="BV130" i="42" s="1"/>
  <c r="DI160" i="42" s="1"/>
  <c r="DW160" i="42" s="1"/>
  <c r="EA160" i="42" s="1"/>
  <c r="HB105" i="42"/>
  <c r="FE105" i="42"/>
  <c r="FC105" i="42"/>
  <c r="GZ107" i="42"/>
  <c r="CK133" i="42" s="1"/>
  <c r="CN133" i="42" s="1"/>
  <c r="EP163" i="42" s="1"/>
  <c r="FD163" i="42" s="1"/>
  <c r="FH163" i="42" s="1"/>
  <c r="FD111" i="42"/>
  <c r="FE108" i="42"/>
  <c r="FD112" i="42"/>
  <c r="FE114" i="42"/>
  <c r="GZ111" i="42"/>
  <c r="CK137" i="42" s="1"/>
  <c r="CN137" i="42" s="1"/>
  <c r="EP167" i="42" s="1"/>
  <c r="FD167" i="42" s="1"/>
  <c r="FH167" i="42" s="1"/>
  <c r="FB109" i="42"/>
  <c r="GZ114" i="42"/>
  <c r="CK140" i="42" s="1"/>
  <c r="CN140" i="42" s="1"/>
  <c r="EP170" i="42" s="1"/>
  <c r="FK170" i="42" s="1"/>
  <c r="FA108" i="42"/>
  <c r="BS134" i="42" s="1"/>
  <c r="BV134" i="42" s="1"/>
  <c r="DI164" i="42" s="1"/>
  <c r="DW164" i="42" s="1"/>
  <c r="EA164" i="42" s="1"/>
  <c r="EZ113" i="42"/>
  <c r="BR139" i="42" s="1"/>
  <c r="BU139" i="42" s="1"/>
  <c r="DH169" i="42" s="1"/>
  <c r="EC169" i="42" s="1"/>
  <c r="GZ112" i="42"/>
  <c r="CK138" i="42" s="1"/>
  <c r="CN138" i="42" s="1"/>
  <c r="EP168" i="42" s="1"/>
  <c r="FD168" i="42" s="1"/>
  <c r="FH168" i="42" s="1"/>
  <c r="HA107" i="42"/>
  <c r="EZ112" i="42"/>
  <c r="BR138" i="42" s="1"/>
  <c r="BU138" i="42" s="1"/>
  <c r="DH168" i="42" s="1"/>
  <c r="EC168" i="42" s="1"/>
  <c r="HC115" i="42"/>
  <c r="FB108" i="42"/>
  <c r="FC113" i="42"/>
  <c r="FB106" i="42"/>
  <c r="HB109" i="42"/>
  <c r="FB111" i="42"/>
  <c r="FC104" i="42"/>
  <c r="HC114" i="42"/>
  <c r="FA107" i="42"/>
  <c r="BS133" i="42" s="1"/>
  <c r="BV133" i="42" s="1"/>
  <c r="DI163" i="42" s="1"/>
  <c r="ED163" i="42" s="1"/>
  <c r="EZ109" i="42"/>
  <c r="BR135" i="42" s="1"/>
  <c r="BU135" i="42" s="1"/>
  <c r="DH165" i="42" s="1"/>
  <c r="EC165" i="42" s="1"/>
  <c r="FC107" i="42"/>
  <c r="FC114" i="42"/>
  <c r="GY109" i="42"/>
  <c r="CJ135" i="42" s="1"/>
  <c r="CM135" i="42" s="1"/>
  <c r="EO165" i="42" s="1"/>
  <c r="FC165" i="42" s="1"/>
  <c r="FG165" i="42" s="1"/>
  <c r="HA108" i="42"/>
  <c r="EZ110" i="42"/>
  <c r="BR136" i="42" s="1"/>
  <c r="BU136" i="42" s="1"/>
  <c r="DH166" i="42" s="1"/>
  <c r="EC166" i="42" s="1"/>
  <c r="FE106" i="42"/>
  <c r="FE109" i="42"/>
  <c r="HB113" i="42"/>
  <c r="HD113" i="42"/>
  <c r="EH480" i="42"/>
  <c r="EZ106" i="42"/>
  <c r="BR132" i="42" s="1"/>
  <c r="BU132" i="42" s="1"/>
  <c r="DH162" i="42" s="1"/>
  <c r="DV162" i="42" s="1"/>
  <c r="DZ162" i="42" s="1"/>
  <c r="HD112" i="42"/>
  <c r="EH474" i="42"/>
  <c r="EH479" i="42"/>
  <c r="BY477" i="42"/>
  <c r="EI484" i="42"/>
  <c r="EI475" i="42"/>
  <c r="EI483" i="42"/>
  <c r="EI472" i="42"/>
  <c r="EI473" i="42"/>
  <c r="EG482" i="42"/>
  <c r="EH483" i="42"/>
  <c r="EH484" i="42"/>
  <c r="EG473" i="42"/>
  <c r="EI474" i="42"/>
  <c r="EG479" i="42"/>
  <c r="EI479" i="42"/>
  <c r="EI482" i="42"/>
  <c r="EG480" i="42"/>
  <c r="EG472" i="42"/>
  <c r="EG475" i="42"/>
  <c r="EG484" i="42"/>
  <c r="EI480" i="42"/>
  <c r="EH475" i="42"/>
  <c r="EH472" i="42"/>
  <c r="EG483" i="42"/>
  <c r="EH482" i="42"/>
  <c r="EH473" i="42"/>
  <c r="EG474" i="42"/>
  <c r="BH458" i="42"/>
  <c r="EB483" i="42" s="1"/>
  <c r="DW483" i="42"/>
  <c r="BH455" i="42"/>
  <c r="EB480" i="42" s="1"/>
  <c r="DW480" i="42"/>
  <c r="BH459" i="42"/>
  <c r="EB484" i="42" s="1"/>
  <c r="DW484" i="42"/>
  <c r="BH449" i="42"/>
  <c r="EB474" i="42" s="1"/>
  <c r="DW474" i="42"/>
  <c r="BH450" i="42"/>
  <c r="EB475" i="42" s="1"/>
  <c r="DW475" i="42"/>
  <c r="BH456" i="42"/>
  <c r="EB481" i="42" s="1"/>
  <c r="DW481" i="42"/>
  <c r="BH454" i="42"/>
  <c r="EB479" i="42" s="1"/>
  <c r="DW479" i="42"/>
  <c r="BH451" i="42"/>
  <c r="EB476" i="42" s="1"/>
  <c r="DW476" i="42"/>
  <c r="BH447" i="42"/>
  <c r="EB472" i="42" s="1"/>
  <c r="DW472" i="42"/>
  <c r="BH453" i="42"/>
  <c r="EB478" i="42" s="1"/>
  <c r="DW478" i="42"/>
  <c r="BH452" i="42"/>
  <c r="EB477" i="42" s="1"/>
  <c r="DW477" i="42"/>
  <c r="BH457" i="42"/>
  <c r="EB482" i="42" s="1"/>
  <c r="DW482" i="42"/>
  <c r="BH446" i="42"/>
  <c r="EB471" i="42" s="1"/>
  <c r="DW471" i="42"/>
  <c r="BH448" i="42"/>
  <c r="EB473" i="42" s="1"/>
  <c r="DW473" i="42"/>
  <c r="BG458" i="42"/>
  <c r="EA483" i="42" s="1"/>
  <c r="DU483" i="42"/>
  <c r="EM483" i="42" s="1"/>
  <c r="BG457" i="42"/>
  <c r="EA482" i="42" s="1"/>
  <c r="DU482" i="42"/>
  <c r="EM482" i="42" s="1"/>
  <c r="BG449" i="42"/>
  <c r="EA474" i="42" s="1"/>
  <c r="DU474" i="42"/>
  <c r="EM474" i="42" s="1"/>
  <c r="BG453" i="42"/>
  <c r="EA478" i="42" s="1"/>
  <c r="DU478" i="42"/>
  <c r="EM478" i="42" s="1"/>
  <c r="BG459" i="42"/>
  <c r="EA484" i="42" s="1"/>
  <c r="DU484" i="42"/>
  <c r="EM484" i="42" s="1"/>
  <c r="BG456" i="42"/>
  <c r="EA481" i="42" s="1"/>
  <c r="DU481" i="42"/>
  <c r="EM481" i="42" s="1"/>
  <c r="BG452" i="42"/>
  <c r="EA477" i="42" s="1"/>
  <c r="DU477" i="42"/>
  <c r="EM477" i="42" s="1"/>
  <c r="BG454" i="42"/>
  <c r="EA479" i="42" s="1"/>
  <c r="DU479" i="42"/>
  <c r="EM479" i="42" s="1"/>
  <c r="BG455" i="42"/>
  <c r="EA480" i="42" s="1"/>
  <c r="DU480" i="42"/>
  <c r="EM480" i="42" s="1"/>
  <c r="BG447" i="42"/>
  <c r="EA472" i="42" s="1"/>
  <c r="DU472" i="42"/>
  <c r="EM472" i="42" s="1"/>
  <c r="BG450" i="42"/>
  <c r="EA475" i="42" s="1"/>
  <c r="DU475" i="42"/>
  <c r="EM475" i="42" s="1"/>
  <c r="BG451" i="42"/>
  <c r="EA476" i="42" s="1"/>
  <c r="DU476" i="42"/>
  <c r="EM476" i="42" s="1"/>
  <c r="DE481" i="42"/>
  <c r="CA480" i="42"/>
  <c r="DE474" i="42"/>
  <c r="DE478" i="42"/>
  <c r="DD471" i="42"/>
  <c r="DE473" i="42"/>
  <c r="DE471" i="42"/>
  <c r="DE472" i="42"/>
  <c r="DC472" i="42"/>
  <c r="DC473" i="42"/>
  <c r="DD474" i="42"/>
  <c r="DD481" i="42"/>
  <c r="DD478" i="42"/>
  <c r="DD473" i="42"/>
  <c r="DD472" i="42"/>
  <c r="DC474" i="42"/>
  <c r="DC481" i="42"/>
  <c r="DC478" i="42"/>
  <c r="DC471" i="42"/>
  <c r="AV446" i="42"/>
  <c r="CX471" i="42" s="1"/>
  <c r="CS471" i="42"/>
  <c r="AV451" i="42"/>
  <c r="CX476" i="42" s="1"/>
  <c r="CS476" i="42"/>
  <c r="AV455" i="42"/>
  <c r="CX480" i="42" s="1"/>
  <c r="CS480" i="42"/>
  <c r="AV449" i="42"/>
  <c r="CX474" i="42" s="1"/>
  <c r="CS474" i="42"/>
  <c r="AV454" i="42"/>
  <c r="CX479" i="42" s="1"/>
  <c r="CS479" i="42"/>
  <c r="AV450" i="42"/>
  <c r="CX475" i="42" s="1"/>
  <c r="CS475" i="42"/>
  <c r="AV457" i="42"/>
  <c r="CX482" i="42" s="1"/>
  <c r="CS482" i="42"/>
  <c r="AV456" i="42"/>
  <c r="CX481" i="42" s="1"/>
  <c r="CS481" i="42"/>
  <c r="AV458" i="42"/>
  <c r="CX483" i="42" s="1"/>
  <c r="CS483" i="42"/>
  <c r="AV452" i="42"/>
  <c r="CX477" i="42" s="1"/>
  <c r="CS477" i="42"/>
  <c r="AV453" i="42"/>
  <c r="CX478" i="42" s="1"/>
  <c r="CS478" i="42"/>
  <c r="AV448" i="42"/>
  <c r="CX473" i="42" s="1"/>
  <c r="CS473" i="42"/>
  <c r="AV447" i="42"/>
  <c r="CX472" i="42" s="1"/>
  <c r="CS472" i="42"/>
  <c r="AV459" i="42"/>
  <c r="CX484" i="42" s="1"/>
  <c r="CS484" i="42"/>
  <c r="AU457" i="42"/>
  <c r="CW482" i="42" s="1"/>
  <c r="CQ482" i="42"/>
  <c r="AU448" i="42"/>
  <c r="CW473" i="42" s="1"/>
  <c r="CQ473" i="42"/>
  <c r="AU451" i="42"/>
  <c r="CW476" i="42" s="1"/>
  <c r="CQ476" i="42"/>
  <c r="AU459" i="42"/>
  <c r="CW484" i="42" s="1"/>
  <c r="CQ484" i="42"/>
  <c r="AU454" i="42"/>
  <c r="CW479" i="42" s="1"/>
  <c r="CQ479" i="42"/>
  <c r="AU450" i="42"/>
  <c r="CW475" i="42" s="1"/>
  <c r="CQ475" i="42"/>
  <c r="AU455" i="42"/>
  <c r="CW480" i="42" s="1"/>
  <c r="CQ480" i="42"/>
  <c r="AU452" i="42"/>
  <c r="CW477" i="42" s="1"/>
  <c r="CQ477" i="42"/>
  <c r="BY474" i="42"/>
  <c r="CA481" i="42"/>
  <c r="CA482" i="42"/>
  <c r="CA479" i="42"/>
  <c r="CA474" i="42"/>
  <c r="CA477" i="42"/>
  <c r="BZ481" i="42"/>
  <c r="BZ479" i="42"/>
  <c r="BZ477" i="42"/>
  <c r="BZ474" i="42"/>
  <c r="BZ480" i="42"/>
  <c r="BZ482" i="42"/>
  <c r="BY482" i="42"/>
  <c r="BY480" i="42"/>
  <c r="BY481" i="42"/>
  <c r="BY479" i="42"/>
  <c r="AJ459" i="42"/>
  <c r="BT484" i="42" s="1"/>
  <c r="BO484" i="42"/>
  <c r="AJ450" i="42"/>
  <c r="BT475" i="42" s="1"/>
  <c r="BO475" i="42"/>
  <c r="AF448" i="42"/>
  <c r="AG448" i="42" s="1"/>
  <c r="BQ473" i="42" s="1"/>
  <c r="BR473" i="42"/>
  <c r="AI450" i="42"/>
  <c r="BS475" i="42" s="1"/>
  <c r="BM475" i="42"/>
  <c r="AJ458" i="42"/>
  <c r="BT483" i="42" s="1"/>
  <c r="BO483" i="42"/>
  <c r="AJ457" i="42"/>
  <c r="BT482" i="42" s="1"/>
  <c r="BO482" i="42"/>
  <c r="AI447" i="42"/>
  <c r="BS472" i="42" s="1"/>
  <c r="BM472" i="42"/>
  <c r="AF450" i="42"/>
  <c r="AG450" i="42" s="1"/>
  <c r="BQ475" i="42" s="1"/>
  <c r="BX475" i="42" s="1"/>
  <c r="BR475" i="42"/>
  <c r="AI458" i="42"/>
  <c r="BS483" i="42" s="1"/>
  <c r="BM483" i="42"/>
  <c r="AJ447" i="42"/>
  <c r="BT472" i="42" s="1"/>
  <c r="BO472" i="42"/>
  <c r="AJ453" i="42"/>
  <c r="BT478" i="42" s="1"/>
  <c r="BO478" i="42"/>
  <c r="AI452" i="42"/>
  <c r="BS477" i="42" s="1"/>
  <c r="BM477" i="42"/>
  <c r="AI459" i="42"/>
  <c r="BS484" i="42" s="1"/>
  <c r="BM484" i="42"/>
  <c r="AJ454" i="42"/>
  <c r="BT479" i="42" s="1"/>
  <c r="BO479" i="42"/>
  <c r="AJ448" i="42"/>
  <c r="BT473" i="42" s="1"/>
  <c r="BO473" i="42"/>
  <c r="AJ451" i="42"/>
  <c r="BT476" i="42" s="1"/>
  <c r="BO476" i="42"/>
  <c r="AI451" i="42"/>
  <c r="BS476" i="42" s="1"/>
  <c r="BM476" i="42"/>
  <c r="AI457" i="42"/>
  <c r="BS482" i="42" s="1"/>
  <c r="BM482" i="42"/>
  <c r="AJ446" i="42"/>
  <c r="BT471" i="42" s="1"/>
  <c r="BO471" i="42"/>
  <c r="AJ452" i="42"/>
  <c r="BT477" i="42" s="1"/>
  <c r="BO477" i="42"/>
  <c r="AJ456" i="42"/>
  <c r="BT481" i="42" s="1"/>
  <c r="BO481" i="42"/>
  <c r="AI455" i="42"/>
  <c r="BS480" i="42" s="1"/>
  <c r="BM480" i="42"/>
  <c r="AJ449" i="42"/>
  <c r="BT474" i="42" s="1"/>
  <c r="BO474" i="42"/>
  <c r="AJ455" i="42"/>
  <c r="BT480" i="42" s="1"/>
  <c r="BO480" i="42"/>
  <c r="AI448" i="42"/>
  <c r="BS473" i="42" s="1"/>
  <c r="BM473" i="42"/>
  <c r="BD455" i="42"/>
  <c r="X451" i="42"/>
  <c r="AP476" i="42" s="1"/>
  <c r="AK476" i="42"/>
  <c r="X449" i="42"/>
  <c r="AP474" i="42" s="1"/>
  <c r="AK474" i="42"/>
  <c r="X457" i="42"/>
  <c r="AP482" i="42" s="1"/>
  <c r="AK482" i="42"/>
  <c r="X454" i="42"/>
  <c r="AP479" i="42" s="1"/>
  <c r="AK479" i="42"/>
  <c r="X456" i="42"/>
  <c r="AP481" i="42" s="1"/>
  <c r="AK481" i="42"/>
  <c r="X458" i="42"/>
  <c r="AP483" i="42" s="1"/>
  <c r="AK483" i="42"/>
  <c r="X452" i="42"/>
  <c r="AP477" i="42" s="1"/>
  <c r="AK477" i="42"/>
  <c r="X447" i="42"/>
  <c r="AP472" i="42" s="1"/>
  <c r="AK472" i="42"/>
  <c r="X448" i="42"/>
  <c r="AP473" i="42" s="1"/>
  <c r="AK473" i="42"/>
  <c r="X459" i="42"/>
  <c r="AP484" i="42" s="1"/>
  <c r="AK484" i="42"/>
  <c r="X453" i="42"/>
  <c r="AP478" i="42" s="1"/>
  <c r="AK478" i="42"/>
  <c r="X455" i="42"/>
  <c r="AP480" i="42" s="1"/>
  <c r="AK480" i="42"/>
  <c r="X450" i="42"/>
  <c r="AP475" i="42" s="1"/>
  <c r="AK475" i="42"/>
  <c r="W453" i="42"/>
  <c r="AO478" i="42" s="1"/>
  <c r="AI478" i="42"/>
  <c r="W458" i="42"/>
  <c r="AO483" i="42" s="1"/>
  <c r="AI483" i="42"/>
  <c r="W452" i="42"/>
  <c r="AO477" i="42" s="1"/>
  <c r="AI477" i="42"/>
  <c r="W450" i="42"/>
  <c r="AO475" i="42" s="1"/>
  <c r="AI475" i="42"/>
  <c r="W455" i="42"/>
  <c r="AO480" i="42" s="1"/>
  <c r="AI480" i="42"/>
  <c r="W454" i="42"/>
  <c r="AO479" i="42" s="1"/>
  <c r="AI479" i="42"/>
  <c r="W456" i="42"/>
  <c r="AO481" i="42" s="1"/>
  <c r="AI481" i="42"/>
  <c r="W451" i="42"/>
  <c r="AO476" i="42" s="1"/>
  <c r="AI476" i="42"/>
  <c r="FD103" i="42"/>
  <c r="K455" i="42"/>
  <c r="H480" i="42" s="1"/>
  <c r="B480" i="42"/>
  <c r="N476" i="42"/>
  <c r="K448" i="42"/>
  <c r="H473" i="42" s="1"/>
  <c r="B473" i="42"/>
  <c r="P475" i="42"/>
  <c r="L454" i="42"/>
  <c r="I479" i="42" s="1"/>
  <c r="D479" i="42"/>
  <c r="L451" i="42"/>
  <c r="I476" i="42" s="1"/>
  <c r="D476" i="42"/>
  <c r="K456" i="42"/>
  <c r="H481" i="42" s="1"/>
  <c r="B481" i="42"/>
  <c r="K459" i="42"/>
  <c r="H484" i="42" s="1"/>
  <c r="B484" i="42"/>
  <c r="L457" i="42"/>
  <c r="I482" i="42" s="1"/>
  <c r="D482" i="42"/>
  <c r="L452" i="42"/>
  <c r="I477" i="42" s="1"/>
  <c r="D477" i="42"/>
  <c r="N478" i="42"/>
  <c r="FB103" i="42"/>
  <c r="K450" i="42"/>
  <c r="H475" i="42" s="1"/>
  <c r="B475" i="42"/>
  <c r="N482" i="42"/>
  <c r="P477" i="42"/>
  <c r="P484" i="42"/>
  <c r="O474" i="42"/>
  <c r="O483" i="42"/>
  <c r="O478" i="42"/>
  <c r="P473" i="42"/>
  <c r="P474" i="42"/>
  <c r="O480" i="42"/>
  <c r="P476" i="42"/>
  <c r="P483" i="42"/>
  <c r="P478" i="42"/>
  <c r="O473" i="42"/>
  <c r="K458" i="42"/>
  <c r="H483" i="42" s="1"/>
  <c r="B483" i="42"/>
  <c r="O484" i="42"/>
  <c r="N480" i="42"/>
  <c r="N474" i="42"/>
  <c r="K451" i="42"/>
  <c r="H476" i="42" s="1"/>
  <c r="B476" i="42"/>
  <c r="K457" i="42"/>
  <c r="H482" i="42" s="1"/>
  <c r="B482" i="42"/>
  <c r="O481" i="42"/>
  <c r="L449" i="42"/>
  <c r="I474" i="42" s="1"/>
  <c r="D474" i="42"/>
  <c r="L458" i="42"/>
  <c r="I483" i="42" s="1"/>
  <c r="D483" i="42"/>
  <c r="L453" i="42"/>
  <c r="I478" i="42" s="1"/>
  <c r="D478" i="42"/>
  <c r="N477" i="42"/>
  <c r="N479" i="42"/>
  <c r="O475" i="42"/>
  <c r="L455" i="42"/>
  <c r="I480" i="42" s="1"/>
  <c r="D480" i="42"/>
  <c r="L448" i="42"/>
  <c r="I473" i="42" s="1"/>
  <c r="D473" i="42"/>
  <c r="K453" i="42"/>
  <c r="H478" i="42" s="1"/>
  <c r="B478" i="42"/>
  <c r="L459" i="42"/>
  <c r="I484" i="42" s="1"/>
  <c r="D484" i="42"/>
  <c r="HB106" i="42"/>
  <c r="P479" i="42"/>
  <c r="N475" i="42"/>
  <c r="K449" i="42"/>
  <c r="H474" i="42" s="1"/>
  <c r="B474" i="42"/>
  <c r="P481" i="42"/>
  <c r="N473" i="42"/>
  <c r="L456" i="42"/>
  <c r="I481" i="42" s="1"/>
  <c r="D481" i="42"/>
  <c r="O479" i="42"/>
  <c r="P480" i="42"/>
  <c r="O476" i="42"/>
  <c r="N481" i="42"/>
  <c r="K452" i="42"/>
  <c r="H477" i="42" s="1"/>
  <c r="B477" i="42"/>
  <c r="N484" i="42"/>
  <c r="K454" i="42"/>
  <c r="H479" i="42" s="1"/>
  <c r="B479" i="42"/>
  <c r="L450" i="42"/>
  <c r="I475" i="42" s="1"/>
  <c r="D475" i="42"/>
  <c r="O482" i="42"/>
  <c r="O477" i="42"/>
  <c r="N483" i="42"/>
  <c r="P482" i="42"/>
  <c r="BD459" i="42"/>
  <c r="T447" i="42"/>
  <c r="U447" i="42" s="1"/>
  <c r="AR446" i="42"/>
  <c r="BD446" i="42"/>
  <c r="T456" i="42"/>
  <c r="U456" i="42" s="1"/>
  <c r="AR456" i="42"/>
  <c r="BD450" i="42"/>
  <c r="H452" i="42"/>
  <c r="I452" i="42" s="1"/>
  <c r="H459" i="42"/>
  <c r="I459" i="42" s="1"/>
  <c r="AF455" i="42"/>
  <c r="AR450" i="42"/>
  <c r="AF453" i="42"/>
  <c r="BD458" i="42"/>
  <c r="AF457" i="42"/>
  <c r="BD456" i="42"/>
  <c r="T451" i="42"/>
  <c r="U451" i="42" s="1"/>
  <c r="AF446" i="42"/>
  <c r="AR449" i="42"/>
  <c r="AR452" i="42"/>
  <c r="AR454" i="42"/>
  <c r="H448" i="42"/>
  <c r="I448" i="42" s="1"/>
  <c r="T458" i="42"/>
  <c r="U458" i="42" s="1"/>
  <c r="AR453" i="42"/>
  <c r="H449" i="42"/>
  <c r="I449" i="42" s="1"/>
  <c r="BD447" i="42"/>
  <c r="BD448" i="42"/>
  <c r="H451" i="42"/>
  <c r="I451" i="42" s="1"/>
  <c r="H458" i="42"/>
  <c r="I458" i="42" s="1"/>
  <c r="T449" i="42"/>
  <c r="U449" i="42" s="1"/>
  <c r="H453" i="42"/>
  <c r="I453" i="42" s="1"/>
  <c r="BD452" i="42"/>
  <c r="T452" i="42"/>
  <c r="U452" i="42" s="1"/>
  <c r="AF454" i="42"/>
  <c r="T448" i="42"/>
  <c r="U448" i="42" s="1"/>
  <c r="GZ106" i="42"/>
  <c r="CK132" i="42" s="1"/>
  <c r="CN132" i="42" s="1"/>
  <c r="EP162" i="42" s="1"/>
  <c r="FK162" i="42" s="1"/>
  <c r="EZ103" i="42"/>
  <c r="BR129" i="42" s="1"/>
  <c r="BU129" i="42" s="1"/>
  <c r="DH159" i="42" s="1"/>
  <c r="EC159" i="42" s="1"/>
  <c r="HD108" i="42"/>
  <c r="H454" i="42"/>
  <c r="I454" i="42" s="1"/>
  <c r="AF451" i="42"/>
  <c r="T453" i="42"/>
  <c r="U453" i="42" s="1"/>
  <c r="T454" i="42"/>
  <c r="U454" i="42" s="1"/>
  <c r="AF449" i="42"/>
  <c r="AF447" i="42"/>
  <c r="BD449" i="42"/>
  <c r="H456" i="42"/>
  <c r="I456" i="42" s="1"/>
  <c r="AR447" i="42"/>
  <c r="T450" i="42"/>
  <c r="U450" i="42" s="1"/>
  <c r="AR451" i="42"/>
  <c r="BD454" i="42"/>
  <c r="AR455" i="42"/>
  <c r="BD457" i="42"/>
  <c r="H455" i="42"/>
  <c r="I455" i="42" s="1"/>
  <c r="BD451" i="42"/>
  <c r="AR459" i="42"/>
  <c r="AR458" i="42"/>
  <c r="GZ108" i="42"/>
  <c r="CK134" i="42" s="1"/>
  <c r="CN134" i="42" s="1"/>
  <c r="EP164" i="42" s="1"/>
  <c r="FD164" i="42" s="1"/>
  <c r="FH164" i="42" s="1"/>
  <c r="HD106" i="42"/>
  <c r="AF452" i="42"/>
  <c r="AR457" i="42"/>
  <c r="BD453" i="42"/>
  <c r="AF458" i="42"/>
  <c r="T455" i="42"/>
  <c r="U455" i="42" s="1"/>
  <c r="AF459" i="42"/>
  <c r="T457" i="42"/>
  <c r="U457" i="42" s="1"/>
  <c r="H457" i="42"/>
  <c r="I457" i="42" s="1"/>
  <c r="T459" i="42"/>
  <c r="U459" i="42" s="1"/>
  <c r="H450" i="42"/>
  <c r="I450" i="42" s="1"/>
  <c r="AR448" i="42"/>
  <c r="AF456" i="42"/>
  <c r="DF110" i="42"/>
  <c r="DF104" i="42"/>
  <c r="DA105" i="42"/>
  <c r="AZ131" i="42" s="1"/>
  <c r="BC131" i="42" s="1"/>
  <c r="CA161" i="42" s="1"/>
  <c r="CO161" i="42" s="1"/>
  <c r="CS161" i="42" s="1"/>
  <c r="H109" i="42"/>
  <c r="H111" i="42"/>
  <c r="H108" i="42"/>
  <c r="H112" i="42"/>
  <c r="H115" i="42"/>
  <c r="H113" i="42"/>
  <c r="H114" i="42"/>
  <c r="H110" i="42"/>
  <c r="H107" i="42"/>
  <c r="H105" i="42"/>
  <c r="H106" i="42"/>
  <c r="H104" i="42"/>
  <c r="BC115" i="42"/>
  <c r="AI141" i="42" s="1"/>
  <c r="AL141" i="42" s="1"/>
  <c r="AU171" i="42" s="1"/>
  <c r="BI171" i="42" s="1"/>
  <c r="BM171" i="42" s="1"/>
  <c r="BC112" i="42"/>
  <c r="AI138" i="42" s="1"/>
  <c r="AL138" i="42" s="1"/>
  <c r="AU168" i="42" s="1"/>
  <c r="BI168" i="42" s="1"/>
  <c r="BM168" i="42" s="1"/>
  <c r="BC107" i="42"/>
  <c r="AI133" i="42" s="1"/>
  <c r="AL133" i="42" s="1"/>
  <c r="AU163" i="42" s="1"/>
  <c r="BP163" i="42" s="1"/>
  <c r="BC106" i="42"/>
  <c r="AI132" i="42" s="1"/>
  <c r="AL132" i="42" s="1"/>
  <c r="AU162" i="42" s="1"/>
  <c r="BI162" i="42" s="1"/>
  <c r="BM162" i="42" s="1"/>
  <c r="BC108" i="42"/>
  <c r="AI134" i="42" s="1"/>
  <c r="AL134" i="42" s="1"/>
  <c r="AU164" i="42" s="1"/>
  <c r="BP164" i="42" s="1"/>
  <c r="BC104" i="42"/>
  <c r="AI130" i="42" s="1"/>
  <c r="AL130" i="42" s="1"/>
  <c r="AU160" i="42" s="1"/>
  <c r="BI160" i="42" s="1"/>
  <c r="BM160" i="42" s="1"/>
  <c r="BC111" i="42"/>
  <c r="AI137" i="42" s="1"/>
  <c r="AL137" i="42" s="1"/>
  <c r="AU167" i="42" s="1"/>
  <c r="BP167" i="42" s="1"/>
  <c r="BC114" i="42"/>
  <c r="AI140" i="42" s="1"/>
  <c r="AL140" i="42" s="1"/>
  <c r="AU170" i="42" s="1"/>
  <c r="BI170" i="42" s="1"/>
  <c r="BM170" i="42" s="1"/>
  <c r="BC105" i="42"/>
  <c r="AI131" i="42" s="1"/>
  <c r="AL131" i="42" s="1"/>
  <c r="AU161" i="42" s="1"/>
  <c r="BI161" i="42" s="1"/>
  <c r="BM161" i="42" s="1"/>
  <c r="BC103" i="42"/>
  <c r="AI129" i="42" s="1"/>
  <c r="AL129" i="42" s="1"/>
  <c r="AU159" i="42" s="1"/>
  <c r="BP159" i="42" s="1"/>
  <c r="BC110" i="42"/>
  <c r="AI136" i="42" s="1"/>
  <c r="AL136" i="42" s="1"/>
  <c r="AU166" i="42" s="1"/>
  <c r="BP166" i="42" s="1"/>
  <c r="BC113" i="42"/>
  <c r="AI139" i="42" s="1"/>
  <c r="AL139" i="42" s="1"/>
  <c r="AU169" i="42" s="1"/>
  <c r="BP169" i="42" s="1"/>
  <c r="BC109" i="42"/>
  <c r="AI135" i="42" s="1"/>
  <c r="AL135" i="42" s="1"/>
  <c r="AU165" i="42" s="1"/>
  <c r="BP165" i="42" s="1"/>
  <c r="DB105" i="42"/>
  <c r="BA131" i="42" s="1"/>
  <c r="BD131" i="42" s="1"/>
  <c r="CB161" i="42" s="1"/>
  <c r="CP161" i="42" s="1"/>
  <c r="CT161" i="42" s="1"/>
  <c r="AB245" i="42"/>
  <c r="AF245" i="42" s="1"/>
  <c r="DE110" i="42"/>
  <c r="ED171" i="42"/>
  <c r="ED159" i="42"/>
  <c r="FK158" i="42"/>
  <c r="FD158" i="42"/>
  <c r="FH158" i="42" s="1"/>
  <c r="FC159" i="42"/>
  <c r="FG159" i="42" s="1"/>
  <c r="FJ159" i="42"/>
  <c r="FK166" i="42"/>
  <c r="FD166" i="42"/>
  <c r="FH166" i="42" s="1"/>
  <c r="FK159" i="42"/>
  <c r="FD159" i="42"/>
  <c r="FH159" i="42" s="1"/>
  <c r="EC170" i="42"/>
  <c r="DV170" i="42"/>
  <c r="DZ170" i="42" s="1"/>
  <c r="FC169" i="42"/>
  <c r="FG169" i="42" s="1"/>
  <c r="FJ169" i="42"/>
  <c r="ED170" i="42"/>
  <c r="DW170" i="42"/>
  <c r="EA170" i="42" s="1"/>
  <c r="FK161" i="42"/>
  <c r="FD161" i="42"/>
  <c r="FH161" i="42" s="1"/>
  <c r="DE113" i="42"/>
  <c r="DF113" i="42"/>
  <c r="DE115" i="42"/>
  <c r="DF115" i="42"/>
  <c r="DE102" i="42"/>
  <c r="DF102" i="42"/>
  <c r="DE111" i="42"/>
  <c r="DF111" i="42"/>
  <c r="DE107" i="42"/>
  <c r="DF107" i="42"/>
  <c r="DE108" i="42"/>
  <c r="DF108" i="42"/>
  <c r="DE103" i="42"/>
  <c r="DF103" i="42"/>
  <c r="DE112" i="42"/>
  <c r="DF112" i="42"/>
  <c r="DE106" i="42"/>
  <c r="DF106" i="42"/>
  <c r="DE114" i="42"/>
  <c r="DF114" i="42"/>
  <c r="DE109" i="42"/>
  <c r="DF109" i="42"/>
  <c r="DE105" i="42"/>
  <c r="DF105" i="42"/>
  <c r="DC107" i="42"/>
  <c r="DD107" i="42"/>
  <c r="DC113" i="42"/>
  <c r="DD113" i="42"/>
  <c r="DC115" i="42"/>
  <c r="DD115" i="42"/>
  <c r="DC102" i="42"/>
  <c r="DD102" i="42"/>
  <c r="DC109" i="42"/>
  <c r="DD109" i="42"/>
  <c r="DC108" i="42"/>
  <c r="DD108" i="42"/>
  <c r="DC105" i="42"/>
  <c r="DD105" i="42"/>
  <c r="DC114" i="42"/>
  <c r="DD114" i="42"/>
  <c r="DC110" i="42"/>
  <c r="DD110" i="42"/>
  <c r="DC103" i="42"/>
  <c r="DD103" i="42"/>
  <c r="DC111" i="42"/>
  <c r="DD111" i="42"/>
  <c r="DC112" i="42"/>
  <c r="DD112" i="42"/>
  <c r="DC104" i="42"/>
  <c r="DD104" i="42"/>
  <c r="DC106" i="42"/>
  <c r="DD106" i="42"/>
  <c r="DA115" i="42"/>
  <c r="AZ141" i="42" s="1"/>
  <c r="BC141" i="42" s="1"/>
  <c r="CA171" i="42" s="1"/>
  <c r="DB115" i="42"/>
  <c r="BA141" i="42" s="1"/>
  <c r="BD141" i="42" s="1"/>
  <c r="CB171" i="42" s="1"/>
  <c r="DA111" i="42"/>
  <c r="AZ137" i="42" s="1"/>
  <c r="BC137" i="42" s="1"/>
  <c r="CA167" i="42" s="1"/>
  <c r="DB111" i="42"/>
  <c r="BA137" i="42" s="1"/>
  <c r="BD137" i="42" s="1"/>
  <c r="CB167" i="42" s="1"/>
  <c r="DA104" i="42"/>
  <c r="AZ130" i="42" s="1"/>
  <c r="BC130" i="42" s="1"/>
  <c r="CA160" i="42" s="1"/>
  <c r="DB104" i="42"/>
  <c r="BA130" i="42" s="1"/>
  <c r="BD130" i="42" s="1"/>
  <c r="CB160" i="42" s="1"/>
  <c r="DA107" i="42"/>
  <c r="AZ133" i="42" s="1"/>
  <c r="BC133" i="42" s="1"/>
  <c r="CA163" i="42" s="1"/>
  <c r="DB107" i="42"/>
  <c r="BA133" i="42" s="1"/>
  <c r="BD133" i="42" s="1"/>
  <c r="CB163" i="42" s="1"/>
  <c r="DA102" i="42"/>
  <c r="AZ128" i="42" s="1"/>
  <c r="BC128" i="42" s="1"/>
  <c r="CA158" i="42" s="1"/>
  <c r="DB102" i="42"/>
  <c r="BA128" i="42" s="1"/>
  <c r="BD128" i="42" s="1"/>
  <c r="CB158" i="42" s="1"/>
  <c r="DA114" i="42"/>
  <c r="AZ140" i="42" s="1"/>
  <c r="BC140" i="42" s="1"/>
  <c r="CA170" i="42" s="1"/>
  <c r="DB114" i="42"/>
  <c r="BA140" i="42" s="1"/>
  <c r="BD140" i="42" s="1"/>
  <c r="CB170" i="42" s="1"/>
  <c r="DA103" i="42"/>
  <c r="AZ129" i="42" s="1"/>
  <c r="BC129" i="42" s="1"/>
  <c r="CA159" i="42" s="1"/>
  <c r="DB103" i="42"/>
  <c r="BA129" i="42" s="1"/>
  <c r="BD129" i="42" s="1"/>
  <c r="CB159" i="42" s="1"/>
  <c r="DA113" i="42"/>
  <c r="AZ139" i="42" s="1"/>
  <c r="BC139" i="42" s="1"/>
  <c r="CA169" i="42" s="1"/>
  <c r="DB113" i="42"/>
  <c r="BA139" i="42" s="1"/>
  <c r="BD139" i="42" s="1"/>
  <c r="CB169" i="42" s="1"/>
  <c r="DA106" i="42"/>
  <c r="AZ132" i="42" s="1"/>
  <c r="BC132" i="42" s="1"/>
  <c r="CA162" i="42" s="1"/>
  <c r="DB106" i="42"/>
  <c r="BA132" i="42" s="1"/>
  <c r="BD132" i="42" s="1"/>
  <c r="CB162" i="42" s="1"/>
  <c r="DA108" i="42"/>
  <c r="AZ134" i="42" s="1"/>
  <c r="BC134" i="42" s="1"/>
  <c r="CA164" i="42" s="1"/>
  <c r="DB108" i="42"/>
  <c r="BA134" i="42" s="1"/>
  <c r="BD134" i="42" s="1"/>
  <c r="CB164" i="42" s="1"/>
  <c r="DA112" i="42"/>
  <c r="AZ138" i="42" s="1"/>
  <c r="BC138" i="42" s="1"/>
  <c r="CA168" i="42" s="1"/>
  <c r="DB112" i="42"/>
  <c r="BA138" i="42" s="1"/>
  <c r="BD138" i="42" s="1"/>
  <c r="CB168" i="42" s="1"/>
  <c r="DA110" i="42"/>
  <c r="AZ136" i="42" s="1"/>
  <c r="BC136" i="42" s="1"/>
  <c r="CA166" i="42" s="1"/>
  <c r="DB110" i="42"/>
  <c r="BA136" i="42" s="1"/>
  <c r="BD136" i="42" s="1"/>
  <c r="CB166" i="42" s="1"/>
  <c r="DA109" i="42"/>
  <c r="AZ135" i="42" s="1"/>
  <c r="BC135" i="42" s="1"/>
  <c r="CA165" i="42" s="1"/>
  <c r="DB109" i="42"/>
  <c r="BA135" i="42" s="1"/>
  <c r="BD135" i="42" s="1"/>
  <c r="CB165" i="42" s="1"/>
  <c r="BF108" i="42"/>
  <c r="BG108" i="42"/>
  <c r="BF112" i="42"/>
  <c r="BG112" i="42"/>
  <c r="BF107" i="42"/>
  <c r="BG107" i="42"/>
  <c r="BF110" i="42"/>
  <c r="BG110" i="42"/>
  <c r="BF105" i="42"/>
  <c r="BG105" i="42"/>
  <c r="BF113" i="42"/>
  <c r="BG113" i="42"/>
  <c r="BF115" i="42"/>
  <c r="BG115" i="42"/>
  <c r="BF103" i="42"/>
  <c r="BG103" i="42"/>
  <c r="BF104" i="42"/>
  <c r="BG104" i="42"/>
  <c r="BF106" i="42"/>
  <c r="BG106" i="42"/>
  <c r="BF109" i="42"/>
  <c r="BG109" i="42"/>
  <c r="BF111" i="42"/>
  <c r="BG111" i="42"/>
  <c r="BF114" i="42"/>
  <c r="BG114" i="42"/>
  <c r="BD105" i="42"/>
  <c r="BE105" i="42"/>
  <c r="BD114" i="42"/>
  <c r="BE114" i="42"/>
  <c r="BD106" i="42"/>
  <c r="BE106" i="42"/>
  <c r="BD104" i="42"/>
  <c r="BE104" i="42"/>
  <c r="BD109" i="42"/>
  <c r="BE109" i="42"/>
  <c r="BD103" i="42"/>
  <c r="BE103" i="42"/>
  <c r="BD108" i="42"/>
  <c r="BE108" i="42"/>
  <c r="BD111" i="42"/>
  <c r="BE111" i="42"/>
  <c r="BD115" i="42"/>
  <c r="BE115" i="42"/>
  <c r="BD107" i="42"/>
  <c r="BE107" i="42"/>
  <c r="BD110" i="42"/>
  <c r="BE110" i="42"/>
  <c r="BD112" i="42"/>
  <c r="BE112" i="42"/>
  <c r="BD113" i="42"/>
  <c r="BE113" i="42"/>
  <c r="BB115" i="42"/>
  <c r="AH141" i="42" s="1"/>
  <c r="AK141" i="42" s="1"/>
  <c r="AT171" i="42" s="1"/>
  <c r="BB110" i="42"/>
  <c r="AH136" i="42" s="1"/>
  <c r="AK136" i="42" s="1"/>
  <c r="BB113" i="42"/>
  <c r="AH139" i="42" s="1"/>
  <c r="AK139" i="42" s="1"/>
  <c r="BB109" i="42"/>
  <c r="AH135" i="42" s="1"/>
  <c r="AK135" i="42" s="1"/>
  <c r="AT165" i="42" s="1"/>
  <c r="BB114" i="42"/>
  <c r="AH140" i="42" s="1"/>
  <c r="AK140" i="42" s="1"/>
  <c r="AT170" i="42" s="1"/>
  <c r="BB112" i="42"/>
  <c r="AH138" i="42" s="1"/>
  <c r="AK138" i="42" s="1"/>
  <c r="AT168" i="42" s="1"/>
  <c r="BB105" i="42"/>
  <c r="AH131" i="42" s="1"/>
  <c r="AK131" i="42" s="1"/>
  <c r="BB103" i="42"/>
  <c r="AH129" i="42" s="1"/>
  <c r="AK129" i="42" s="1"/>
  <c r="AT159" i="42" s="1"/>
  <c r="BB107" i="42"/>
  <c r="AH133" i="42" s="1"/>
  <c r="AK133" i="42" s="1"/>
  <c r="AT163" i="42" s="1"/>
  <c r="BB106" i="42"/>
  <c r="AH132" i="42" s="1"/>
  <c r="AK132" i="42" s="1"/>
  <c r="BB108" i="42"/>
  <c r="AH134" i="42" s="1"/>
  <c r="AK134" i="42" s="1"/>
  <c r="BB104" i="42"/>
  <c r="AH130" i="42" s="1"/>
  <c r="AK130" i="42" s="1"/>
  <c r="AT160" i="42" s="1"/>
  <c r="BB111" i="42"/>
  <c r="AH137" i="42" s="1"/>
  <c r="AK137" i="42" s="1"/>
  <c r="AT167" i="42" s="1"/>
  <c r="D105" i="42"/>
  <c r="D109" i="42"/>
  <c r="D115" i="42"/>
  <c r="D112" i="42"/>
  <c r="D108" i="42"/>
  <c r="D114" i="42"/>
  <c r="D107" i="42"/>
  <c r="D113" i="42"/>
  <c r="D104" i="42"/>
  <c r="D106" i="42"/>
  <c r="G110" i="42"/>
  <c r="G107" i="42"/>
  <c r="G111" i="42"/>
  <c r="G106" i="42"/>
  <c r="G113" i="42"/>
  <c r="G114" i="42"/>
  <c r="G109" i="42"/>
  <c r="G105" i="42"/>
  <c r="G112" i="42"/>
  <c r="G104" i="42"/>
  <c r="G115" i="42"/>
  <c r="G108" i="42"/>
  <c r="E109" i="42"/>
  <c r="F109" i="42"/>
  <c r="E108" i="42"/>
  <c r="F108" i="42"/>
  <c r="E113" i="42"/>
  <c r="F113" i="42"/>
  <c r="E112" i="42"/>
  <c r="F112" i="42"/>
  <c r="E104" i="42"/>
  <c r="F104" i="42"/>
  <c r="E107" i="42"/>
  <c r="F107" i="42"/>
  <c r="E111" i="42"/>
  <c r="F111" i="42"/>
  <c r="E115" i="42"/>
  <c r="F115" i="42"/>
  <c r="E114" i="42"/>
  <c r="F114" i="42"/>
  <c r="E110" i="42"/>
  <c r="F110" i="42"/>
  <c r="E105" i="42"/>
  <c r="F105" i="42"/>
  <c r="E106" i="42"/>
  <c r="F106" i="42"/>
  <c r="C111" i="42"/>
  <c r="D111" i="42"/>
  <c r="C110" i="42"/>
  <c r="D110" i="42"/>
  <c r="C113" i="42"/>
  <c r="C115" i="42"/>
  <c r="C105" i="42"/>
  <c r="C112" i="42"/>
  <c r="C107" i="42"/>
  <c r="C104" i="42"/>
  <c r="C106" i="42"/>
  <c r="C108" i="42"/>
  <c r="C109" i="42"/>
  <c r="C114" i="42"/>
  <c r="R254" i="42"/>
  <c r="V254" i="42" s="1"/>
  <c r="AW76" i="42"/>
  <c r="AB249" i="42"/>
  <c r="AF249" i="42" s="1"/>
  <c r="AB244" i="42"/>
  <c r="AF244" i="42" s="1"/>
  <c r="R251" i="42"/>
  <c r="V251" i="42" s="1"/>
  <c r="AW80" i="42"/>
  <c r="AY75" i="42"/>
  <c r="R249" i="42"/>
  <c r="V249" i="42" s="1"/>
  <c r="AB254" i="42"/>
  <c r="AF254" i="42" s="1"/>
  <c r="AW75" i="42"/>
  <c r="AW85" i="42"/>
  <c r="R255" i="42"/>
  <c r="V255" i="42" s="1"/>
  <c r="AY85" i="42"/>
  <c r="R253" i="42"/>
  <c r="V253" i="42" s="1"/>
  <c r="AB250" i="42"/>
  <c r="AF250" i="42" s="1"/>
  <c r="R243" i="42"/>
  <c r="V243" i="42" s="1"/>
  <c r="R244" i="42"/>
  <c r="V244" i="42" s="1"/>
  <c r="AX75" i="42"/>
  <c r="R245" i="42"/>
  <c r="V245" i="42" s="1"/>
  <c r="AX80" i="42"/>
  <c r="AY80" i="42"/>
  <c r="R246" i="42"/>
  <c r="V246" i="42" s="1"/>
  <c r="AX85" i="42"/>
  <c r="R248" i="42"/>
  <c r="V248" i="42" s="1"/>
  <c r="AW86" i="42"/>
  <c r="AW79" i="42"/>
  <c r="AB252" i="42"/>
  <c r="AF252" i="42" s="1"/>
  <c r="AW77" i="42"/>
  <c r="AB247" i="42"/>
  <c r="AF247" i="42" s="1"/>
  <c r="AB242" i="42"/>
  <c r="AF242" i="42" s="1"/>
  <c r="AB253" i="42"/>
  <c r="AF253" i="42" s="1"/>
  <c r="R247" i="42"/>
  <c r="V247" i="42" s="1"/>
  <c r="AY84" i="42"/>
  <c r="AX78" i="42"/>
  <c r="AY76" i="42"/>
  <c r="AX84" i="42"/>
  <c r="AX76" i="42"/>
  <c r="AX82" i="42"/>
  <c r="AB246" i="42"/>
  <c r="AF246" i="42" s="1"/>
  <c r="AX77" i="42"/>
  <c r="AY77" i="42"/>
  <c r="AY78" i="42"/>
  <c r="AW78" i="42"/>
  <c r="AB251" i="42"/>
  <c r="AF251" i="42" s="1"/>
  <c r="AW82" i="42"/>
  <c r="AW84" i="42"/>
  <c r="AY86" i="42"/>
  <c r="AX86" i="42"/>
  <c r="AB255" i="42"/>
  <c r="AF255" i="42" s="1"/>
  <c r="AB248" i="42"/>
  <c r="AF248" i="42" s="1"/>
  <c r="AW83" i="42"/>
  <c r="AX79" i="42"/>
  <c r="AX83" i="42"/>
  <c r="AY82" i="42"/>
  <c r="AW81" i="42"/>
  <c r="AX81" i="42"/>
  <c r="R252" i="42"/>
  <c r="V252" i="42" s="1"/>
  <c r="AB243" i="42"/>
  <c r="AF243" i="42" s="1"/>
  <c r="AY83" i="42"/>
  <c r="AY79" i="42"/>
  <c r="AY81" i="42"/>
  <c r="R250" i="42"/>
  <c r="V250" i="42" s="1"/>
  <c r="FK169" i="42" l="1"/>
  <c r="DV158" i="42"/>
  <c r="DZ158" i="42" s="1"/>
  <c r="FC171" i="42"/>
  <c r="FG171" i="42" s="1"/>
  <c r="EC160" i="42"/>
  <c r="EG478" i="42"/>
  <c r="DE475" i="42"/>
  <c r="EH481" i="42"/>
  <c r="AI484" i="42"/>
  <c r="CQ471" i="42"/>
  <c r="BY476" i="42"/>
  <c r="EH478" i="42"/>
  <c r="CQ481" i="42"/>
  <c r="DC483" i="42"/>
  <c r="EG476" i="42"/>
  <c r="EI476" i="42"/>
  <c r="CA484" i="42"/>
  <c r="AU453" i="42"/>
  <c r="CW478" i="42" s="1"/>
  <c r="CQ483" i="42"/>
  <c r="BG448" i="42"/>
  <c r="EA473" i="42" s="1"/>
  <c r="DE484" i="42"/>
  <c r="EH477" i="42"/>
  <c r="DV471" i="42"/>
  <c r="BM478" i="42"/>
  <c r="BZ476" i="42"/>
  <c r="DD476" i="42"/>
  <c r="DE476" i="42"/>
  <c r="EG477" i="42"/>
  <c r="EI481" i="42"/>
  <c r="BZ484" i="42"/>
  <c r="AU447" i="42"/>
  <c r="CW472" i="42" s="1"/>
  <c r="DC484" i="42"/>
  <c r="DC477" i="42"/>
  <c r="DC482" i="42"/>
  <c r="BZ483" i="42"/>
  <c r="BZ478" i="42"/>
  <c r="CQ474" i="42"/>
  <c r="DC479" i="42"/>
  <c r="DC475" i="42"/>
  <c r="AI456" i="42"/>
  <c r="BS481" i="42" s="1"/>
  <c r="CA483" i="42"/>
  <c r="BZ472" i="42"/>
  <c r="DC480" i="42"/>
  <c r="DD480" i="42"/>
  <c r="DD483" i="42"/>
  <c r="DD482" i="42"/>
  <c r="DE479" i="42"/>
  <c r="DD477" i="42"/>
  <c r="W457" i="42"/>
  <c r="AO482" i="42" s="1"/>
  <c r="BM474" i="42"/>
  <c r="BM479" i="42"/>
  <c r="W449" i="42"/>
  <c r="AO474" i="42" s="1"/>
  <c r="BY478" i="42"/>
  <c r="BY472" i="42"/>
  <c r="AI473" i="42"/>
  <c r="AX473" i="42" s="1"/>
  <c r="FJ162" i="42"/>
  <c r="FC167" i="42"/>
  <c r="FG167" i="42" s="1"/>
  <c r="DV163" i="42"/>
  <c r="DZ163" i="42" s="1"/>
  <c r="DW166" i="42"/>
  <c r="EA166" i="42" s="1"/>
  <c r="FC163" i="42"/>
  <c r="FG163" i="42" s="1"/>
  <c r="FK168" i="42"/>
  <c r="FD165" i="42"/>
  <c r="FH165" i="42" s="1"/>
  <c r="ED158" i="42"/>
  <c r="FJ160" i="42"/>
  <c r="FJ161" i="42"/>
  <c r="FC164" i="42"/>
  <c r="FG164" i="42" s="1"/>
  <c r="FC168" i="42"/>
  <c r="FG168" i="42" s="1"/>
  <c r="DW168" i="42"/>
  <c r="EA168" i="42" s="1"/>
  <c r="DV164" i="42"/>
  <c r="DZ164" i="42" s="1"/>
  <c r="DW165" i="42"/>
  <c r="EA165" i="42" s="1"/>
  <c r="FJ170" i="42"/>
  <c r="EC171" i="42"/>
  <c r="DV165" i="42"/>
  <c r="DZ165" i="42" s="1"/>
  <c r="DW162" i="42"/>
  <c r="EA162" i="42" s="1"/>
  <c r="DV167" i="42"/>
  <c r="DZ167" i="42" s="1"/>
  <c r="DV161" i="42"/>
  <c r="DZ161" i="42" s="1"/>
  <c r="FC166" i="42"/>
  <c r="FG166" i="42" s="1"/>
  <c r="DW169" i="42"/>
  <c r="EA169" i="42" s="1"/>
  <c r="FK171" i="42"/>
  <c r="FD162" i="42"/>
  <c r="FH162" i="42" s="1"/>
  <c r="FK167" i="42"/>
  <c r="DV169" i="42"/>
  <c r="DZ169" i="42" s="1"/>
  <c r="BI163" i="42"/>
  <c r="BM163" i="42" s="1"/>
  <c r="BI165" i="42"/>
  <c r="BM165" i="42" s="1"/>
  <c r="DV168" i="42"/>
  <c r="DZ168" i="42" s="1"/>
  <c r="EC162" i="42"/>
  <c r="ED160" i="42"/>
  <c r="ED164" i="42"/>
  <c r="DW167" i="42"/>
  <c r="EA167" i="42" s="1"/>
  <c r="FK163" i="42"/>
  <c r="DW161" i="42"/>
  <c r="EA161" i="42" s="1"/>
  <c r="FD170" i="42"/>
  <c r="FH170" i="42" s="1"/>
  <c r="DV166" i="42"/>
  <c r="DZ166" i="42" s="1"/>
  <c r="FD160" i="42"/>
  <c r="FH160" i="42" s="1"/>
  <c r="DW163" i="42"/>
  <c r="EA163" i="42" s="1"/>
  <c r="FJ165" i="42"/>
  <c r="BP160" i="42"/>
  <c r="BI164" i="42"/>
  <c r="BM164" i="42" s="1"/>
  <c r="BP161" i="42"/>
  <c r="FK164" i="42"/>
  <c r="DV159" i="42"/>
  <c r="DZ159" i="42" s="1"/>
  <c r="EN479" i="42"/>
  <c r="EK479" i="42"/>
  <c r="EE479" i="42"/>
  <c r="EK475" i="42"/>
  <c r="EE475" i="42"/>
  <c r="EN475" i="42"/>
  <c r="EN478" i="42"/>
  <c r="EK478" i="42"/>
  <c r="EE478" i="42"/>
  <c r="EE473" i="42"/>
  <c r="EK473" i="42"/>
  <c r="EN473" i="42"/>
  <c r="EE471" i="42"/>
  <c r="EN471" i="42"/>
  <c r="EK471" i="42"/>
  <c r="EK477" i="42"/>
  <c r="EE477" i="42"/>
  <c r="EN477" i="42"/>
  <c r="EN483" i="42"/>
  <c r="EK483" i="42"/>
  <c r="EE483" i="42"/>
  <c r="EN482" i="42"/>
  <c r="EE482" i="42"/>
  <c r="EK482" i="42"/>
  <c r="EN484" i="42"/>
  <c r="EE484" i="42"/>
  <c r="EK484" i="42"/>
  <c r="EN472" i="42"/>
  <c r="EK472" i="42"/>
  <c r="EE472" i="42"/>
  <c r="EK476" i="42"/>
  <c r="EE476" i="42"/>
  <c r="EN476" i="42"/>
  <c r="EK481" i="42"/>
  <c r="EE481" i="42"/>
  <c r="EN481" i="42"/>
  <c r="EK474" i="42"/>
  <c r="EN474" i="42"/>
  <c r="EE474" i="42"/>
  <c r="EN480" i="42"/>
  <c r="EE480" i="42"/>
  <c r="EK480" i="42"/>
  <c r="EJ476" i="42"/>
  <c r="ED476" i="42"/>
  <c r="EJ472" i="42"/>
  <c r="ED472" i="42"/>
  <c r="ED479" i="42"/>
  <c r="EJ479" i="42"/>
  <c r="EJ473" i="42"/>
  <c r="ED473" i="42"/>
  <c r="ED484" i="42"/>
  <c r="EJ484" i="42"/>
  <c r="ED474" i="42"/>
  <c r="EJ474" i="42"/>
  <c r="EJ482" i="42"/>
  <c r="ED482" i="42"/>
  <c r="ED475" i="42"/>
  <c r="EJ475" i="42"/>
  <c r="ED480" i="42"/>
  <c r="EJ480" i="42"/>
  <c r="ED477" i="42"/>
  <c r="EJ477" i="42"/>
  <c r="EJ481" i="42"/>
  <c r="ED481" i="42"/>
  <c r="ED478" i="42"/>
  <c r="EJ478" i="42"/>
  <c r="EJ483" i="42"/>
  <c r="ED483" i="42"/>
  <c r="DJ484" i="42"/>
  <c r="DG484" i="42"/>
  <c r="DA484" i="42"/>
  <c r="DJ473" i="42"/>
  <c r="DG473" i="42"/>
  <c r="DA473" i="42"/>
  <c r="DG477" i="42"/>
  <c r="DJ477" i="42"/>
  <c r="DA477" i="42"/>
  <c r="DG481" i="42"/>
  <c r="DJ481" i="42"/>
  <c r="DA481" i="42"/>
  <c r="DJ475" i="42"/>
  <c r="DA475" i="42"/>
  <c r="DG475" i="42"/>
  <c r="DJ474" i="42"/>
  <c r="DA474" i="42"/>
  <c r="DG474" i="42"/>
  <c r="DG476" i="42"/>
  <c r="DA476" i="42"/>
  <c r="DJ476" i="42"/>
  <c r="DJ472" i="42"/>
  <c r="DG472" i="42"/>
  <c r="DA472" i="42"/>
  <c r="DA478" i="42"/>
  <c r="DJ478" i="42"/>
  <c r="DG478" i="42"/>
  <c r="DG483" i="42"/>
  <c r="DA483" i="42"/>
  <c r="DJ483" i="42"/>
  <c r="DJ482" i="42"/>
  <c r="DG482" i="42"/>
  <c r="DA482" i="42"/>
  <c r="DA479" i="42"/>
  <c r="DJ479" i="42"/>
  <c r="DG479" i="42"/>
  <c r="DJ480" i="42"/>
  <c r="DG480" i="42"/>
  <c r="DA480" i="42"/>
  <c r="DJ471" i="42"/>
  <c r="DA471" i="42"/>
  <c r="DG471" i="42"/>
  <c r="BE453" i="42"/>
  <c r="DY478" i="42" s="1"/>
  <c r="BE449" i="42"/>
  <c r="DY474" i="42" s="1"/>
  <c r="BE446" i="42"/>
  <c r="DY471" i="42" s="1"/>
  <c r="BE457" i="42"/>
  <c r="DY482" i="42" s="1"/>
  <c r="BE452" i="42"/>
  <c r="DY477" i="42" s="1"/>
  <c r="BE456" i="42"/>
  <c r="DY481" i="42" s="1"/>
  <c r="BE448" i="42"/>
  <c r="DY473" i="42" s="1"/>
  <c r="BE450" i="42"/>
  <c r="DY475" i="42" s="1"/>
  <c r="BE451" i="42"/>
  <c r="DY476" i="42" s="1"/>
  <c r="BE454" i="42"/>
  <c r="DY479" i="42" s="1"/>
  <c r="BE447" i="42"/>
  <c r="DY472" i="42" s="1"/>
  <c r="BE458" i="42"/>
  <c r="DY483" i="42" s="1"/>
  <c r="BE459" i="42"/>
  <c r="DY484" i="42" s="1"/>
  <c r="BE455" i="42"/>
  <c r="DY480" i="42" s="1"/>
  <c r="BY475" i="42"/>
  <c r="CA475" i="42"/>
  <c r="BY473" i="42"/>
  <c r="CA473" i="42"/>
  <c r="BZ473" i="42"/>
  <c r="BZ475" i="42"/>
  <c r="BX473" i="42"/>
  <c r="CD473" i="42"/>
  <c r="CD475" i="42"/>
  <c r="BW477" i="42"/>
  <c r="CC477" i="42"/>
  <c r="CF477" i="42"/>
  <c r="CF476" i="42"/>
  <c r="BW476" i="42"/>
  <c r="CC476" i="42"/>
  <c r="BW472" i="42"/>
  <c r="CC472" i="42"/>
  <c r="CF472" i="42"/>
  <c r="CF482" i="42"/>
  <c r="BW482" i="42"/>
  <c r="CC482" i="42"/>
  <c r="CC483" i="42"/>
  <c r="CF483" i="42"/>
  <c r="BW483" i="42"/>
  <c r="CF475" i="42"/>
  <c r="BW475" i="42"/>
  <c r="CC475" i="42"/>
  <c r="CF480" i="42"/>
  <c r="BW480" i="42"/>
  <c r="CC480" i="42"/>
  <c r="CF474" i="42"/>
  <c r="CC474" i="42"/>
  <c r="BW474" i="42"/>
  <c r="CC481" i="42"/>
  <c r="CF481" i="42"/>
  <c r="BW481" i="42"/>
  <c r="CF471" i="42"/>
  <c r="CC471" i="42"/>
  <c r="BW471" i="42"/>
  <c r="BW473" i="42"/>
  <c r="CC473" i="42"/>
  <c r="CF473" i="42"/>
  <c r="CF479" i="42"/>
  <c r="CC479" i="42"/>
  <c r="BW479" i="42"/>
  <c r="CF478" i="42"/>
  <c r="BW478" i="42"/>
  <c r="CC478" i="42"/>
  <c r="BW484" i="42"/>
  <c r="CF484" i="42"/>
  <c r="CC484" i="42"/>
  <c r="AS457" i="42"/>
  <c r="AS453" i="42"/>
  <c r="AS448" i="42"/>
  <c r="AS451" i="42"/>
  <c r="AS454" i="42"/>
  <c r="AS458" i="42"/>
  <c r="AS452" i="42"/>
  <c r="AS450" i="42"/>
  <c r="AS446" i="42"/>
  <c r="AS459" i="42"/>
  <c r="AS455" i="42"/>
  <c r="AS447" i="42"/>
  <c r="AS449" i="42"/>
  <c r="AS456" i="42"/>
  <c r="Y450" i="42"/>
  <c r="AQ475" i="42" s="1"/>
  <c r="AM475" i="42"/>
  <c r="Y459" i="42"/>
  <c r="AQ484" i="42" s="1"/>
  <c r="AM484" i="42"/>
  <c r="Y455" i="42"/>
  <c r="AQ480" i="42" s="1"/>
  <c r="AM480" i="42"/>
  <c r="Y448" i="42"/>
  <c r="AQ473" i="42" s="1"/>
  <c r="AM473" i="42"/>
  <c r="Y458" i="42"/>
  <c r="AQ483" i="42" s="1"/>
  <c r="AM483" i="42"/>
  <c r="Y447" i="42"/>
  <c r="AQ472" i="42" s="1"/>
  <c r="AM472" i="42"/>
  <c r="Y454" i="42"/>
  <c r="AQ479" i="42" s="1"/>
  <c r="AM479" i="42"/>
  <c r="Y449" i="42"/>
  <c r="AQ474" i="42" s="1"/>
  <c r="AM474" i="42"/>
  <c r="Y456" i="42"/>
  <c r="AQ481" i="42" s="1"/>
  <c r="AM481" i="42"/>
  <c r="Y457" i="42"/>
  <c r="AQ482" i="42" s="1"/>
  <c r="AM482" i="42"/>
  <c r="Y453" i="42"/>
  <c r="AQ478" i="42" s="1"/>
  <c r="AM478" i="42"/>
  <c r="Y452" i="42"/>
  <c r="AQ477" i="42" s="1"/>
  <c r="AM477" i="42"/>
  <c r="Y451" i="42"/>
  <c r="AQ476" i="42" s="1"/>
  <c r="AM476" i="42"/>
  <c r="BB480" i="42"/>
  <c r="AS480" i="42"/>
  <c r="AY480" i="42"/>
  <c r="BB484" i="42"/>
  <c r="AY484" i="42"/>
  <c r="AS484" i="42"/>
  <c r="AS472" i="42"/>
  <c r="AY472" i="42"/>
  <c r="BB472" i="42"/>
  <c r="BB483" i="42"/>
  <c r="AY483" i="42"/>
  <c r="AS483" i="42"/>
  <c r="BB479" i="42"/>
  <c r="AY479" i="42"/>
  <c r="AS479" i="42"/>
  <c r="BB474" i="42"/>
  <c r="AY474" i="42"/>
  <c r="AS474" i="42"/>
  <c r="AS475" i="42"/>
  <c r="BB475" i="42"/>
  <c r="AY475" i="42"/>
  <c r="BB478" i="42"/>
  <c r="AS478" i="42"/>
  <c r="AY478" i="42"/>
  <c r="AY473" i="42"/>
  <c r="AS473" i="42"/>
  <c r="BB473" i="42"/>
  <c r="BB477" i="42"/>
  <c r="AY477" i="42"/>
  <c r="AS477" i="42"/>
  <c r="AY481" i="42"/>
  <c r="AS481" i="42"/>
  <c r="BB481" i="42"/>
  <c r="AS482" i="42"/>
  <c r="AY482" i="42"/>
  <c r="BB482" i="42"/>
  <c r="AS476" i="42"/>
  <c r="BB476" i="42"/>
  <c r="AY476" i="42"/>
  <c r="AG453" i="42"/>
  <c r="BQ478" i="42" s="1"/>
  <c r="AG452" i="42"/>
  <c r="BQ477" i="42" s="1"/>
  <c r="AG449" i="42"/>
  <c r="BQ474" i="42" s="1"/>
  <c r="AG457" i="42"/>
  <c r="BQ482" i="42" s="1"/>
  <c r="AG455" i="42"/>
  <c r="BQ480" i="42" s="1"/>
  <c r="AK448" i="42"/>
  <c r="AG456" i="42"/>
  <c r="BQ481" i="42" s="1"/>
  <c r="AG458" i="42"/>
  <c r="BQ483" i="42" s="1"/>
  <c r="AG454" i="42"/>
  <c r="BQ479" i="42" s="1"/>
  <c r="AG446" i="42"/>
  <c r="BQ471" i="42" s="1"/>
  <c r="AR475" i="42"/>
  <c r="BA475" i="42"/>
  <c r="AX475" i="42"/>
  <c r="AK450" i="42"/>
  <c r="AG459" i="42"/>
  <c r="BQ484" i="42" s="1"/>
  <c r="AG447" i="42"/>
  <c r="BQ472" i="42" s="1"/>
  <c r="AG451" i="42"/>
  <c r="BQ476" i="42" s="1"/>
  <c r="M450" i="42"/>
  <c r="F475" i="42"/>
  <c r="M451" i="42"/>
  <c r="J476" i="42" s="1"/>
  <c r="F476" i="42"/>
  <c r="U484" i="42"/>
  <c r="L484" i="42"/>
  <c r="R484" i="42"/>
  <c r="R473" i="42"/>
  <c r="L473" i="42"/>
  <c r="U473" i="42"/>
  <c r="U483" i="42"/>
  <c r="L483" i="42"/>
  <c r="R483" i="42"/>
  <c r="T476" i="42"/>
  <c r="K476" i="42"/>
  <c r="Q476" i="42"/>
  <c r="K483" i="42"/>
  <c r="T483" i="42"/>
  <c r="Q483" i="42"/>
  <c r="K475" i="42"/>
  <c r="Q475" i="42"/>
  <c r="T475" i="42"/>
  <c r="M454" i="42"/>
  <c r="J479" i="42" s="1"/>
  <c r="F479" i="42"/>
  <c r="M453" i="42"/>
  <c r="J478" i="42" s="1"/>
  <c r="F478" i="42"/>
  <c r="T479" i="42"/>
  <c r="K479" i="42"/>
  <c r="Q479" i="42"/>
  <c r="T477" i="42"/>
  <c r="K477" i="42"/>
  <c r="Q477" i="42"/>
  <c r="T474" i="42"/>
  <c r="K474" i="42"/>
  <c r="Q474" i="42"/>
  <c r="R477" i="42"/>
  <c r="U477" i="42"/>
  <c r="L477" i="42"/>
  <c r="Q484" i="42"/>
  <c r="K484" i="42"/>
  <c r="T484" i="42"/>
  <c r="L476" i="42"/>
  <c r="R476" i="42"/>
  <c r="U476" i="42"/>
  <c r="M457" i="42"/>
  <c r="J482" i="42" s="1"/>
  <c r="F482" i="42"/>
  <c r="M456" i="42"/>
  <c r="J481" i="42" s="1"/>
  <c r="F481" i="42"/>
  <c r="M448" i="42"/>
  <c r="J473" i="42" s="1"/>
  <c r="F473" i="42"/>
  <c r="M459" i="42"/>
  <c r="J484" i="42" s="1"/>
  <c r="F484" i="42"/>
  <c r="T478" i="42"/>
  <c r="K478" i="42"/>
  <c r="Q478" i="42"/>
  <c r="L480" i="42"/>
  <c r="U480" i="42"/>
  <c r="R480" i="42"/>
  <c r="L478" i="42"/>
  <c r="R478" i="42"/>
  <c r="U478" i="42"/>
  <c r="L474" i="42"/>
  <c r="U474" i="42"/>
  <c r="R474" i="42"/>
  <c r="Q482" i="42"/>
  <c r="T482" i="42"/>
  <c r="K482" i="42"/>
  <c r="M455" i="42"/>
  <c r="J480" i="42" s="1"/>
  <c r="F480" i="42"/>
  <c r="M458" i="42"/>
  <c r="J483" i="42" s="1"/>
  <c r="F483" i="42"/>
  <c r="M449" i="42"/>
  <c r="J474" i="42" s="1"/>
  <c r="F474" i="42"/>
  <c r="M452" i="42"/>
  <c r="J477" i="42" s="1"/>
  <c r="F477" i="42"/>
  <c r="R475" i="42"/>
  <c r="U475" i="42"/>
  <c r="L475" i="42"/>
  <c r="R481" i="42"/>
  <c r="L481" i="42"/>
  <c r="U481" i="42"/>
  <c r="U482" i="42"/>
  <c r="L482" i="42"/>
  <c r="R482" i="42"/>
  <c r="Q481" i="42"/>
  <c r="K481" i="42"/>
  <c r="T481" i="42"/>
  <c r="R479" i="42"/>
  <c r="U479" i="42"/>
  <c r="L479" i="42"/>
  <c r="Q473" i="42"/>
  <c r="T473" i="42"/>
  <c r="K473" i="42"/>
  <c r="T480" i="42"/>
  <c r="K480" i="42"/>
  <c r="Q480" i="42"/>
  <c r="CV161" i="42"/>
  <c r="BI167" i="42"/>
  <c r="BM167" i="42" s="1"/>
  <c r="BP171" i="42"/>
  <c r="BP168" i="42"/>
  <c r="BI169" i="42"/>
  <c r="BM169" i="42" s="1"/>
  <c r="BP162" i="42"/>
  <c r="BP170" i="42"/>
  <c r="BI166" i="42"/>
  <c r="BM166" i="42" s="1"/>
  <c r="BI159" i="42"/>
  <c r="BM159" i="42" s="1"/>
  <c r="CW161" i="42"/>
  <c r="FT167" i="42"/>
  <c r="FT163" i="42"/>
  <c r="FT170" i="42"/>
  <c r="FT168" i="42"/>
  <c r="FT160" i="42"/>
  <c r="FT165" i="42"/>
  <c r="FT171" i="42"/>
  <c r="BO163" i="42"/>
  <c r="BH163" i="42"/>
  <c r="BL163" i="42" s="1"/>
  <c r="CW164" i="42"/>
  <c r="CP164" i="42"/>
  <c r="CT164" i="42" s="1"/>
  <c r="CW170" i="42"/>
  <c r="CP170" i="42"/>
  <c r="CT170" i="42" s="1"/>
  <c r="CW167" i="42"/>
  <c r="CP167" i="42"/>
  <c r="CT167" i="42" s="1"/>
  <c r="CQ132" i="42"/>
  <c r="AT162" i="42"/>
  <c r="FT162" i="42" s="1"/>
  <c r="CQ136" i="42"/>
  <c r="AT166" i="42"/>
  <c r="FT166" i="42" s="1"/>
  <c r="CO162" i="42"/>
  <c r="CS162" i="42" s="1"/>
  <c r="CV162" i="42"/>
  <c r="CV158" i="42"/>
  <c r="CO158" i="42"/>
  <c r="CS158" i="42" s="1"/>
  <c r="CV171" i="42"/>
  <c r="CO171" i="42"/>
  <c r="CS171" i="42" s="1"/>
  <c r="BH160" i="42"/>
  <c r="BL160" i="42" s="1"/>
  <c r="BO160" i="42"/>
  <c r="BO159" i="42"/>
  <c r="BH159" i="42"/>
  <c r="BL159" i="42" s="1"/>
  <c r="BO165" i="42"/>
  <c r="BH165" i="42"/>
  <c r="BL165" i="42" s="1"/>
  <c r="BO171" i="42"/>
  <c r="BH171" i="42"/>
  <c r="BL171" i="42" s="1"/>
  <c r="CO166" i="42"/>
  <c r="CS166" i="42" s="1"/>
  <c r="CV166" i="42"/>
  <c r="CO164" i="42"/>
  <c r="CS164" i="42" s="1"/>
  <c r="CV164" i="42"/>
  <c r="CO169" i="42"/>
  <c r="CS169" i="42" s="1"/>
  <c r="CV169" i="42"/>
  <c r="CO170" i="42"/>
  <c r="CS170" i="42" s="1"/>
  <c r="CV170" i="42"/>
  <c r="CO163" i="42"/>
  <c r="CS163" i="42" s="1"/>
  <c r="CV163" i="42"/>
  <c r="CV167" i="42"/>
  <c r="CO167" i="42"/>
  <c r="CS167" i="42" s="1"/>
  <c r="BO167" i="42"/>
  <c r="BH167" i="42"/>
  <c r="BL167" i="42" s="1"/>
  <c r="BO170" i="42"/>
  <c r="BH170" i="42"/>
  <c r="BL170" i="42" s="1"/>
  <c r="CW166" i="42"/>
  <c r="CP166" i="42"/>
  <c r="CT166" i="42" s="1"/>
  <c r="CW169" i="42"/>
  <c r="CP169" i="42"/>
  <c r="CT169" i="42" s="1"/>
  <c r="CW163" i="42"/>
  <c r="CP163" i="42"/>
  <c r="CT163" i="42" s="1"/>
  <c r="BH168" i="42"/>
  <c r="BL168" i="42" s="1"/>
  <c r="BO168" i="42"/>
  <c r="CO165" i="42"/>
  <c r="CS165" i="42" s="1"/>
  <c r="CV165" i="42"/>
  <c r="CO168" i="42"/>
  <c r="CS168" i="42" s="1"/>
  <c r="CV168" i="42"/>
  <c r="CO159" i="42"/>
  <c r="CS159" i="42" s="1"/>
  <c r="CV159" i="42"/>
  <c r="CV160" i="42"/>
  <c r="CO160" i="42"/>
  <c r="CS160" i="42" s="1"/>
  <c r="CQ134" i="42"/>
  <c r="AT164" i="42"/>
  <c r="FT164" i="42" s="1"/>
  <c r="CQ131" i="42"/>
  <c r="AT161" i="42"/>
  <c r="FT161" i="42" s="1"/>
  <c r="CQ139" i="42"/>
  <c r="AT169" i="42"/>
  <c r="FT169" i="42" s="1"/>
  <c r="CW165" i="42"/>
  <c r="CP165" i="42"/>
  <c r="CT165" i="42" s="1"/>
  <c r="CW168" i="42"/>
  <c r="CP168" i="42"/>
  <c r="CT168" i="42" s="1"/>
  <c r="CW162" i="42"/>
  <c r="CP162" i="42"/>
  <c r="CT162" i="42" s="1"/>
  <c r="CW159" i="42"/>
  <c r="CP159" i="42"/>
  <c r="CT159" i="42" s="1"/>
  <c r="CW158" i="42"/>
  <c r="CP158" i="42"/>
  <c r="CT158" i="42" s="1"/>
  <c r="CW160" i="42"/>
  <c r="CP160" i="42"/>
  <c r="CT160" i="42" s="1"/>
  <c r="CW171" i="42"/>
  <c r="CP171" i="42"/>
  <c r="CT171" i="42" s="1"/>
  <c r="CQ138" i="42"/>
  <c r="CQ137" i="42"/>
  <c r="CQ133" i="42"/>
  <c r="CQ140" i="42"/>
  <c r="CQ130" i="42"/>
  <c r="CQ135" i="42"/>
  <c r="CQ141" i="42"/>
  <c r="BA85" i="42"/>
  <c r="BA75" i="42"/>
  <c r="BA80" i="42"/>
  <c r="BA76" i="42"/>
  <c r="BA84" i="42"/>
  <c r="BA77" i="42"/>
  <c r="BA78" i="42"/>
  <c r="BA82" i="42"/>
  <c r="BA86" i="42"/>
  <c r="BA79" i="42"/>
  <c r="BA83" i="42"/>
  <c r="BA81" i="42"/>
  <c r="AR473" i="42" l="1"/>
  <c r="DU471" i="42"/>
  <c r="BG446" i="42"/>
  <c r="EA471" i="42" s="1"/>
  <c r="EH471" i="42"/>
  <c r="EP471" i="42" s="1"/>
  <c r="ET471" i="42" s="1"/>
  <c r="EI471" i="42"/>
  <c r="EG471" i="42"/>
  <c r="BA473" i="42"/>
  <c r="EW475" i="42"/>
  <c r="EO475" i="42"/>
  <c r="ES475" i="42" s="1"/>
  <c r="EL484" i="42"/>
  <c r="EF484" i="42"/>
  <c r="EL476" i="42"/>
  <c r="EF476" i="42"/>
  <c r="EF477" i="42"/>
  <c r="EL477" i="42"/>
  <c r="EF478" i="42"/>
  <c r="EL478" i="42"/>
  <c r="EL483" i="42"/>
  <c r="EF483" i="42"/>
  <c r="EF475" i="42"/>
  <c r="EL475" i="42"/>
  <c r="EL482" i="42"/>
  <c r="EF482" i="42"/>
  <c r="EO477" i="42"/>
  <c r="ES477" i="42" s="1"/>
  <c r="EF472" i="42"/>
  <c r="EL472" i="42"/>
  <c r="EL473" i="42"/>
  <c r="EF473" i="42"/>
  <c r="EF471" i="42"/>
  <c r="EL471" i="42"/>
  <c r="EO481" i="42"/>
  <c r="ES481" i="42" s="1"/>
  <c r="EO480" i="42"/>
  <c r="ES480" i="42" s="1"/>
  <c r="EO473" i="42"/>
  <c r="ES473" i="42" s="1"/>
  <c r="EW480" i="42"/>
  <c r="EW473" i="42"/>
  <c r="EF480" i="42"/>
  <c r="EL480" i="42"/>
  <c r="EF479" i="42"/>
  <c r="EL479" i="42"/>
  <c r="EL481" i="42"/>
  <c r="EF481" i="42"/>
  <c r="EL474" i="42"/>
  <c r="EF474" i="42"/>
  <c r="EO483" i="42"/>
  <c r="ES483" i="42" s="1"/>
  <c r="EO478" i="42"/>
  <c r="ES478" i="42" s="1"/>
  <c r="EV481" i="42"/>
  <c r="EV482" i="42"/>
  <c r="EO484" i="42"/>
  <c r="ES484" i="42" s="1"/>
  <c r="EO476" i="42"/>
  <c r="ES476" i="42" s="1"/>
  <c r="EO472" i="42"/>
  <c r="ES472" i="42" s="1"/>
  <c r="EW474" i="42"/>
  <c r="EW481" i="42"/>
  <c r="EP482" i="42"/>
  <c r="ET482" i="42" s="1"/>
  <c r="EP483" i="42"/>
  <c r="ET483" i="42" s="1"/>
  <c r="EW477" i="42"/>
  <c r="EP473" i="42"/>
  <c r="ET473" i="42" s="1"/>
  <c r="EP475" i="42"/>
  <c r="ET475" i="42" s="1"/>
  <c r="EO482" i="42"/>
  <c r="ES482" i="42" s="1"/>
  <c r="EO474" i="42"/>
  <c r="ES474" i="42" s="1"/>
  <c r="EP480" i="42"/>
  <c r="ET480" i="42" s="1"/>
  <c r="EW472" i="42"/>
  <c r="EW478" i="42"/>
  <c r="EP476" i="42"/>
  <c r="ET476" i="42" s="1"/>
  <c r="EW476" i="42"/>
  <c r="EP477" i="42"/>
  <c r="ET477" i="42" s="1"/>
  <c r="EW484" i="42"/>
  <c r="EV479" i="42"/>
  <c r="EV472" i="42"/>
  <c r="EV476" i="42"/>
  <c r="EP474" i="42"/>
  <c r="ET474" i="42" s="1"/>
  <c r="EP472" i="42"/>
  <c r="ET472" i="42" s="1"/>
  <c r="EW483" i="42"/>
  <c r="EP478" i="42"/>
  <c r="ET478" i="42" s="1"/>
  <c r="EP481" i="42"/>
  <c r="ET481" i="42" s="1"/>
  <c r="EP484" i="42"/>
  <c r="ET484" i="42" s="1"/>
  <c r="EW482" i="42"/>
  <c r="EW479" i="42"/>
  <c r="EP479" i="42"/>
  <c r="ET479" i="42" s="1"/>
  <c r="EO479" i="42"/>
  <c r="ES479" i="42" s="1"/>
  <c r="EV483" i="42"/>
  <c r="EV480" i="42"/>
  <c r="EV475" i="42"/>
  <c r="EV473" i="42"/>
  <c r="EV478" i="42"/>
  <c r="EV477" i="42"/>
  <c r="EV474" i="42"/>
  <c r="EV484" i="42"/>
  <c r="CU474" i="42"/>
  <c r="CU471" i="42"/>
  <c r="CU479" i="42"/>
  <c r="CU482" i="42"/>
  <c r="CU472" i="42"/>
  <c r="CU475" i="42"/>
  <c r="CU476" i="42"/>
  <c r="CU480" i="42"/>
  <c r="CU477" i="42"/>
  <c r="CU473" i="42"/>
  <c r="CU481" i="42"/>
  <c r="CU484" i="42"/>
  <c r="CU483" i="42"/>
  <c r="CU478" i="42"/>
  <c r="BI449" i="42"/>
  <c r="EC474" i="42" s="1"/>
  <c r="DF480" i="42"/>
  <c r="DI480" i="42"/>
  <c r="CZ480" i="42"/>
  <c r="CZ483" i="42"/>
  <c r="DI483" i="42"/>
  <c r="DF483" i="42"/>
  <c r="CZ479" i="42"/>
  <c r="DI479" i="42"/>
  <c r="DF479" i="42"/>
  <c r="DF475" i="42"/>
  <c r="DI475" i="42"/>
  <c r="CZ475" i="42"/>
  <c r="CZ481" i="42"/>
  <c r="DI481" i="42"/>
  <c r="DF481" i="42"/>
  <c r="DF482" i="42"/>
  <c r="DI482" i="42"/>
  <c r="CZ482" i="42"/>
  <c r="CZ474" i="42"/>
  <c r="DF474" i="42"/>
  <c r="DI474" i="42"/>
  <c r="BI455" i="42"/>
  <c r="EC480" i="42" s="1"/>
  <c r="BI454" i="42"/>
  <c r="EC479" i="42" s="1"/>
  <c r="BI457" i="42"/>
  <c r="EC482" i="42" s="1"/>
  <c r="DF484" i="42"/>
  <c r="DI484" i="42"/>
  <c r="CZ484" i="42"/>
  <c r="CZ472" i="42"/>
  <c r="DI472" i="42"/>
  <c r="DF472" i="42"/>
  <c r="DI476" i="42"/>
  <c r="CZ476" i="42"/>
  <c r="DF476" i="42"/>
  <c r="DF473" i="42"/>
  <c r="DI473" i="42"/>
  <c r="CZ473" i="42"/>
  <c r="DI477" i="42"/>
  <c r="DF477" i="42"/>
  <c r="CZ477" i="42"/>
  <c r="DF471" i="42"/>
  <c r="DI471" i="42"/>
  <c r="CZ471" i="42"/>
  <c r="DF478" i="42"/>
  <c r="DI478" i="42"/>
  <c r="CZ478" i="42"/>
  <c r="BI458" i="42"/>
  <c r="EC483" i="42" s="1"/>
  <c r="BI450" i="42"/>
  <c r="EC475" i="42" s="1"/>
  <c r="BI456" i="42"/>
  <c r="EC481" i="42" s="1"/>
  <c r="BI459" i="42"/>
  <c r="EC484" i="42" s="1"/>
  <c r="BI447" i="42"/>
  <c r="EC472" i="42" s="1"/>
  <c r="BI451" i="42"/>
  <c r="EC476" i="42" s="1"/>
  <c r="BI448" i="42"/>
  <c r="EC473" i="42" s="1"/>
  <c r="BI452" i="42"/>
  <c r="EC477" i="42" s="1"/>
  <c r="BI446" i="42"/>
  <c r="EC471" i="42" s="1"/>
  <c r="BI453" i="42"/>
  <c r="EC478" i="42" s="1"/>
  <c r="AN475" i="42"/>
  <c r="AU475" i="42" s="1"/>
  <c r="BC475" i="42" s="1"/>
  <c r="BG475" i="42" s="1"/>
  <c r="BU475" i="42"/>
  <c r="AN473" i="42"/>
  <c r="AU473" i="42" s="1"/>
  <c r="BU473" i="42"/>
  <c r="CD484" i="42"/>
  <c r="BX484" i="42"/>
  <c r="BX476" i="42"/>
  <c r="CD476" i="42"/>
  <c r="BX479" i="42"/>
  <c r="CD479" i="42"/>
  <c r="CD480" i="42"/>
  <c r="BX480" i="42"/>
  <c r="BX478" i="42"/>
  <c r="CD478" i="42"/>
  <c r="BX472" i="42"/>
  <c r="CD472" i="42"/>
  <c r="CD483" i="42"/>
  <c r="BX483" i="42"/>
  <c r="BX482" i="42"/>
  <c r="CD482" i="42"/>
  <c r="CD481" i="42"/>
  <c r="BX481" i="42"/>
  <c r="BX474" i="42"/>
  <c r="CD474" i="42"/>
  <c r="CD471" i="42"/>
  <c r="BX471" i="42"/>
  <c r="CD477" i="42"/>
  <c r="BX477" i="42"/>
  <c r="CE481" i="42"/>
  <c r="BV481" i="42"/>
  <c r="CB481" i="42"/>
  <c r="CB472" i="42"/>
  <c r="BV472" i="42"/>
  <c r="CE472" i="42"/>
  <c r="CE484" i="42"/>
  <c r="CB484" i="42"/>
  <c r="BV484" i="42"/>
  <c r="AW446" i="42"/>
  <c r="CY471" i="42" s="1"/>
  <c r="AW452" i="42"/>
  <c r="CY477" i="42" s="1"/>
  <c r="AW454" i="42"/>
  <c r="CY479" i="42" s="1"/>
  <c r="AW448" i="42"/>
  <c r="AW457" i="42"/>
  <c r="CY482" i="42" s="1"/>
  <c r="AW456" i="42"/>
  <c r="CY481" i="42" s="1"/>
  <c r="AW447" i="42"/>
  <c r="CY472" i="42" s="1"/>
  <c r="AW459" i="42"/>
  <c r="CY484" i="42" s="1"/>
  <c r="CB475" i="42"/>
  <c r="CE475" i="42"/>
  <c r="BV475" i="42"/>
  <c r="CE483" i="42"/>
  <c r="BV483" i="42"/>
  <c r="CB483" i="42"/>
  <c r="CE476" i="42"/>
  <c r="BV476" i="42"/>
  <c r="CB476" i="42"/>
  <c r="CE478" i="42"/>
  <c r="CB478" i="42"/>
  <c r="BV478" i="42"/>
  <c r="CE474" i="42"/>
  <c r="CB474" i="42"/>
  <c r="BV474" i="42"/>
  <c r="CE480" i="42"/>
  <c r="CB480" i="42"/>
  <c r="BV480" i="42"/>
  <c r="AW450" i="42"/>
  <c r="CY475" i="42" s="1"/>
  <c r="AW458" i="42"/>
  <c r="CY483" i="42" s="1"/>
  <c r="AW451" i="42"/>
  <c r="CY476" i="42" s="1"/>
  <c r="AW453" i="42"/>
  <c r="CY478" i="42" s="1"/>
  <c r="AW449" i="42"/>
  <c r="CY474" i="42" s="1"/>
  <c r="AW455" i="42"/>
  <c r="CY480" i="42" s="1"/>
  <c r="CB477" i="42"/>
  <c r="CE477" i="42"/>
  <c r="BV477" i="42"/>
  <c r="CE479" i="42"/>
  <c r="BV479" i="42"/>
  <c r="CB479" i="42"/>
  <c r="BV473" i="42"/>
  <c r="CE473" i="42"/>
  <c r="CB473" i="42"/>
  <c r="CE482" i="42"/>
  <c r="CB482" i="42"/>
  <c r="BV482" i="42"/>
  <c r="AZ477" i="42"/>
  <c r="AT477" i="42"/>
  <c r="AT482" i="42"/>
  <c r="AZ482" i="42"/>
  <c r="AT474" i="42"/>
  <c r="AZ474" i="42"/>
  <c r="AT472" i="42"/>
  <c r="AZ472" i="42"/>
  <c r="AT473" i="42"/>
  <c r="AZ473" i="42"/>
  <c r="AZ484" i="42"/>
  <c r="AT484" i="42"/>
  <c r="AT476" i="42"/>
  <c r="AZ476" i="42"/>
  <c r="AT478" i="42"/>
  <c r="AZ478" i="42"/>
  <c r="AT481" i="42"/>
  <c r="AZ481" i="42"/>
  <c r="AZ479" i="42"/>
  <c r="AT479" i="42"/>
  <c r="AT483" i="42"/>
  <c r="AZ483" i="42"/>
  <c r="AZ480" i="42"/>
  <c r="AT480" i="42"/>
  <c r="AZ475" i="42"/>
  <c r="AT475" i="42"/>
  <c r="W475" i="42"/>
  <c r="AD475" i="42" s="1"/>
  <c r="AR479" i="42"/>
  <c r="BA479" i="42"/>
  <c r="AX479" i="42"/>
  <c r="AR481" i="42"/>
  <c r="BA481" i="42"/>
  <c r="AX481" i="42"/>
  <c r="AX480" i="42"/>
  <c r="AR480" i="42"/>
  <c r="BA480" i="42"/>
  <c r="AX474" i="42"/>
  <c r="BA474" i="42"/>
  <c r="AR474" i="42"/>
  <c r="BA478" i="42"/>
  <c r="AX478" i="42"/>
  <c r="AR478" i="42"/>
  <c r="AK447" i="42"/>
  <c r="AK454" i="42"/>
  <c r="AK456" i="42"/>
  <c r="AK455" i="42"/>
  <c r="AK449" i="42"/>
  <c r="AK453" i="42"/>
  <c r="BU478" i="42" s="1"/>
  <c r="AX476" i="42"/>
  <c r="BA476" i="42"/>
  <c r="AR476" i="42"/>
  <c r="AX484" i="42"/>
  <c r="AR484" i="42"/>
  <c r="BA484" i="42"/>
  <c r="AR483" i="42"/>
  <c r="BA483" i="42"/>
  <c r="AX483" i="42"/>
  <c r="AX482" i="42"/>
  <c r="AR482" i="42"/>
  <c r="BA482" i="42"/>
  <c r="AR477" i="42"/>
  <c r="BA477" i="42"/>
  <c r="AX477" i="42"/>
  <c r="V482" i="42"/>
  <c r="AC482" i="42" s="1"/>
  <c r="V474" i="42"/>
  <c r="AC474" i="42" s="1"/>
  <c r="AK451" i="42"/>
  <c r="AK459" i="42"/>
  <c r="AK446" i="42"/>
  <c r="AK458" i="42"/>
  <c r="AK457" i="42"/>
  <c r="AK452" i="42"/>
  <c r="W478" i="42"/>
  <c r="AD478" i="42" s="1"/>
  <c r="V484" i="42"/>
  <c r="AC484" i="42" s="1"/>
  <c r="W481" i="42"/>
  <c r="AD481" i="42" s="1"/>
  <c r="AG477" i="42"/>
  <c r="W473" i="42"/>
  <c r="AD473" i="42" s="1"/>
  <c r="W476" i="42"/>
  <c r="AD476" i="42" s="1"/>
  <c r="AG481" i="42"/>
  <c r="AG484" i="42"/>
  <c r="AF482" i="42"/>
  <c r="W480" i="42"/>
  <c r="AD480" i="42" s="1"/>
  <c r="V479" i="42"/>
  <c r="AC479" i="42" s="1"/>
  <c r="V475" i="42"/>
  <c r="AC475" i="42" s="1"/>
  <c r="V476" i="42"/>
  <c r="AC476" i="42" s="1"/>
  <c r="AG473" i="42"/>
  <c r="AF477" i="42"/>
  <c r="AG483" i="42"/>
  <c r="AF473" i="42"/>
  <c r="AG482" i="42"/>
  <c r="AF474" i="42"/>
  <c r="AF476" i="42"/>
  <c r="W479" i="42"/>
  <c r="AD479" i="42" s="1"/>
  <c r="AF481" i="42"/>
  <c r="AF484" i="42"/>
  <c r="AF475" i="42"/>
  <c r="AG475" i="42"/>
  <c r="AF480" i="42"/>
  <c r="S474" i="42"/>
  <c r="M474" i="42"/>
  <c r="S480" i="42"/>
  <c r="M480" i="42"/>
  <c r="AF478" i="42"/>
  <c r="M473" i="42"/>
  <c r="S473" i="42"/>
  <c r="M482" i="42"/>
  <c r="S482" i="42"/>
  <c r="M479" i="42"/>
  <c r="S479" i="42"/>
  <c r="S475" i="42"/>
  <c r="M475" i="42"/>
  <c r="AG479" i="42"/>
  <c r="AF479" i="42"/>
  <c r="V473" i="42"/>
  <c r="AC473" i="42" s="1"/>
  <c r="V481" i="42"/>
  <c r="AC481" i="42" s="1"/>
  <c r="AG474" i="42"/>
  <c r="AG478" i="42"/>
  <c r="AG480" i="42"/>
  <c r="AG476" i="42"/>
  <c r="V477" i="42"/>
  <c r="AC477" i="42" s="1"/>
  <c r="AF483" i="42"/>
  <c r="W483" i="42"/>
  <c r="AD483" i="42" s="1"/>
  <c r="J475" i="42"/>
  <c r="V480" i="42"/>
  <c r="AC480" i="42" s="1"/>
  <c r="W482" i="42"/>
  <c r="AD482" i="42" s="1"/>
  <c r="S477" i="42"/>
  <c r="M477" i="42"/>
  <c r="S483" i="42"/>
  <c r="M483" i="42"/>
  <c r="W474" i="42"/>
  <c r="AD474" i="42" s="1"/>
  <c r="V478" i="42"/>
  <c r="AC478" i="42" s="1"/>
  <c r="M484" i="42"/>
  <c r="S484" i="42"/>
  <c r="M481" i="42"/>
  <c r="S481" i="42"/>
  <c r="W477" i="42"/>
  <c r="AD477" i="42" s="1"/>
  <c r="M478" i="42"/>
  <c r="S478" i="42"/>
  <c r="V483" i="42"/>
  <c r="AC483" i="42" s="1"/>
  <c r="W484" i="42"/>
  <c r="AD484" i="42" s="1"/>
  <c r="M476" i="42"/>
  <c r="S476" i="42"/>
  <c r="FU170" i="42"/>
  <c r="FW170" i="42" s="1"/>
  <c r="FU168" i="42"/>
  <c r="FW168" i="42" s="1"/>
  <c r="FU160" i="42"/>
  <c r="FW160" i="42" s="1"/>
  <c r="FU171" i="42"/>
  <c r="FW171" i="42" s="1"/>
  <c r="FU167" i="42"/>
  <c r="FW167" i="42" s="1"/>
  <c r="FU165" i="42"/>
  <c r="FW165" i="42" s="1"/>
  <c r="FU163" i="42"/>
  <c r="FW163" i="42" s="1"/>
  <c r="BH166" i="42"/>
  <c r="BL166" i="42" s="1"/>
  <c r="BO166" i="42"/>
  <c r="FU166" i="42" s="1"/>
  <c r="FW166" i="42" s="1"/>
  <c r="BH169" i="42"/>
  <c r="BL169" i="42" s="1"/>
  <c r="BO169" i="42"/>
  <c r="FU169" i="42" s="1"/>
  <c r="FW169" i="42" s="1"/>
  <c r="BH164" i="42"/>
  <c r="BL164" i="42" s="1"/>
  <c r="BO164" i="42"/>
  <c r="FU164" i="42" s="1"/>
  <c r="FW164" i="42" s="1"/>
  <c r="BO161" i="42"/>
  <c r="FU161" i="42" s="1"/>
  <c r="FW161" i="42" s="1"/>
  <c r="BH161" i="42"/>
  <c r="BL161" i="42" s="1"/>
  <c r="BH162" i="42"/>
  <c r="BL162" i="42" s="1"/>
  <c r="BO162" i="42"/>
  <c r="FU162" i="42" s="1"/>
  <c r="FW162" i="42" s="1"/>
  <c r="X19" i="42"/>
  <c r="W19" i="42"/>
  <c r="V19" i="42"/>
  <c r="Y19" i="42" s="1"/>
  <c r="T19" i="42"/>
  <c r="H19" i="42"/>
  <c r="P19" i="42"/>
  <c r="O19" i="42"/>
  <c r="N19" i="42"/>
  <c r="Q19" i="42" s="1"/>
  <c r="L19" i="42"/>
  <c r="G19" i="42"/>
  <c r="D19" i="42"/>
  <c r="K65" i="4"/>
  <c r="L65" i="4" s="1"/>
  <c r="G65" i="4"/>
  <c r="H65" i="4" s="1"/>
  <c r="C65" i="4"/>
  <c r="D65" i="4" s="1"/>
  <c r="AA133" i="4"/>
  <c r="EW471" i="42" l="1"/>
  <c r="EM471" i="42"/>
  <c r="EJ471" i="42"/>
  <c r="ED471" i="42"/>
  <c r="BC473" i="42"/>
  <c r="BG473" i="42" s="1"/>
  <c r="AW475" i="42"/>
  <c r="BE475" i="42" s="1"/>
  <c r="BI475" i="42" s="1"/>
  <c r="EQ473" i="42"/>
  <c r="EU473" i="42" s="1"/>
  <c r="EX482" i="42"/>
  <c r="EX483" i="42"/>
  <c r="EQ477" i="42"/>
  <c r="EU477" i="42" s="1"/>
  <c r="EX478" i="42"/>
  <c r="EQ484" i="42"/>
  <c r="EU484" i="42" s="1"/>
  <c r="EX475" i="42"/>
  <c r="EX473" i="42"/>
  <c r="EQ481" i="42"/>
  <c r="EU481" i="42" s="1"/>
  <c r="EX481" i="42"/>
  <c r="EX471" i="42"/>
  <c r="EQ471" i="42"/>
  <c r="EU471" i="42" s="1"/>
  <c r="EQ476" i="42"/>
  <c r="EU476" i="42" s="1"/>
  <c r="EX476" i="42"/>
  <c r="EQ480" i="42"/>
  <c r="EU480" i="42" s="1"/>
  <c r="EX480" i="42"/>
  <c r="EX472" i="42"/>
  <c r="EQ472" i="42"/>
  <c r="EU472" i="42" s="1"/>
  <c r="EQ483" i="42"/>
  <c r="EU483" i="42" s="1"/>
  <c r="EX474" i="42"/>
  <c r="EQ474" i="42"/>
  <c r="EU474" i="42" s="1"/>
  <c r="EQ482" i="42"/>
  <c r="EU482" i="42" s="1"/>
  <c r="EQ478" i="42"/>
  <c r="EU478" i="42" s="1"/>
  <c r="EX479" i="42"/>
  <c r="EQ479" i="42"/>
  <c r="EU479" i="42" s="1"/>
  <c r="EQ475" i="42"/>
  <c r="EU475" i="42" s="1"/>
  <c r="EX477" i="42"/>
  <c r="EX484" i="42"/>
  <c r="BK448" i="42"/>
  <c r="CY473" i="42"/>
  <c r="BK450" i="42"/>
  <c r="DK478" i="42"/>
  <c r="DO478" i="42" s="1"/>
  <c r="DK477" i="42"/>
  <c r="DO477" i="42" s="1"/>
  <c r="DK476" i="42"/>
  <c r="DO476" i="42" s="1"/>
  <c r="DK484" i="42"/>
  <c r="DO484" i="42" s="1"/>
  <c r="DK475" i="42"/>
  <c r="DO475" i="42" s="1"/>
  <c r="DK482" i="42"/>
  <c r="DO482" i="42" s="1"/>
  <c r="DK480" i="42"/>
  <c r="DO480" i="42" s="1"/>
  <c r="DK471" i="42"/>
  <c r="DO471" i="42" s="1"/>
  <c r="DK473" i="42"/>
  <c r="DO473" i="42" s="1"/>
  <c r="DR472" i="42"/>
  <c r="DK481" i="42"/>
  <c r="DO481" i="42" s="1"/>
  <c r="DK483" i="42"/>
  <c r="DO483" i="42" s="1"/>
  <c r="DK479" i="42"/>
  <c r="DO479" i="42" s="1"/>
  <c r="DR474" i="42"/>
  <c r="DB473" i="42"/>
  <c r="DH473" i="42"/>
  <c r="AV473" i="42"/>
  <c r="BK473" i="42" s="1"/>
  <c r="AW473" i="42"/>
  <c r="BE473" i="42" s="1"/>
  <c r="BI473" i="42" s="1"/>
  <c r="AN471" i="42"/>
  <c r="BU471" i="42"/>
  <c r="AN479" i="42"/>
  <c r="AV479" i="42" s="1"/>
  <c r="BU479" i="42"/>
  <c r="AN477" i="42"/>
  <c r="AW477" i="42" s="1"/>
  <c r="BE477" i="42" s="1"/>
  <c r="BI477" i="42" s="1"/>
  <c r="BU477" i="42"/>
  <c r="AN484" i="42"/>
  <c r="AW484" i="42" s="1"/>
  <c r="BE484" i="42" s="1"/>
  <c r="BI484" i="42" s="1"/>
  <c r="BU484" i="42"/>
  <c r="AN474" i="42"/>
  <c r="AW474" i="42" s="1"/>
  <c r="BE474" i="42" s="1"/>
  <c r="BI474" i="42" s="1"/>
  <c r="BU474" i="42"/>
  <c r="AN472" i="42"/>
  <c r="BU472" i="42"/>
  <c r="AN482" i="42"/>
  <c r="AU482" i="42" s="1"/>
  <c r="BC482" i="42" s="1"/>
  <c r="BG482" i="42" s="1"/>
  <c r="BU482" i="42"/>
  <c r="AN476" i="42"/>
  <c r="AV476" i="42" s="1"/>
  <c r="BU476" i="42"/>
  <c r="AN480" i="42"/>
  <c r="AV480" i="42" s="1"/>
  <c r="BU480" i="42"/>
  <c r="AV475" i="42"/>
  <c r="BD475" i="42" s="1"/>
  <c r="BH475" i="42" s="1"/>
  <c r="AN483" i="42"/>
  <c r="AV483" i="42" s="1"/>
  <c r="BU483" i="42"/>
  <c r="AN481" i="42"/>
  <c r="AU481" i="42" s="1"/>
  <c r="BC481" i="42" s="1"/>
  <c r="BG481" i="42" s="1"/>
  <c r="BU481" i="42"/>
  <c r="CG480" i="42"/>
  <c r="CK480" i="42" s="1"/>
  <c r="CG478" i="42"/>
  <c r="CK478" i="42" s="1"/>
  <c r="CG483" i="42"/>
  <c r="CK483" i="42" s="1"/>
  <c r="CG484" i="42"/>
  <c r="CK484" i="42" s="1"/>
  <c r="CG481" i="42"/>
  <c r="CK481" i="42" s="1"/>
  <c r="CG473" i="42"/>
  <c r="CK473" i="42" s="1"/>
  <c r="CG477" i="42"/>
  <c r="CK477" i="42" s="1"/>
  <c r="CG474" i="42"/>
  <c r="CK474" i="42" s="1"/>
  <c r="CG476" i="42"/>
  <c r="CK476" i="42" s="1"/>
  <c r="CG475" i="42"/>
  <c r="CK475" i="42" s="1"/>
  <c r="CG472" i="42"/>
  <c r="CK472" i="42" s="1"/>
  <c r="CG482" i="42"/>
  <c r="CK482" i="42" s="1"/>
  <c r="CG479" i="42"/>
  <c r="CK479" i="42" s="1"/>
  <c r="BK454" i="42"/>
  <c r="BK451" i="42"/>
  <c r="BL475" i="42"/>
  <c r="BK458" i="42"/>
  <c r="BK452" i="42"/>
  <c r="X482" i="42"/>
  <c r="AE482" i="42" s="1"/>
  <c r="BK459" i="42"/>
  <c r="BK457" i="42"/>
  <c r="BK449" i="42"/>
  <c r="AN478" i="42"/>
  <c r="BK453" i="42"/>
  <c r="BK455" i="42"/>
  <c r="BJ473" i="42"/>
  <c r="BK456" i="42"/>
  <c r="BJ475" i="42"/>
  <c r="X483" i="42"/>
  <c r="AE483" i="42" s="1"/>
  <c r="AH481" i="42"/>
  <c r="X477" i="42"/>
  <c r="AE477" i="42" s="1"/>
  <c r="AH478" i="42"/>
  <c r="AH482" i="42"/>
  <c r="AH474" i="42"/>
  <c r="X481" i="42"/>
  <c r="AE481" i="42" s="1"/>
  <c r="AH479" i="42"/>
  <c r="AH480" i="42"/>
  <c r="AH476" i="42"/>
  <c r="X478" i="42"/>
  <c r="AE478" i="42" s="1"/>
  <c r="X473" i="42"/>
  <c r="AE473" i="42" s="1"/>
  <c r="X479" i="42"/>
  <c r="AE479" i="42" s="1"/>
  <c r="X484" i="42"/>
  <c r="AE484" i="42" s="1"/>
  <c r="AH483" i="42"/>
  <c r="X474" i="42"/>
  <c r="AE474" i="42" s="1"/>
  <c r="AH477" i="42"/>
  <c r="X476" i="42"/>
  <c r="AE476" i="42" s="1"/>
  <c r="X480" i="42"/>
  <c r="AE480" i="42" s="1"/>
  <c r="AH475" i="42"/>
  <c r="AH473" i="42"/>
  <c r="X475" i="42"/>
  <c r="AE475" i="42" s="1"/>
  <c r="AH484" i="42"/>
  <c r="D46" i="42"/>
  <c r="J72" i="42" s="1"/>
  <c r="C72" i="22"/>
  <c r="AB46" i="42"/>
  <c r="AE46" i="42" s="1"/>
  <c r="E72" i="22"/>
  <c r="P46" i="42"/>
  <c r="D72" i="22"/>
  <c r="U19" i="42"/>
  <c r="U22" i="22" s="1"/>
  <c r="M19" i="42"/>
  <c r="R22" i="22" s="1"/>
  <c r="F46" i="42"/>
  <c r="AD72" i="42"/>
  <c r="EO471" i="42" l="1"/>
  <c r="ES471" i="42" s="1"/>
  <c r="EV471" i="42"/>
  <c r="DR479" i="42"/>
  <c r="DR476" i="42"/>
  <c r="DR484" i="42"/>
  <c r="DT473" i="42"/>
  <c r="DR475" i="42"/>
  <c r="DR477" i="42"/>
  <c r="DR478" i="42"/>
  <c r="DK474" i="42"/>
  <c r="DO474" i="42" s="1"/>
  <c r="DR483" i="42"/>
  <c r="DB480" i="42"/>
  <c r="DH480" i="42"/>
  <c r="DH483" i="42"/>
  <c r="DB483" i="42"/>
  <c r="DL479" i="42"/>
  <c r="DP479" i="42" s="1"/>
  <c r="DS479" i="42"/>
  <c r="DL480" i="42"/>
  <c r="DP480" i="42" s="1"/>
  <c r="DS480" i="42"/>
  <c r="DL476" i="42"/>
  <c r="DP476" i="42" s="1"/>
  <c r="DS476" i="42"/>
  <c r="DH474" i="42"/>
  <c r="DB474" i="42"/>
  <c r="DH477" i="42"/>
  <c r="DB477" i="42"/>
  <c r="DH479" i="42"/>
  <c r="DB479" i="42"/>
  <c r="DM473" i="42"/>
  <c r="DQ473" i="42" s="1"/>
  <c r="DL483" i="42"/>
  <c r="DP483" i="42" s="1"/>
  <c r="DS483" i="42"/>
  <c r="DR481" i="42"/>
  <c r="DL471" i="42"/>
  <c r="DP471" i="42" s="1"/>
  <c r="DS471" i="42"/>
  <c r="DL482" i="42"/>
  <c r="DP482" i="42" s="1"/>
  <c r="DS482" i="42"/>
  <c r="DL477" i="42"/>
  <c r="DP477" i="42" s="1"/>
  <c r="DS477" i="42"/>
  <c r="DB482" i="42"/>
  <c r="DH482" i="42"/>
  <c r="DL473" i="42"/>
  <c r="DP473" i="42" s="1"/>
  <c r="DS473" i="42"/>
  <c r="DB484" i="42"/>
  <c r="DH484" i="42"/>
  <c r="DL474" i="42"/>
  <c r="DP474" i="42" s="1"/>
  <c r="DS474" i="42"/>
  <c r="DL472" i="42"/>
  <c r="DP472" i="42" s="1"/>
  <c r="DS472" i="42"/>
  <c r="DR471" i="42"/>
  <c r="DR482" i="42"/>
  <c r="DL484" i="42"/>
  <c r="DP484" i="42" s="1"/>
  <c r="DS484" i="42"/>
  <c r="DB475" i="42"/>
  <c r="DH475" i="42"/>
  <c r="DK472" i="42"/>
  <c r="DO472" i="42" s="1"/>
  <c r="DB478" i="42"/>
  <c r="DH478" i="42"/>
  <c r="DH481" i="42"/>
  <c r="DB481" i="42"/>
  <c r="DH476" i="42"/>
  <c r="DB476" i="42"/>
  <c r="DL481" i="42"/>
  <c r="DP481" i="42" s="1"/>
  <c r="DS481" i="42"/>
  <c r="DR473" i="42"/>
  <c r="DR480" i="42"/>
  <c r="DL475" i="42"/>
  <c r="DP475" i="42" s="1"/>
  <c r="DS475" i="42"/>
  <c r="DL478" i="42"/>
  <c r="DP478" i="42" s="1"/>
  <c r="DS478" i="42"/>
  <c r="BL473" i="42"/>
  <c r="AV484" i="42"/>
  <c r="BD484" i="42" s="1"/>
  <c r="BH484" i="42" s="1"/>
  <c r="BD473" i="42"/>
  <c r="BH473" i="42" s="1"/>
  <c r="AU476" i="42"/>
  <c r="BC476" i="42" s="1"/>
  <c r="BG476" i="42" s="1"/>
  <c r="AW483" i="42"/>
  <c r="BE483" i="42" s="1"/>
  <c r="BI483" i="42" s="1"/>
  <c r="AU479" i="42"/>
  <c r="BC479" i="42" s="1"/>
  <c r="BG479" i="42" s="1"/>
  <c r="AW476" i="42"/>
  <c r="BE476" i="42" s="1"/>
  <c r="BI476" i="42" s="1"/>
  <c r="BK475" i="42"/>
  <c r="AW479" i="42"/>
  <c r="BE479" i="42" s="1"/>
  <c r="BI479" i="42" s="1"/>
  <c r="AU484" i="42"/>
  <c r="BC484" i="42" s="1"/>
  <c r="BG484" i="42" s="1"/>
  <c r="AW481" i="42"/>
  <c r="BE481" i="42" s="1"/>
  <c r="BI481" i="42" s="1"/>
  <c r="AU480" i="42"/>
  <c r="BC480" i="42" s="1"/>
  <c r="BG480" i="42" s="1"/>
  <c r="AV474" i="42"/>
  <c r="BK474" i="42" s="1"/>
  <c r="AV477" i="42"/>
  <c r="BD477" i="42" s="1"/>
  <c r="BH477" i="42" s="1"/>
  <c r="AW482" i="42"/>
  <c r="BE482" i="42" s="1"/>
  <c r="BI482" i="42" s="1"/>
  <c r="AV481" i="42"/>
  <c r="BK481" i="42" s="1"/>
  <c r="AU477" i="42"/>
  <c r="BC477" i="42" s="1"/>
  <c r="BG477" i="42" s="1"/>
  <c r="AW480" i="42"/>
  <c r="BE480" i="42" s="1"/>
  <c r="BI480" i="42" s="1"/>
  <c r="AU474" i="42"/>
  <c r="BC474" i="42" s="1"/>
  <c r="BG474" i="42" s="1"/>
  <c r="AU483" i="42"/>
  <c r="BJ483" i="42" s="1"/>
  <c r="AV482" i="42"/>
  <c r="BD482" i="42" s="1"/>
  <c r="BH482" i="42" s="1"/>
  <c r="CN479" i="42"/>
  <c r="CN482" i="42"/>
  <c r="CN476" i="42"/>
  <c r="CN475" i="42"/>
  <c r="CN472" i="42"/>
  <c r="CN477" i="42"/>
  <c r="CN473" i="42"/>
  <c r="CN481" i="42"/>
  <c r="CN484" i="42"/>
  <c r="CN483" i="42"/>
  <c r="CN478" i="42"/>
  <c r="CN480" i="42"/>
  <c r="CO479" i="42"/>
  <c r="CH479" i="42"/>
  <c r="CL479" i="42" s="1"/>
  <c r="CH482" i="42"/>
  <c r="CL482" i="42" s="1"/>
  <c r="CO482" i="42"/>
  <c r="CH472" i="42"/>
  <c r="CL472" i="42" s="1"/>
  <c r="CO472" i="42"/>
  <c r="CH475" i="42"/>
  <c r="CL475" i="42" s="1"/>
  <c r="CO475" i="42"/>
  <c r="CO476" i="42"/>
  <c r="CH476" i="42"/>
  <c r="CL476" i="42" s="1"/>
  <c r="CH474" i="42"/>
  <c r="CL474" i="42" s="1"/>
  <c r="CO474" i="42"/>
  <c r="CO477" i="42"/>
  <c r="CH477" i="42"/>
  <c r="CL477" i="42" s="1"/>
  <c r="CO473" i="42"/>
  <c r="CH473" i="42"/>
  <c r="CL473" i="42" s="1"/>
  <c r="CH481" i="42"/>
  <c r="CL481" i="42" s="1"/>
  <c r="CO481" i="42"/>
  <c r="CO484" i="42"/>
  <c r="CH484" i="42"/>
  <c r="CL484" i="42" s="1"/>
  <c r="CH483" i="42"/>
  <c r="CL483" i="42" s="1"/>
  <c r="CO483" i="42"/>
  <c r="CH478" i="42"/>
  <c r="CL478" i="42" s="1"/>
  <c r="CO478" i="42"/>
  <c r="CO480" i="42"/>
  <c r="CH480" i="42"/>
  <c r="CL480" i="42" s="1"/>
  <c r="CP479" i="42"/>
  <c r="CI479" i="42"/>
  <c r="CM479" i="42" s="1"/>
  <c r="CI482" i="42"/>
  <c r="CM482" i="42" s="1"/>
  <c r="CP482" i="42"/>
  <c r="CP475" i="42"/>
  <c r="CI475" i="42"/>
  <c r="CM475" i="42" s="1"/>
  <c r="CI476" i="42"/>
  <c r="CM476" i="42" s="1"/>
  <c r="CP476" i="42"/>
  <c r="CP474" i="42"/>
  <c r="CI474" i="42"/>
  <c r="CM474" i="42" s="1"/>
  <c r="CI477" i="42"/>
  <c r="CM477" i="42" s="1"/>
  <c r="CP477" i="42"/>
  <c r="CI473" i="42"/>
  <c r="CM473" i="42" s="1"/>
  <c r="CP473" i="42"/>
  <c r="CP481" i="42"/>
  <c r="CI481" i="42"/>
  <c r="CM481" i="42" s="1"/>
  <c r="CI484" i="42"/>
  <c r="CM484" i="42" s="1"/>
  <c r="CP484" i="42"/>
  <c r="CI483" i="42"/>
  <c r="CM483" i="42" s="1"/>
  <c r="CP483" i="42"/>
  <c r="CI478" i="42"/>
  <c r="CM478" i="42" s="1"/>
  <c r="CP478" i="42"/>
  <c r="CI480" i="42"/>
  <c r="CM480" i="42" s="1"/>
  <c r="CP480" i="42"/>
  <c r="CI472" i="42"/>
  <c r="CM472" i="42" s="1"/>
  <c r="CP472" i="42"/>
  <c r="CN474" i="42"/>
  <c r="AW478" i="42"/>
  <c r="BE478" i="42" s="1"/>
  <c r="BI478" i="42" s="1"/>
  <c r="AU478" i="42"/>
  <c r="BC478" i="42" s="1"/>
  <c r="BG478" i="42" s="1"/>
  <c r="AV478" i="42"/>
  <c r="BK478" i="42" s="1"/>
  <c r="BL474" i="42"/>
  <c r="BJ481" i="42"/>
  <c r="BJ482" i="42"/>
  <c r="BD480" i="42"/>
  <c r="BH480" i="42" s="1"/>
  <c r="BK480" i="42"/>
  <c r="BK476" i="42"/>
  <c r="BD476" i="42"/>
  <c r="BH476" i="42" s="1"/>
  <c r="BL484" i="42"/>
  <c r="BD483" i="42"/>
  <c r="BH483" i="42" s="1"/>
  <c r="BK483" i="42"/>
  <c r="BD479" i="42"/>
  <c r="BH479" i="42" s="1"/>
  <c r="BK479" i="42"/>
  <c r="BL477" i="42"/>
  <c r="E46" i="42"/>
  <c r="N46" i="42" s="1"/>
  <c r="AB72" i="42"/>
  <c r="EZ473" i="42" l="1"/>
  <c r="DT477" i="42"/>
  <c r="BC483" i="42"/>
  <c r="BG483" i="42" s="1"/>
  <c r="BK484" i="42"/>
  <c r="DM474" i="42"/>
  <c r="DQ474" i="42" s="1"/>
  <c r="DM476" i="42"/>
  <c r="DM484" i="42"/>
  <c r="DM482" i="42"/>
  <c r="DM479" i="42"/>
  <c r="DM480" i="42"/>
  <c r="DM481" i="42"/>
  <c r="DQ481" i="42" s="1"/>
  <c r="DT474" i="42"/>
  <c r="DT483" i="42"/>
  <c r="DM475" i="42"/>
  <c r="DM478" i="42"/>
  <c r="DQ478" i="42" s="1"/>
  <c r="DT476" i="42"/>
  <c r="DT478" i="42"/>
  <c r="DT475" i="42"/>
  <c r="DT482" i="42"/>
  <c r="DM477" i="42"/>
  <c r="DT481" i="42"/>
  <c r="DT484" i="42"/>
  <c r="DT479" i="42"/>
  <c r="DM483" i="42"/>
  <c r="DQ483" i="42" s="1"/>
  <c r="DT480" i="42"/>
  <c r="BL479" i="42"/>
  <c r="BJ477" i="42"/>
  <c r="BJ476" i="42"/>
  <c r="BJ474" i="42"/>
  <c r="BL483" i="42"/>
  <c r="BL481" i="42"/>
  <c r="BL476" i="42"/>
  <c r="BJ484" i="42"/>
  <c r="BD481" i="42"/>
  <c r="BH481" i="42" s="1"/>
  <c r="BJ479" i="42"/>
  <c r="BL482" i="42"/>
  <c r="BK477" i="42"/>
  <c r="BD474" i="42"/>
  <c r="BH474" i="42" s="1"/>
  <c r="BJ480" i="42"/>
  <c r="BK482" i="42"/>
  <c r="BL480" i="42"/>
  <c r="BJ478" i="42"/>
  <c r="BD478" i="42"/>
  <c r="BH478" i="42" s="1"/>
  <c r="BL478" i="42"/>
  <c r="N127" i="42"/>
  <c r="AC157" i="42"/>
  <c r="Y470" i="42" s="1"/>
  <c r="DQ482" i="42" l="1"/>
  <c r="EZ482" i="42" s="1"/>
  <c r="DQ484" i="42"/>
  <c r="EZ484" i="42" s="1"/>
  <c r="DQ475" i="42"/>
  <c r="EZ475" i="42" s="1"/>
  <c r="DQ480" i="42"/>
  <c r="EZ480" i="42" s="1"/>
  <c r="DQ476" i="42"/>
  <c r="EZ476" i="42" s="1"/>
  <c r="DQ477" i="42"/>
  <c r="EZ477" i="42" s="1"/>
  <c r="DQ479" i="42"/>
  <c r="EZ479" i="42" s="1"/>
  <c r="EZ481" i="42"/>
  <c r="EZ478" i="42"/>
  <c r="EZ474" i="42"/>
  <c r="EZ483" i="42"/>
  <c r="J445" i="42"/>
  <c r="R127" i="42"/>
  <c r="L157" i="42" s="1"/>
  <c r="C614" i="41"/>
  <c r="D614" i="41"/>
  <c r="C615" i="41"/>
  <c r="D615" i="41"/>
  <c r="B184" i="42" l="1"/>
  <c r="B185" i="42"/>
  <c r="B186" i="42"/>
  <c r="B187" i="42"/>
  <c r="B188" i="42"/>
  <c r="B189" i="42"/>
  <c r="B190" i="42"/>
  <c r="B191" i="42"/>
  <c r="B192" i="42"/>
  <c r="B183" i="42"/>
  <c r="AA142" i="4"/>
  <c r="AA134" i="4"/>
  <c r="AA135" i="4"/>
  <c r="AA136" i="4"/>
  <c r="AA137" i="4"/>
  <c r="AA138" i="4"/>
  <c r="AA139" i="4"/>
  <c r="AA140" i="4"/>
  <c r="AA141" i="4"/>
  <c r="AG46" i="42"/>
  <c r="U46" i="42"/>
  <c r="K4" i="3"/>
  <c r="K63" i="3"/>
  <c r="K59" i="3"/>
  <c r="K6" i="3"/>
  <c r="K61" i="3"/>
  <c r="K62" i="3"/>
  <c r="K9" i="3"/>
  <c r="K8" i="3"/>
  <c r="K57" i="3"/>
  <c r="K58" i="3"/>
  <c r="K5" i="3"/>
  <c r="K64" i="3"/>
  <c r="K60" i="3"/>
  <c r="K3" i="3"/>
  <c r="K7" i="3"/>
  <c r="K10" i="3"/>
  <c r="K66" i="3"/>
  <c r="K12" i="3"/>
  <c r="K65" i="3"/>
  <c r="K24" i="3"/>
  <c r="K22" i="3"/>
  <c r="K23" i="3"/>
  <c r="K20" i="3"/>
  <c r="K69" i="3"/>
  <c r="K14" i="3"/>
  <c r="K13" i="3"/>
  <c r="K17" i="3"/>
  <c r="K70" i="3"/>
  <c r="K67" i="3"/>
  <c r="K71" i="3"/>
  <c r="K25" i="3"/>
  <c r="K21" i="3"/>
  <c r="K15" i="3"/>
  <c r="K16" i="3"/>
  <c r="K18" i="3"/>
  <c r="K68" i="3"/>
  <c r="K29" i="3"/>
  <c r="K30" i="3"/>
  <c r="K31" i="3"/>
  <c r="K32" i="3"/>
  <c r="K73" i="3"/>
  <c r="K28" i="3"/>
  <c r="K27" i="3"/>
  <c r="K72" i="3"/>
  <c r="K37" i="3"/>
  <c r="K36" i="3"/>
  <c r="K33" i="3"/>
  <c r="K34" i="3"/>
  <c r="K35" i="3"/>
  <c r="K75" i="3"/>
  <c r="K39" i="3"/>
  <c r="K41" i="3"/>
  <c r="K42" i="3"/>
  <c r="K38" i="3"/>
  <c r="K78" i="3"/>
  <c r="K77" i="3"/>
  <c r="K76" i="3"/>
  <c r="K51" i="3"/>
  <c r="K46" i="3"/>
  <c r="K52" i="3"/>
  <c r="K47" i="3"/>
  <c r="K49" i="3"/>
  <c r="K48" i="3"/>
  <c r="K50" i="3"/>
  <c r="K53" i="3"/>
  <c r="K43" i="3"/>
  <c r="K45" i="3"/>
  <c r="K44" i="3"/>
  <c r="K56" i="3"/>
  <c r="K54" i="3"/>
  <c r="K55" i="3"/>
  <c r="K79" i="3"/>
  <c r="H46" i="42" l="1"/>
  <c r="H47" i="42"/>
  <c r="T47" i="42"/>
  <c r="AR46" i="42"/>
  <c r="AM241" i="42" s="1"/>
  <c r="AW241" i="42"/>
  <c r="BA241" i="42" s="1"/>
  <c r="J47" i="42" l="1"/>
  <c r="O47" i="42" s="1"/>
  <c r="B420" i="42"/>
  <c r="B446" i="42" s="1"/>
  <c r="C420" i="42"/>
  <c r="D446" i="42" s="1"/>
  <c r="D420" i="42"/>
  <c r="F446" i="42" s="1"/>
  <c r="E420" i="42"/>
  <c r="N446" i="42" s="1"/>
  <c r="G420" i="42"/>
  <c r="R446" i="42" s="1"/>
  <c r="F420" i="42"/>
  <c r="P446" i="42" s="1"/>
  <c r="I242" i="42"/>
  <c r="K242" i="42" s="1"/>
  <c r="G269" i="42" s="1"/>
  <c r="K47" i="42"/>
  <c r="D206" i="42" s="1"/>
  <c r="F206" i="42" s="1"/>
  <c r="I243" i="42"/>
  <c r="K48" i="42"/>
  <c r="J48" i="42"/>
  <c r="S242" i="42"/>
  <c r="V47" i="42"/>
  <c r="W47" i="42"/>
  <c r="AQ241" i="42"/>
  <c r="Y320" i="42"/>
  <c r="Y350" i="42" s="1"/>
  <c r="AO241" i="42"/>
  <c r="AP241" i="42"/>
  <c r="AN241" i="42"/>
  <c r="AD320" i="42"/>
  <c r="AD350" i="42" s="1"/>
  <c r="AZ241" i="42"/>
  <c r="AY241" i="42"/>
  <c r="AX241" i="42"/>
  <c r="C72" i="42"/>
  <c r="T419" i="42" s="1"/>
  <c r="Q446" i="42" l="1"/>
  <c r="S446" i="42"/>
  <c r="C446" i="42"/>
  <c r="O446" i="42"/>
  <c r="G446" i="42"/>
  <c r="E446" i="42"/>
  <c r="H206" i="42"/>
  <c r="J206" i="42" s="1"/>
  <c r="W206" i="42" s="1"/>
  <c r="BM47" i="42"/>
  <c r="J242" i="42"/>
  <c r="F269" i="42" s="1"/>
  <c r="J321" i="42"/>
  <c r="L321" i="42" s="1"/>
  <c r="L242" i="42"/>
  <c r="H269" i="42" s="1"/>
  <c r="M242" i="42"/>
  <c r="I269" i="42" s="1"/>
  <c r="AA47" i="42"/>
  <c r="M243" i="42"/>
  <c r="I270" i="42" s="1"/>
  <c r="BD270" i="42" s="1"/>
  <c r="K243" i="42"/>
  <c r="G270" i="42" s="1"/>
  <c r="BB270" i="42" s="1"/>
  <c r="J322" i="42"/>
  <c r="L243" i="42"/>
  <c r="H270" i="42" s="1"/>
  <c r="J243" i="42"/>
  <c r="F270" i="42" s="1"/>
  <c r="BA270" i="42" s="1"/>
  <c r="D382" i="42"/>
  <c r="BM48" i="42"/>
  <c r="D207" i="42"/>
  <c r="F207" i="42" s="1"/>
  <c r="W207" i="42" s="1"/>
  <c r="BL48" i="42"/>
  <c r="I24" i="22" s="1"/>
  <c r="C382" i="42"/>
  <c r="O48" i="42"/>
  <c r="BL47" i="42"/>
  <c r="I23" i="22" s="1"/>
  <c r="D381" i="42"/>
  <c r="O321" i="42"/>
  <c r="T242" i="42"/>
  <c r="P269" i="42" s="1"/>
  <c r="W242" i="42"/>
  <c r="S269" i="42" s="1"/>
  <c r="U242" i="42"/>
  <c r="Q269" i="42" s="1"/>
  <c r="BB269" i="42" s="1"/>
  <c r="C381" i="42"/>
  <c r="K72" i="42"/>
  <c r="T73" i="42"/>
  <c r="C23" i="22" s="1"/>
  <c r="D320" i="42"/>
  <c r="F320" i="42" s="1"/>
  <c r="AA73" i="42" l="1"/>
  <c r="D23" i="22" s="1"/>
  <c r="E471" i="42"/>
  <c r="C471" i="42"/>
  <c r="G471" i="42"/>
  <c r="C48" i="22"/>
  <c r="J351" i="42"/>
  <c r="L351" i="42" s="1"/>
  <c r="M351" i="42" s="1"/>
  <c r="BA269" i="42"/>
  <c r="BD269" i="42"/>
  <c r="BO47" i="42"/>
  <c r="O351" i="42"/>
  <c r="Q351" i="42" s="1"/>
  <c r="R351" i="42" s="1"/>
  <c r="Q321" i="42"/>
  <c r="R321" i="42" s="1"/>
  <c r="T74" i="42"/>
  <c r="C24" i="22" s="1"/>
  <c r="BO48" i="42"/>
  <c r="J352" i="42"/>
  <c r="L352" i="42" s="1"/>
  <c r="L322" i="42"/>
  <c r="S73" i="42"/>
  <c r="R73" i="42"/>
  <c r="Q73" i="42"/>
  <c r="M321" i="42"/>
  <c r="F350" i="42"/>
  <c r="H320" i="42"/>
  <c r="D350" i="42"/>
  <c r="E451" i="41"/>
  <c r="D451" i="41"/>
  <c r="C451" i="41"/>
  <c r="E446" i="41"/>
  <c r="D446" i="41"/>
  <c r="C446" i="41"/>
  <c r="O65" i="42" s="1"/>
  <c r="U30" i="4"/>
  <c r="AD46" i="42"/>
  <c r="C19" i="42"/>
  <c r="J19" i="42" s="1"/>
  <c r="B19" i="42"/>
  <c r="B65" i="4"/>
  <c r="Y73" i="42" l="1"/>
  <c r="AX73" i="42" s="1"/>
  <c r="AZ73" i="42"/>
  <c r="X73" i="42"/>
  <c r="D48" i="22"/>
  <c r="I48" i="22" s="1"/>
  <c r="Z73" i="42"/>
  <c r="BG102" i="42" s="1"/>
  <c r="P471" i="42"/>
  <c r="L446" i="42"/>
  <c r="I471" i="42" s="1"/>
  <c r="D471" i="42"/>
  <c r="K446" i="42"/>
  <c r="H471" i="42" s="1"/>
  <c r="B471" i="42"/>
  <c r="N471" i="42"/>
  <c r="O471" i="42"/>
  <c r="AL471" i="42"/>
  <c r="C472" i="42"/>
  <c r="H446" i="42"/>
  <c r="I446" i="42" s="1"/>
  <c r="AJ471" i="42"/>
  <c r="E472" i="42"/>
  <c r="G472" i="42"/>
  <c r="C49" i="22"/>
  <c r="I49" i="22" s="1"/>
  <c r="AP19" i="42"/>
  <c r="AH19" i="42"/>
  <c r="Z19" i="42"/>
  <c r="R19" i="42"/>
  <c r="AQ19" i="42"/>
  <c r="AI19" i="42"/>
  <c r="AA19" i="42"/>
  <c r="S19" i="42"/>
  <c r="K19" i="42"/>
  <c r="M72" i="42"/>
  <c r="D241" i="42"/>
  <c r="AI321" i="42"/>
  <c r="AI351" i="42"/>
  <c r="AH351" i="42"/>
  <c r="M352" i="42"/>
  <c r="AI352" i="42" s="1"/>
  <c r="AH352" i="42"/>
  <c r="M322" i="42"/>
  <c r="AI322" i="42" s="1"/>
  <c r="AH322" i="42"/>
  <c r="AZ74" i="42"/>
  <c r="S74" i="42"/>
  <c r="Q74" i="42"/>
  <c r="R421" i="42" s="1"/>
  <c r="R74" i="42"/>
  <c r="AH321" i="42"/>
  <c r="G46" i="42"/>
  <c r="G102" i="42"/>
  <c r="S102" i="42" s="1"/>
  <c r="V102" i="42" s="1"/>
  <c r="H102" i="42"/>
  <c r="T102" i="42" s="1"/>
  <c r="E102" i="42"/>
  <c r="F102" i="42"/>
  <c r="C102" i="42"/>
  <c r="AV102" i="42" s="1"/>
  <c r="F128" i="42" s="1"/>
  <c r="F158" i="42" s="1"/>
  <c r="D102" i="42"/>
  <c r="B157" i="42"/>
  <c r="B205" i="42" s="1"/>
  <c r="B241" i="42" s="1"/>
  <c r="B268" i="42" s="1"/>
  <c r="H350" i="42"/>
  <c r="AC46" i="42"/>
  <c r="CQ157" i="42" s="1"/>
  <c r="CJ470" i="42" s="1"/>
  <c r="BO65" i="42"/>
  <c r="T91" i="42"/>
  <c r="C41" i="22" s="1"/>
  <c r="AF46" i="42"/>
  <c r="AC241" i="42" s="1"/>
  <c r="AG241" i="42" s="1"/>
  <c r="C241" i="42"/>
  <c r="C320" i="42" s="1"/>
  <c r="B46" i="42"/>
  <c r="B72" i="42" s="1"/>
  <c r="B101" i="42" s="1"/>
  <c r="B127" i="42" s="1"/>
  <c r="R46" i="42"/>
  <c r="S46" i="42"/>
  <c r="I320" i="42"/>
  <c r="O72" i="42"/>
  <c r="AC72" i="42"/>
  <c r="P72" i="42"/>
  <c r="U72" i="42"/>
  <c r="W72" i="42"/>
  <c r="M419" i="42" l="1"/>
  <c r="AP445" i="42" s="1"/>
  <c r="L419" i="42"/>
  <c r="AN445" i="42" s="1"/>
  <c r="K419" i="42"/>
  <c r="AL445" i="42" s="1"/>
  <c r="N419" i="42"/>
  <c r="AX445" i="42" s="1"/>
  <c r="P419" i="42"/>
  <c r="BB445" i="42" s="1"/>
  <c r="O419" i="42"/>
  <c r="AZ445" i="42" s="1"/>
  <c r="R242" i="42"/>
  <c r="V242" i="42" s="1"/>
  <c r="AJ472" i="42"/>
  <c r="BE102" i="42"/>
  <c r="BQ102" i="42" s="1"/>
  <c r="CD102" i="42" s="1"/>
  <c r="BD102" i="42"/>
  <c r="BP102" i="42" s="1"/>
  <c r="CB102" i="42" s="1"/>
  <c r="BC102" i="42"/>
  <c r="AI128" i="42" s="1"/>
  <c r="AL128" i="42" s="1"/>
  <c r="AU158" i="42" s="1"/>
  <c r="BB102" i="42"/>
  <c r="AH128" i="42" s="1"/>
  <c r="AW73" i="42"/>
  <c r="AY73" i="42"/>
  <c r="BF102" i="42"/>
  <c r="AV471" i="42"/>
  <c r="AU471" i="42"/>
  <c r="AW471" i="42"/>
  <c r="X446" i="42"/>
  <c r="AP471" i="42" s="1"/>
  <c r="AK471" i="42"/>
  <c r="W446" i="42"/>
  <c r="AO471" i="42" s="1"/>
  <c r="AI471" i="42"/>
  <c r="L447" i="42"/>
  <c r="I472" i="42" s="1"/>
  <c r="D472" i="42"/>
  <c r="K447" i="42"/>
  <c r="H472" i="42" s="1"/>
  <c r="B472" i="42"/>
  <c r="P472" i="42"/>
  <c r="R471" i="42"/>
  <c r="U471" i="42"/>
  <c r="L471" i="42"/>
  <c r="N472" i="42"/>
  <c r="O472" i="42"/>
  <c r="M446" i="42"/>
  <c r="J471" i="42" s="1"/>
  <c r="F471" i="42"/>
  <c r="T471" i="42"/>
  <c r="Q471" i="42"/>
  <c r="K471" i="42"/>
  <c r="H447" i="42"/>
  <c r="I447" i="42" s="1"/>
  <c r="T446" i="42"/>
  <c r="U446" i="42" s="1"/>
  <c r="E489" i="42"/>
  <c r="C489" i="42"/>
  <c r="G489" i="42"/>
  <c r="C66" i="22"/>
  <c r="I66" i="22" s="1"/>
  <c r="AY102" i="42"/>
  <c r="R102" i="42"/>
  <c r="AX102" i="42"/>
  <c r="Q102" i="42"/>
  <c r="W102" i="42"/>
  <c r="AF102" i="42" s="1"/>
  <c r="H103" i="42"/>
  <c r="AY74" i="42"/>
  <c r="G103" i="42"/>
  <c r="AW74" i="42"/>
  <c r="D103" i="42"/>
  <c r="P103" i="42" s="1"/>
  <c r="C103" i="42"/>
  <c r="O103" i="42" s="1"/>
  <c r="AX74" i="42"/>
  <c r="F103" i="42"/>
  <c r="E103" i="42"/>
  <c r="AT268" i="42"/>
  <c r="V500" i="42" s="1"/>
  <c r="AW268" i="42"/>
  <c r="Y500" i="42" s="1"/>
  <c r="AL46" i="42"/>
  <c r="AX127" i="42"/>
  <c r="AH445" i="42" s="1"/>
  <c r="X158" i="42"/>
  <c r="O158" i="42"/>
  <c r="U158" i="42"/>
  <c r="R128" i="42"/>
  <c r="L158" i="42" s="1"/>
  <c r="AW102" i="42"/>
  <c r="G128" i="42" s="1"/>
  <c r="B320" i="42"/>
  <c r="B350" i="42" s="1"/>
  <c r="B380" i="42" s="1"/>
  <c r="X241" i="42"/>
  <c r="W268" i="42" s="1"/>
  <c r="Y268" i="42" s="1"/>
  <c r="Q46" i="42"/>
  <c r="BJ157" i="42" s="1"/>
  <c r="BF470" i="42" s="1"/>
  <c r="AE320" i="42"/>
  <c r="Z320" i="42"/>
  <c r="C350" i="42"/>
  <c r="K320" i="42"/>
  <c r="S320" i="42"/>
  <c r="S350" i="42" s="1"/>
  <c r="BH46" i="42"/>
  <c r="AV46" i="42"/>
  <c r="AZ91" i="42"/>
  <c r="R91" i="42"/>
  <c r="Q91" i="42"/>
  <c r="S91" i="42"/>
  <c r="AJ46" i="42"/>
  <c r="K205" i="42"/>
  <c r="M205" i="42" s="1"/>
  <c r="C205" i="42"/>
  <c r="E205" i="42" s="1"/>
  <c r="AK46" i="42"/>
  <c r="J419" i="42" s="1"/>
  <c r="T46" i="42"/>
  <c r="S241" i="42" s="1"/>
  <c r="W241" i="42" s="1"/>
  <c r="X46" i="42"/>
  <c r="O241" i="42"/>
  <c r="M46" i="42"/>
  <c r="C268" i="42"/>
  <c r="D268" i="42" s="1"/>
  <c r="T320" i="42"/>
  <c r="T350" i="42" s="1"/>
  <c r="I241" i="42"/>
  <c r="Y241" i="42"/>
  <c r="G241" i="42"/>
  <c r="I350" i="42"/>
  <c r="AA241" i="42"/>
  <c r="Z241" i="42"/>
  <c r="AD241" i="42" s="1"/>
  <c r="P241" i="42"/>
  <c r="E241" i="42"/>
  <c r="I46" i="42"/>
  <c r="L46" i="42" s="1"/>
  <c r="J46" i="42" s="1"/>
  <c r="O46" i="42" s="1"/>
  <c r="V72" i="42"/>
  <c r="N72" i="42"/>
  <c r="Q241" i="42" l="1"/>
  <c r="D419" i="42"/>
  <c r="F445" i="42" s="1"/>
  <c r="C419" i="42"/>
  <c r="E445" i="42" s="1"/>
  <c r="I419" i="42"/>
  <c r="AB445" i="42" s="1"/>
  <c r="H419" i="42"/>
  <c r="AA445" i="42" s="1"/>
  <c r="B419" i="42"/>
  <c r="CA102" i="42"/>
  <c r="Z128" i="42" s="1"/>
  <c r="AO158" i="42" s="1"/>
  <c r="BF158" i="42" s="1"/>
  <c r="AM445" i="42"/>
  <c r="AQ445" i="42"/>
  <c r="AY445" i="42"/>
  <c r="AO445" i="42"/>
  <c r="AD445" i="42"/>
  <c r="BC445" i="42"/>
  <c r="BA445" i="42"/>
  <c r="BN471" i="42"/>
  <c r="R420" i="42"/>
  <c r="W447" i="42"/>
  <c r="AO472" i="42" s="1"/>
  <c r="AI472" i="42"/>
  <c r="AJ489" i="42"/>
  <c r="AU472" i="42"/>
  <c r="AW472" i="42"/>
  <c r="AV472" i="42"/>
  <c r="R438" i="42"/>
  <c r="CC102" i="42"/>
  <c r="AA128" i="42" s="1"/>
  <c r="AP158" i="42" s="1"/>
  <c r="AZ158" i="42" s="1"/>
  <c r="BA73" i="42"/>
  <c r="Y446" i="42"/>
  <c r="AM471" i="42"/>
  <c r="AY471" i="42"/>
  <c r="AS471" i="42"/>
  <c r="BB471" i="42"/>
  <c r="BA471" i="42"/>
  <c r="AX471" i="42"/>
  <c r="AR471" i="42"/>
  <c r="N489" i="42"/>
  <c r="P489" i="42"/>
  <c r="K464" i="42"/>
  <c r="H489" i="42" s="1"/>
  <c r="B489" i="42"/>
  <c r="O489" i="42"/>
  <c r="V471" i="42"/>
  <c r="AC471" i="42" s="1"/>
  <c r="L464" i="42"/>
  <c r="I489" i="42" s="1"/>
  <c r="D489" i="42"/>
  <c r="W471" i="42"/>
  <c r="AD471" i="42" s="1"/>
  <c r="M471" i="42"/>
  <c r="S471" i="42"/>
  <c r="T472" i="42"/>
  <c r="K472" i="42"/>
  <c r="Q472" i="42"/>
  <c r="AF471" i="42"/>
  <c r="L472" i="42"/>
  <c r="U472" i="42"/>
  <c r="R472" i="42"/>
  <c r="M447" i="42"/>
  <c r="F472" i="42"/>
  <c r="AG471" i="42"/>
  <c r="H464" i="42"/>
  <c r="I464" i="42" s="1"/>
  <c r="H120" i="42"/>
  <c r="H241" i="42"/>
  <c r="L241" i="42" s="1"/>
  <c r="F241" i="42"/>
  <c r="J241" i="42" s="1"/>
  <c r="AD102" i="42"/>
  <c r="AE102" i="42"/>
  <c r="AB102" i="42"/>
  <c r="H128" i="42" s="1"/>
  <c r="H158" i="42" s="1"/>
  <c r="P158" i="42" s="1"/>
  <c r="AC102" i="42"/>
  <c r="AI102" i="42"/>
  <c r="AG102" i="42"/>
  <c r="AH102" i="42"/>
  <c r="BA74" i="42"/>
  <c r="Z103" i="42"/>
  <c r="AA103" i="42"/>
  <c r="K129" i="42" s="1"/>
  <c r="X103" i="42"/>
  <c r="Y103" i="42"/>
  <c r="J129" i="42" s="1"/>
  <c r="K350" i="42"/>
  <c r="BG46" i="42"/>
  <c r="T205" i="42" s="1"/>
  <c r="V205" i="42" s="1"/>
  <c r="BB127" i="42"/>
  <c r="BZ157" i="42" s="1"/>
  <c r="BD127" i="42"/>
  <c r="CB157" i="42" s="1"/>
  <c r="Z46" i="42"/>
  <c r="AF127" i="42"/>
  <c r="V445" i="42" s="1"/>
  <c r="M241" i="42"/>
  <c r="K241" i="42"/>
  <c r="G158" i="42"/>
  <c r="G120" i="42"/>
  <c r="E120" i="42"/>
  <c r="F120" i="42"/>
  <c r="C120" i="42"/>
  <c r="D120" i="42"/>
  <c r="X268" i="42"/>
  <c r="Z268" i="42" s="1"/>
  <c r="N500" i="42" s="1"/>
  <c r="N241" i="42"/>
  <c r="M268" i="42" s="1"/>
  <c r="N268" i="42" s="1"/>
  <c r="U350" i="42"/>
  <c r="N320" i="42"/>
  <c r="P320" i="42" s="1"/>
  <c r="AY91" i="42"/>
  <c r="AX91" i="42"/>
  <c r="AW91" i="42"/>
  <c r="AE350" i="42"/>
  <c r="AF350" i="42" s="1"/>
  <c r="AG350" i="42" s="1"/>
  <c r="Z350" i="42"/>
  <c r="AA350" i="42" s="1"/>
  <c r="J320" i="42"/>
  <c r="AF320" i="42"/>
  <c r="AG320" i="42" s="1"/>
  <c r="AV268" i="42"/>
  <c r="X500" i="42" s="1"/>
  <c r="AU268" i="42"/>
  <c r="W500" i="42" s="1"/>
  <c r="AA320" i="42"/>
  <c r="AB320" i="42" s="1"/>
  <c r="AM268" i="42"/>
  <c r="U500" i="42" s="1"/>
  <c r="AL268" i="42"/>
  <c r="T500" i="42" s="1"/>
  <c r="AK268" i="42"/>
  <c r="S500" i="42" s="1"/>
  <c r="AJ268" i="42"/>
  <c r="R500" i="42" s="1"/>
  <c r="E268" i="42"/>
  <c r="BF46" i="42"/>
  <c r="AT46" i="42"/>
  <c r="AU46" i="42"/>
  <c r="P205" i="42" s="1"/>
  <c r="R205" i="42" s="1"/>
  <c r="G205" i="42"/>
  <c r="I205" i="42" s="1"/>
  <c r="Y46" i="42"/>
  <c r="U320" i="42"/>
  <c r="V320" i="42" s="1"/>
  <c r="W46" i="42"/>
  <c r="V46" i="42"/>
  <c r="O320" i="42"/>
  <c r="O350" i="42" s="1"/>
  <c r="AE241" i="42"/>
  <c r="U241" i="42"/>
  <c r="T241" i="42"/>
  <c r="D445" i="42" l="1"/>
  <c r="G419" i="42"/>
  <c r="Z445" i="42"/>
  <c r="F419" i="42"/>
  <c r="E419" i="42"/>
  <c r="N445" i="42" s="1"/>
  <c r="AC445" i="42"/>
  <c r="AY158" i="42"/>
  <c r="BN158" i="42" s="1"/>
  <c r="BC158" i="42"/>
  <c r="BA158" i="42"/>
  <c r="BI158" i="42" s="1"/>
  <c r="BM158" i="42" s="1"/>
  <c r="AW158" i="42"/>
  <c r="G445" i="42"/>
  <c r="AK128" i="42"/>
  <c r="AT158" i="42" s="1"/>
  <c r="AE445" i="42"/>
  <c r="B445" i="42"/>
  <c r="C445" i="42"/>
  <c r="C470" i="42" s="1"/>
  <c r="CA471" i="42"/>
  <c r="BZ471" i="42"/>
  <c r="BY471" i="42"/>
  <c r="AI446" i="42"/>
  <c r="BS471" i="42" s="1"/>
  <c r="BM471" i="42"/>
  <c r="BE472" i="42"/>
  <c r="BI472" i="42" s="1"/>
  <c r="BL472" i="42"/>
  <c r="BA472" i="42"/>
  <c r="AX472" i="42"/>
  <c r="AR472" i="42"/>
  <c r="AW489" i="42"/>
  <c r="AU489" i="42"/>
  <c r="AV489" i="42"/>
  <c r="BD472" i="42"/>
  <c r="BH472" i="42" s="1"/>
  <c r="BK472" i="42"/>
  <c r="AI489" i="42"/>
  <c r="W464" i="42"/>
  <c r="AO489" i="42" s="1"/>
  <c r="F268" i="42"/>
  <c r="F500" i="42" s="1"/>
  <c r="AQ471" i="42"/>
  <c r="AZ471" i="42"/>
  <c r="AT471" i="42"/>
  <c r="BC471" i="42"/>
  <c r="BG471" i="42" s="1"/>
  <c r="BD471" i="42"/>
  <c r="BH471" i="42" s="1"/>
  <c r="BK471" i="42"/>
  <c r="BJ471" i="42"/>
  <c r="X471" i="42"/>
  <c r="AE471" i="42" s="1"/>
  <c r="AF472" i="42"/>
  <c r="M464" i="42"/>
  <c r="F489" i="42"/>
  <c r="AH471" i="42"/>
  <c r="R489" i="42"/>
  <c r="U489" i="42"/>
  <c r="L489" i="42"/>
  <c r="T489" i="42"/>
  <c r="K489" i="42"/>
  <c r="Q489" i="42"/>
  <c r="S472" i="42"/>
  <c r="M472" i="42"/>
  <c r="J472" i="42"/>
  <c r="BK447" i="42"/>
  <c r="AG472" i="42"/>
  <c r="V472" i="42"/>
  <c r="AC472" i="42" s="1"/>
  <c r="W472" i="42"/>
  <c r="AD472" i="42" s="1"/>
  <c r="T72" i="42"/>
  <c r="C22" i="22" s="1"/>
  <c r="E470" i="42"/>
  <c r="V158" i="42"/>
  <c r="S128" i="42"/>
  <c r="I128" i="42"/>
  <c r="I158" i="42" s="1"/>
  <c r="FS158" i="42" s="1"/>
  <c r="Y158" i="42"/>
  <c r="L129" i="42"/>
  <c r="M129" i="42" s="1"/>
  <c r="K159" i="42"/>
  <c r="AB350" i="42"/>
  <c r="AX120" i="42"/>
  <c r="Q120" i="42"/>
  <c r="AC120" i="42" s="1"/>
  <c r="AY120" i="42"/>
  <c r="R120" i="42"/>
  <c r="AJ127" i="42"/>
  <c r="AS157" i="42" s="1"/>
  <c r="AL127" i="42"/>
  <c r="AU157" i="42" s="1"/>
  <c r="L320" i="42"/>
  <c r="G268" i="42"/>
  <c r="G500" i="42" s="1"/>
  <c r="K46" i="42"/>
  <c r="BN46" i="42"/>
  <c r="BK46" i="42"/>
  <c r="O268" i="42"/>
  <c r="N350" i="42"/>
  <c r="H205" i="42"/>
  <c r="J205" i="42" s="1"/>
  <c r="BA91" i="42"/>
  <c r="I268" i="42"/>
  <c r="I500" i="42" s="1"/>
  <c r="AY46" i="42"/>
  <c r="AA46" i="42"/>
  <c r="H268" i="42"/>
  <c r="J350" i="42"/>
  <c r="F173" i="41"/>
  <c r="BG158" i="42" l="1"/>
  <c r="BK158" i="42" s="1"/>
  <c r="O445" i="42"/>
  <c r="CQ128" i="42"/>
  <c r="BP158" i="42"/>
  <c r="BO158" i="42"/>
  <c r="BH158" i="42"/>
  <c r="BL158" i="42" s="1"/>
  <c r="R419" i="42"/>
  <c r="R445" i="42"/>
  <c r="S445" i="42"/>
  <c r="P445" i="42"/>
  <c r="Q445" i="42"/>
  <c r="BK446" i="42"/>
  <c r="BV471" i="42"/>
  <c r="CB471" i="42"/>
  <c r="CE471" i="42"/>
  <c r="CH471" i="42"/>
  <c r="CL471" i="42" s="1"/>
  <c r="CO471" i="42"/>
  <c r="CP471" i="42"/>
  <c r="CI471" i="42"/>
  <c r="CM471" i="42" s="1"/>
  <c r="BC472" i="42"/>
  <c r="BG472" i="42" s="1"/>
  <c r="AX489" i="42"/>
  <c r="AR489" i="42"/>
  <c r="BA489" i="42"/>
  <c r="BJ472" i="42"/>
  <c r="BE489" i="42"/>
  <c r="BI489" i="42" s="1"/>
  <c r="BL489" i="42"/>
  <c r="BD489" i="42"/>
  <c r="BH489" i="42" s="1"/>
  <c r="BK489" i="42"/>
  <c r="Q72" i="42"/>
  <c r="M320" i="42"/>
  <c r="J293" i="42"/>
  <c r="H500" i="42"/>
  <c r="DB471" i="42"/>
  <c r="DH471" i="42"/>
  <c r="DH472" i="42"/>
  <c r="DB472" i="42"/>
  <c r="BE471" i="42"/>
  <c r="BI471" i="42" s="1"/>
  <c r="BL471" i="42"/>
  <c r="AF489" i="42"/>
  <c r="AG489" i="42"/>
  <c r="AH472" i="42"/>
  <c r="V489" i="42"/>
  <c r="AC489" i="42" s="1"/>
  <c r="W489" i="42"/>
  <c r="AD489" i="42" s="1"/>
  <c r="M489" i="42"/>
  <c r="S489" i="42"/>
  <c r="BK464" i="42"/>
  <c r="J489" i="42"/>
  <c r="X472" i="42"/>
  <c r="AE472" i="42" s="1"/>
  <c r="AO72" i="42"/>
  <c r="F22" i="22" s="1"/>
  <c r="AV72" i="42"/>
  <c r="G22" i="22" s="1"/>
  <c r="K445" i="42"/>
  <c r="H470" i="42" s="1"/>
  <c r="B470" i="42"/>
  <c r="C47" i="22"/>
  <c r="I294" i="42"/>
  <c r="I293" i="42"/>
  <c r="M158" i="42"/>
  <c r="FT158" i="42" s="1"/>
  <c r="R158" i="42"/>
  <c r="AG158" i="42" s="1"/>
  <c r="S158" i="42"/>
  <c r="T158" i="42"/>
  <c r="AI158" i="42" s="1"/>
  <c r="O101" i="42"/>
  <c r="X101" i="42" s="1"/>
  <c r="J159" i="42"/>
  <c r="T129" i="42"/>
  <c r="FS159" i="42"/>
  <c r="T159" i="42"/>
  <c r="R159" i="42"/>
  <c r="S159" i="42"/>
  <c r="P350" i="42"/>
  <c r="Q350" i="42" s="1"/>
  <c r="R350" i="42" s="1"/>
  <c r="L350" i="42"/>
  <c r="M350" i="42" s="1"/>
  <c r="J146" i="42"/>
  <c r="AB120" i="42"/>
  <c r="H146" i="42" s="1"/>
  <c r="AD120" i="42"/>
  <c r="I146" i="42" s="1"/>
  <c r="I176" i="42" s="1"/>
  <c r="AE120" i="42"/>
  <c r="K146" i="42" s="1"/>
  <c r="D205" i="42"/>
  <c r="F205" i="42" s="1"/>
  <c r="EX158" i="42"/>
  <c r="FP158" i="42" s="1"/>
  <c r="FA158" i="42"/>
  <c r="FQ158" i="42" s="1"/>
  <c r="ER158" i="42"/>
  <c r="FN158" i="42" s="1"/>
  <c r="S72" i="42"/>
  <c r="R72" i="42"/>
  <c r="AA72" i="42"/>
  <c r="D22" i="22" s="1"/>
  <c r="AI46" i="42"/>
  <c r="D380" i="42" s="1"/>
  <c r="D401" i="42" s="1"/>
  <c r="C517" i="42" s="1"/>
  <c r="AH46" i="42"/>
  <c r="G47" i="22" l="1"/>
  <c r="AN72" i="42"/>
  <c r="FD101" i="42" s="1"/>
  <c r="CG471" i="42"/>
  <c r="CK471" i="42" s="1"/>
  <c r="CN471" i="42"/>
  <c r="BJ489" i="42"/>
  <c r="D101" i="42"/>
  <c r="BC489" i="42"/>
  <c r="BG489" i="42" s="1"/>
  <c r="AS72" i="42"/>
  <c r="GY101" i="42" s="1"/>
  <c r="C101" i="42"/>
  <c r="F47" i="22"/>
  <c r="AL72" i="42"/>
  <c r="AM72" i="42"/>
  <c r="FB101" i="42" s="1"/>
  <c r="DT472" i="42"/>
  <c r="DM471" i="42"/>
  <c r="DT471" i="42"/>
  <c r="DM472" i="42"/>
  <c r="DH489" i="42"/>
  <c r="DB489" i="42"/>
  <c r="X489" i="42"/>
  <c r="AE489" i="42" s="1"/>
  <c r="AH489" i="42"/>
  <c r="DZ470" i="42"/>
  <c r="AN470" i="42"/>
  <c r="CV470" i="42"/>
  <c r="AT72" i="42"/>
  <c r="HA101" i="42" s="1"/>
  <c r="DX470" i="42"/>
  <c r="L445" i="42"/>
  <c r="I470" i="42" s="1"/>
  <c r="D470" i="42"/>
  <c r="CT470" i="42"/>
  <c r="AK470" i="42"/>
  <c r="AL470" i="42"/>
  <c r="AU72" i="42"/>
  <c r="HC101" i="42" s="1"/>
  <c r="DV470" i="42"/>
  <c r="H445" i="42"/>
  <c r="I445" i="42" s="1"/>
  <c r="G470" i="42"/>
  <c r="N470" i="42" s="1"/>
  <c r="AJ470" i="42"/>
  <c r="Q470" i="42"/>
  <c r="T470" i="42"/>
  <c r="K470" i="42"/>
  <c r="G101" i="42"/>
  <c r="H101" i="42"/>
  <c r="E101" i="42"/>
  <c r="AX101" i="42" s="1"/>
  <c r="F101" i="42"/>
  <c r="D47" i="22"/>
  <c r="AH158" i="42"/>
  <c r="AB158" i="42"/>
  <c r="AF158" i="42" s="1"/>
  <c r="Z158" i="42"/>
  <c r="AD158" i="42" s="1"/>
  <c r="AA158" i="42"/>
  <c r="AE158" i="42" s="1"/>
  <c r="FO158" i="42"/>
  <c r="AG159" i="42"/>
  <c r="Z159" i="42"/>
  <c r="AD159" i="42" s="1"/>
  <c r="FO159" i="42"/>
  <c r="Q159" i="42"/>
  <c r="FN159" i="42" s="1"/>
  <c r="W159" i="42"/>
  <c r="FP159" i="42" s="1"/>
  <c r="N159" i="42"/>
  <c r="CQ129" i="42"/>
  <c r="AH159" i="42"/>
  <c r="AA159" i="42"/>
  <c r="AE159" i="42" s="1"/>
  <c r="K176" i="42"/>
  <c r="FS176" i="42" s="1"/>
  <c r="L146" i="42"/>
  <c r="M146" i="42" s="1"/>
  <c r="S146" i="42"/>
  <c r="H176" i="42"/>
  <c r="C380" i="42"/>
  <c r="C401" i="42" s="1"/>
  <c r="B517" i="42" s="1"/>
  <c r="FC158" i="42"/>
  <c r="FG158" i="42" s="1"/>
  <c r="FJ158" i="42"/>
  <c r="IT101" i="42"/>
  <c r="CB127" i="42" s="1"/>
  <c r="IU101" i="42"/>
  <c r="CC127" i="42" s="1"/>
  <c r="EK157" i="42" s="1"/>
  <c r="ET157" i="42" s="1"/>
  <c r="P101" i="42"/>
  <c r="Y72" i="42"/>
  <c r="X72" i="42"/>
  <c r="Z72" i="42"/>
  <c r="BM46" i="42"/>
  <c r="BL46" i="42"/>
  <c r="I22" i="22" s="1"/>
  <c r="Q320" i="42"/>
  <c r="AH320" i="42" s="1"/>
  <c r="E508" i="42" s="1"/>
  <c r="P12" i="22" s="1"/>
  <c r="V350" i="42"/>
  <c r="W350" i="42" s="1"/>
  <c r="W320" i="42"/>
  <c r="L205" i="42"/>
  <c r="N205" i="42" s="1"/>
  <c r="W205" i="42" s="1"/>
  <c r="AM46" i="42"/>
  <c r="AC268" i="42"/>
  <c r="Q500" i="42" s="1"/>
  <c r="AA268" i="42"/>
  <c r="O500" i="42" s="1"/>
  <c r="S268" i="42"/>
  <c r="M500" i="42" s="1"/>
  <c r="P268" i="42"/>
  <c r="J500" i="42" s="1"/>
  <c r="Q268" i="42"/>
  <c r="C11" i="42"/>
  <c r="C12" i="42" s="1"/>
  <c r="FE101" i="42" l="1"/>
  <c r="FU158" i="42"/>
  <c r="FW158" i="42" s="1"/>
  <c r="Q101" i="42"/>
  <c r="AC101" i="42" s="1"/>
  <c r="GZ101" i="42"/>
  <c r="HD101" i="42"/>
  <c r="EZ101" i="42"/>
  <c r="E500" i="42"/>
  <c r="AD500" i="42" s="1"/>
  <c r="D500" i="42"/>
  <c r="C500" i="42"/>
  <c r="F303" i="42"/>
  <c r="K500" i="42"/>
  <c r="I302" i="42"/>
  <c r="B500" i="42"/>
  <c r="AA500" i="42" s="1"/>
  <c r="FA101" i="42"/>
  <c r="DQ471" i="42"/>
  <c r="EZ471" i="42" s="1"/>
  <c r="DQ472" i="42"/>
  <c r="EZ472" i="42" s="1"/>
  <c r="AS470" i="42"/>
  <c r="BB470" i="42"/>
  <c r="AW470" i="42"/>
  <c r="AU470" i="42"/>
  <c r="FC101" i="42"/>
  <c r="EH470" i="42"/>
  <c r="EI470" i="42"/>
  <c r="EG470" i="42"/>
  <c r="BH445" i="42"/>
  <c r="EB470" i="42" s="1"/>
  <c r="DW470" i="42"/>
  <c r="EK470" i="42" s="1"/>
  <c r="BG445" i="42"/>
  <c r="EA470" i="42" s="1"/>
  <c r="DU470" i="42"/>
  <c r="EM470" i="42" s="1"/>
  <c r="AV445" i="42"/>
  <c r="CX470" i="42" s="1"/>
  <c r="CS470" i="42"/>
  <c r="DT489" i="42"/>
  <c r="DM489" i="42"/>
  <c r="AY470" i="42"/>
  <c r="AV470" i="42"/>
  <c r="W445" i="42"/>
  <c r="AO470" i="42" s="1"/>
  <c r="AI470" i="42"/>
  <c r="AR445" i="42"/>
  <c r="BD445" i="42"/>
  <c r="HB101" i="42"/>
  <c r="O470" i="42"/>
  <c r="P470" i="42"/>
  <c r="R470" i="42"/>
  <c r="U470" i="42"/>
  <c r="L470" i="42"/>
  <c r="M445" i="42"/>
  <c r="J470" i="42" s="1"/>
  <c r="F470" i="42"/>
  <c r="T445" i="42"/>
  <c r="BF101" i="42"/>
  <c r="BG101" i="42"/>
  <c r="BD101" i="42"/>
  <c r="CW101" i="42" s="1"/>
  <c r="Z127" i="42" s="1"/>
  <c r="AO157" i="42" s="1"/>
  <c r="BE101" i="42"/>
  <c r="CX101" i="42" s="1"/>
  <c r="AA127" i="42" s="1"/>
  <c r="AP157" i="42" s="1"/>
  <c r="AY157" i="42" s="1"/>
  <c r="BB101" i="42"/>
  <c r="BC101" i="42"/>
  <c r="R101" i="42"/>
  <c r="AD101" i="42" s="1"/>
  <c r="AY101" i="42"/>
  <c r="L293" i="42"/>
  <c r="L294" i="42"/>
  <c r="M294" i="42" s="1"/>
  <c r="O294" i="42" s="1"/>
  <c r="FT159" i="42"/>
  <c r="AI159" i="42"/>
  <c r="FU159" i="42" s="1"/>
  <c r="AB159" i="42"/>
  <c r="AF159" i="42" s="1"/>
  <c r="T101" i="42"/>
  <c r="AZ101" i="42"/>
  <c r="S101" i="42"/>
  <c r="T176" i="42"/>
  <c r="R176" i="42"/>
  <c r="Z176" i="42" s="1"/>
  <c r="AD176" i="42" s="1"/>
  <c r="S176" i="42"/>
  <c r="J176" i="42"/>
  <c r="T146" i="42"/>
  <c r="N176" i="42" s="1"/>
  <c r="M176" i="42"/>
  <c r="P176" i="42"/>
  <c r="Y176" i="42"/>
  <c r="FQ176" i="42" s="1"/>
  <c r="V176" i="42"/>
  <c r="EJ157" i="42"/>
  <c r="CM127" i="42"/>
  <c r="EO157" i="42" s="1"/>
  <c r="EU157" i="42"/>
  <c r="EV157" i="42"/>
  <c r="GU101" i="42"/>
  <c r="FN101" i="42"/>
  <c r="GV101" i="42"/>
  <c r="FO101" i="42"/>
  <c r="BD268" i="42"/>
  <c r="C309" i="42" s="1"/>
  <c r="BA268" i="42"/>
  <c r="I305" i="42"/>
  <c r="I304" i="42"/>
  <c r="J304" i="42" s="1"/>
  <c r="I306" i="42"/>
  <c r="J306" i="42" s="1"/>
  <c r="I303" i="42"/>
  <c r="BB268" i="42"/>
  <c r="E227" i="42"/>
  <c r="AI350" i="42"/>
  <c r="E372" i="42" s="1"/>
  <c r="AH350" i="42"/>
  <c r="E510" i="42" s="1"/>
  <c r="Q12" i="22" s="1"/>
  <c r="R320" i="42"/>
  <c r="AI320" i="42" s="1"/>
  <c r="E342" i="42" s="1"/>
  <c r="BO46" i="42"/>
  <c r="AH72" i="42"/>
  <c r="E22" i="22" s="1"/>
  <c r="AB101" i="42" l="1"/>
  <c r="M293" i="42"/>
  <c r="O293" i="42" s="1"/>
  <c r="AB500" i="42"/>
  <c r="M11" i="22"/>
  <c r="C11" i="22"/>
  <c r="V470" i="42"/>
  <c r="AC470" i="42" s="1"/>
  <c r="DQ489" i="42"/>
  <c r="EZ489" i="42" s="1"/>
  <c r="AR470" i="42"/>
  <c r="AX470" i="42"/>
  <c r="ED470" i="42"/>
  <c r="EJ470" i="42"/>
  <c r="EN470" i="42"/>
  <c r="EE470" i="42"/>
  <c r="DA470" i="42"/>
  <c r="DJ470" i="42"/>
  <c r="DG470" i="42"/>
  <c r="BE445" i="42"/>
  <c r="DY470" i="42" s="1"/>
  <c r="EL470" i="42" s="1"/>
  <c r="AS445" i="42"/>
  <c r="BA470" i="42"/>
  <c r="U445" i="42"/>
  <c r="AM470" i="42" s="1"/>
  <c r="AG470" i="42"/>
  <c r="AF470" i="42"/>
  <c r="BP470" i="42"/>
  <c r="S470" i="42"/>
  <c r="M470" i="42"/>
  <c r="W470" i="42"/>
  <c r="AD470" i="42" s="1"/>
  <c r="BN470" i="42"/>
  <c r="BR470" i="42"/>
  <c r="AK127" i="42"/>
  <c r="AT157" i="42" s="1"/>
  <c r="X445" i="42"/>
  <c r="AP470" i="42" s="1"/>
  <c r="BK470" i="42" s="1"/>
  <c r="E47" i="22"/>
  <c r="I47" i="22" s="1"/>
  <c r="AE101" i="42"/>
  <c r="P294" i="42"/>
  <c r="FW159" i="42"/>
  <c r="V101" i="42"/>
  <c r="U101" i="42"/>
  <c r="F302" i="42"/>
  <c r="CQ146" i="42"/>
  <c r="AG176" i="42"/>
  <c r="FO176" i="42"/>
  <c r="W176" i="42"/>
  <c r="FP176" i="42" s="1"/>
  <c r="Q176" i="42"/>
  <c r="FN176" i="42" s="1"/>
  <c r="AH176" i="42"/>
  <c r="FT176" i="42"/>
  <c r="AA176" i="42"/>
  <c r="AE176" i="42" s="1"/>
  <c r="FD157" i="42"/>
  <c r="FH157" i="42" s="1"/>
  <c r="FK157" i="42"/>
  <c r="ER157" i="42"/>
  <c r="FA157" i="42"/>
  <c r="EX157" i="42"/>
  <c r="FB157" i="42"/>
  <c r="FI157" i="42"/>
  <c r="FY101" i="42"/>
  <c r="BJ127" i="42" s="1"/>
  <c r="FZ101" i="42"/>
  <c r="GB101" i="42"/>
  <c r="GA101" i="42"/>
  <c r="BK127" i="42" s="1"/>
  <c r="DD157" i="42" s="1"/>
  <c r="DM157" i="42" s="1"/>
  <c r="AZ157" i="42"/>
  <c r="BA157" i="42"/>
  <c r="AW157" i="42"/>
  <c r="BC157" i="42"/>
  <c r="BF157" i="42"/>
  <c r="F12" i="22"/>
  <c r="G12" i="22"/>
  <c r="G305" i="42"/>
  <c r="J305" i="42" s="1"/>
  <c r="Y101" i="42"/>
  <c r="AA101" i="42"/>
  <c r="Z101" i="42"/>
  <c r="AE72" i="42"/>
  <c r="E440" i="42" s="1"/>
  <c r="M6" i="22" s="1"/>
  <c r="AZ72" i="42"/>
  <c r="AG72" i="42"/>
  <c r="AF72" i="42"/>
  <c r="CR470" i="42" l="1"/>
  <c r="P293" i="42"/>
  <c r="G303" i="42" s="1"/>
  <c r="J303" i="42" s="1"/>
  <c r="DB101" i="42"/>
  <c r="BJ470" i="42"/>
  <c r="BC470" i="42"/>
  <c r="BG470" i="42" s="1"/>
  <c r="AT470" i="42"/>
  <c r="AZ470" i="42"/>
  <c r="EV470" i="42"/>
  <c r="FF157" i="42"/>
  <c r="EF470" i="42"/>
  <c r="EO470" i="42"/>
  <c r="ES470" i="42" s="1"/>
  <c r="EW470" i="42"/>
  <c r="EP470" i="42"/>
  <c r="ET470" i="42" s="1"/>
  <c r="CU470" i="42"/>
  <c r="BI445" i="42"/>
  <c r="EC470" i="42" s="1"/>
  <c r="CA470" i="42"/>
  <c r="BY470" i="42"/>
  <c r="BZ470" i="42"/>
  <c r="AJ445" i="42"/>
  <c r="BT470" i="42" s="1"/>
  <c r="BO470" i="42"/>
  <c r="AI445" i="42"/>
  <c r="BS470" i="42" s="1"/>
  <c r="BM470" i="42"/>
  <c r="AW445" i="42"/>
  <c r="CY470" i="42" s="1"/>
  <c r="Y445" i="42"/>
  <c r="AQ470" i="42" s="1"/>
  <c r="AH470" i="42"/>
  <c r="AF445" i="42"/>
  <c r="X470" i="42"/>
  <c r="AE470" i="42" s="1"/>
  <c r="DE101" i="42"/>
  <c r="DF101" i="42"/>
  <c r="DC101" i="42"/>
  <c r="DD101" i="42"/>
  <c r="DA101" i="42"/>
  <c r="G302" i="42"/>
  <c r="J302" i="42" s="1"/>
  <c r="W101" i="42"/>
  <c r="AG101" i="42" s="1"/>
  <c r="AB176" i="42"/>
  <c r="AF176" i="42" s="1"/>
  <c r="AI176" i="42"/>
  <c r="FU176" i="42" s="1"/>
  <c r="FW176" i="42" s="1"/>
  <c r="FC157" i="42"/>
  <c r="FG157" i="42" s="1"/>
  <c r="FJ157" i="42"/>
  <c r="DO157" i="42"/>
  <c r="DN157" i="42"/>
  <c r="BU127" i="42"/>
  <c r="DH157" i="42" s="1"/>
  <c r="DC157" i="42"/>
  <c r="BO157" i="42"/>
  <c r="BP157" i="42"/>
  <c r="BI157" i="42"/>
  <c r="BM157" i="42" s="1"/>
  <c r="BN157" i="42"/>
  <c r="BG157" i="42"/>
  <c r="BH157" i="42"/>
  <c r="BL157" i="42" s="1"/>
  <c r="E94" i="42"/>
  <c r="AX72" i="42"/>
  <c r="AW93" i="42"/>
  <c r="AW72" i="42"/>
  <c r="AY72" i="42"/>
  <c r="DE470" i="42" l="1"/>
  <c r="DC470" i="42"/>
  <c r="DD470" i="42"/>
  <c r="CQ470" i="42"/>
  <c r="AU445" i="42"/>
  <c r="CW470" i="42" s="1"/>
  <c r="E312" i="42"/>
  <c r="EQ470" i="42"/>
  <c r="EU470" i="42" s="1"/>
  <c r="EX470" i="42"/>
  <c r="CE470" i="42"/>
  <c r="CC470" i="42"/>
  <c r="CF470" i="42"/>
  <c r="BV470" i="42"/>
  <c r="CB470" i="42"/>
  <c r="BW470" i="42"/>
  <c r="BL470" i="42"/>
  <c r="BK157" i="42"/>
  <c r="AG445" i="42"/>
  <c r="BQ470" i="42" s="1"/>
  <c r="CD470" i="42" s="1"/>
  <c r="AH101" i="42"/>
  <c r="I127" i="42" s="1"/>
  <c r="I157" i="42" s="1"/>
  <c r="AF101" i="42"/>
  <c r="H127" i="42" s="1"/>
  <c r="J127" i="42"/>
  <c r="L127" i="42" s="1"/>
  <c r="AI101" i="42"/>
  <c r="DQ157" i="42"/>
  <c r="DK157" i="42"/>
  <c r="DT157" i="42"/>
  <c r="DU157" i="42"/>
  <c r="EB157" i="42"/>
  <c r="DW157" i="42"/>
  <c r="EA157" i="42" s="1"/>
  <c r="ED157" i="42"/>
  <c r="EV101" i="42"/>
  <c r="DO101" i="42"/>
  <c r="EW101" i="42"/>
  <c r="DP101" i="42"/>
  <c r="C6" i="22"/>
  <c r="AT93" i="42"/>
  <c r="AU93" i="42"/>
  <c r="BA72" i="42"/>
  <c r="AV93" i="42"/>
  <c r="D517" i="42" l="1"/>
  <c r="DF470" i="42"/>
  <c r="DI470" i="42"/>
  <c r="CZ470" i="42"/>
  <c r="DY157" i="42"/>
  <c r="DL470" i="42"/>
  <c r="DP470" i="42" s="1"/>
  <c r="DS470" i="42"/>
  <c r="CG470" i="42"/>
  <c r="CK470" i="42" s="1"/>
  <c r="BX470" i="42"/>
  <c r="CO470" i="42"/>
  <c r="CH470" i="42"/>
  <c r="CL470" i="42" s="1"/>
  <c r="CN470" i="42"/>
  <c r="AK445" i="42"/>
  <c r="BU470" i="42" s="1"/>
  <c r="H157" i="42"/>
  <c r="S127" i="42"/>
  <c r="M157" i="42" s="1"/>
  <c r="K157" i="42"/>
  <c r="R157" i="42" s="1"/>
  <c r="M127" i="42"/>
  <c r="DV157" i="42"/>
  <c r="DZ157" i="42" s="1"/>
  <c r="EC157" i="42"/>
  <c r="DZ101" i="42"/>
  <c r="AR127" i="42" s="1"/>
  <c r="EA101" i="42"/>
  <c r="EB101" i="42"/>
  <c r="AS127" i="42" s="1"/>
  <c r="BW157" i="42" s="1"/>
  <c r="CF157" i="42" s="1"/>
  <c r="EC101" i="42"/>
  <c r="AX93" i="42"/>
  <c r="DK470" i="42" l="1"/>
  <c r="DO470" i="42" s="1"/>
  <c r="DR470" i="42"/>
  <c r="CP470" i="42"/>
  <c r="CI470" i="42"/>
  <c r="CM470" i="42" s="1"/>
  <c r="BK445" i="42"/>
  <c r="V157" i="42"/>
  <c r="Y157" i="42"/>
  <c r="P157" i="42"/>
  <c r="J157" i="42"/>
  <c r="T127" i="42"/>
  <c r="N157" i="42" s="1"/>
  <c r="T157" i="42"/>
  <c r="S157" i="42"/>
  <c r="CH157" i="42"/>
  <c r="FS157" i="42"/>
  <c r="CG157" i="42"/>
  <c r="BV157" i="42"/>
  <c r="BC127" i="42"/>
  <c r="E466" i="42" l="1"/>
  <c r="M7" i="22" s="1"/>
  <c r="BD470" i="42"/>
  <c r="BH470" i="42" s="1"/>
  <c r="BE470" i="42"/>
  <c r="BI470" i="42" s="1"/>
  <c r="AG157" i="42"/>
  <c r="Z157" i="42"/>
  <c r="AD157" i="42" s="1"/>
  <c r="AA157" i="42"/>
  <c r="AE157" i="42" s="1"/>
  <c r="AH157" i="42"/>
  <c r="W157" i="42"/>
  <c r="Q157" i="42"/>
  <c r="CN157" i="42"/>
  <c r="CU157" i="42"/>
  <c r="FO157" i="42"/>
  <c r="E401" i="42" s="1"/>
  <c r="CD157" i="42"/>
  <c r="CJ157" i="42"/>
  <c r="CM157" i="42"/>
  <c r="FQ157" i="42" s="1"/>
  <c r="CP157" i="42"/>
  <c r="CT157" i="42" s="1"/>
  <c r="CW157" i="42"/>
  <c r="CA157" i="42"/>
  <c r="CQ127" i="42"/>
  <c r="E150" i="42" s="1"/>
  <c r="R241" i="42"/>
  <c r="V241" i="42" s="1"/>
  <c r="R268" i="42" s="1"/>
  <c r="DH470" i="42" l="1"/>
  <c r="DB470" i="42"/>
  <c r="J517" i="42" s="1"/>
  <c r="CR157" i="42"/>
  <c r="L185" i="42" s="1"/>
  <c r="P185" i="42" s="1"/>
  <c r="AI157" i="42"/>
  <c r="K192" i="42" s="1"/>
  <c r="FN157" i="42"/>
  <c r="FP157" i="42"/>
  <c r="AB157" i="42"/>
  <c r="AF157" i="42" s="1"/>
  <c r="N190" i="42" s="1"/>
  <c r="R190" i="42" s="1"/>
  <c r="I184" i="42"/>
  <c r="I183" i="42"/>
  <c r="CO157" i="42"/>
  <c r="CS157" i="42" s="1"/>
  <c r="L189" i="42"/>
  <c r="P189" i="42" s="1"/>
  <c r="CV157" i="42"/>
  <c r="FT157" i="42"/>
  <c r="K401" i="42" s="1"/>
  <c r="I191" i="42"/>
  <c r="I192" i="42"/>
  <c r="I186" i="42"/>
  <c r="I185" i="42"/>
  <c r="I189" i="42"/>
  <c r="I187" i="42"/>
  <c r="I188" i="42"/>
  <c r="I190" i="42"/>
  <c r="K183" i="42" l="1"/>
  <c r="L190" i="42"/>
  <c r="P190" i="42" s="1"/>
  <c r="L184" i="42"/>
  <c r="P184" i="42" s="1"/>
  <c r="L186" i="42"/>
  <c r="P186" i="42" s="1"/>
  <c r="L187" i="42"/>
  <c r="P187" i="42" s="1"/>
  <c r="DT470" i="42"/>
  <c r="E517" i="42" s="1"/>
  <c r="DM470" i="42"/>
  <c r="DQ470" i="42" s="1"/>
  <c r="EZ470" i="42" s="1"/>
  <c r="L188" i="42"/>
  <c r="P188" i="42" s="1"/>
  <c r="L192" i="42"/>
  <c r="P192" i="42" s="1"/>
  <c r="L183" i="42"/>
  <c r="P183" i="42" s="1"/>
  <c r="L191" i="42"/>
  <c r="P191" i="42" s="1"/>
  <c r="N186" i="42"/>
  <c r="R186" i="42" s="1"/>
  <c r="K187" i="42"/>
  <c r="N187" i="42"/>
  <c r="R187" i="42" s="1"/>
  <c r="N191" i="42"/>
  <c r="R191" i="42" s="1"/>
  <c r="N183" i="42"/>
  <c r="R183" i="42" s="1"/>
  <c r="K185" i="42"/>
  <c r="K184" i="42"/>
  <c r="K191" i="42"/>
  <c r="K188" i="42"/>
  <c r="K189" i="42"/>
  <c r="K190" i="42"/>
  <c r="K186" i="42"/>
  <c r="N192" i="42"/>
  <c r="R192" i="42" s="1"/>
  <c r="N189" i="42"/>
  <c r="R189" i="42" s="1"/>
  <c r="N184" i="42"/>
  <c r="R184" i="42" s="1"/>
  <c r="N185" i="42"/>
  <c r="R185" i="42" s="1"/>
  <c r="N188" i="42"/>
  <c r="R188" i="42" s="1"/>
  <c r="M187" i="42"/>
  <c r="Q187" i="42" s="1"/>
  <c r="M185" i="42"/>
  <c r="Q185" i="42" s="1"/>
  <c r="M184" i="42"/>
  <c r="Q184" i="42" s="1"/>
  <c r="M186" i="42"/>
  <c r="Q186" i="42" s="1"/>
  <c r="J184" i="42"/>
  <c r="J186" i="42"/>
  <c r="J185" i="42"/>
  <c r="J187" i="42"/>
  <c r="M188" i="42"/>
  <c r="Q188" i="42" s="1"/>
  <c r="M189" i="42"/>
  <c r="Q189" i="42" s="1"/>
  <c r="M190" i="42"/>
  <c r="Q190" i="42" s="1"/>
  <c r="M191" i="42"/>
  <c r="Q191" i="42" s="1"/>
  <c r="M192" i="42"/>
  <c r="Q192" i="42" s="1"/>
  <c r="FU157" i="42"/>
  <c r="FW157" i="42" s="1"/>
  <c r="J189" i="42"/>
  <c r="J192" i="42"/>
  <c r="J191" i="42"/>
  <c r="J188" i="42"/>
  <c r="M183" i="42"/>
  <c r="Q183" i="42" s="1"/>
  <c r="J190" i="42"/>
  <c r="J183" i="42"/>
  <c r="R272" i="42"/>
  <c r="R277" i="42"/>
  <c r="R274" i="42"/>
  <c r="R276" i="42"/>
  <c r="R273" i="42"/>
  <c r="R275" i="42"/>
  <c r="R280" i="42"/>
  <c r="R278" i="42"/>
  <c r="R281" i="42"/>
  <c r="R270" i="42"/>
  <c r="R269" i="42"/>
  <c r="R279" i="42"/>
  <c r="R282" i="42"/>
  <c r="R271" i="42"/>
  <c r="S184" i="42" l="1"/>
  <c r="E491" i="42"/>
  <c r="K517" i="42" s="1"/>
  <c r="O517" i="42" s="1"/>
  <c r="S190" i="42"/>
  <c r="M517" i="42"/>
  <c r="H517" i="42"/>
  <c r="I517" i="42" s="1"/>
  <c r="L500" i="42"/>
  <c r="S187" i="42"/>
  <c r="S183" i="42"/>
  <c r="E195" i="42" s="1"/>
  <c r="S191" i="42"/>
  <c r="S186" i="42"/>
  <c r="S188" i="42"/>
  <c r="S185" i="42"/>
  <c r="E196" i="42" s="1"/>
  <c r="S192" i="42"/>
  <c r="S189" i="42"/>
  <c r="F401" i="42"/>
  <c r="AB241" i="42"/>
  <c r="AF241" i="42" s="1"/>
  <c r="M8" i="22" l="1"/>
  <c r="M12" i="22" s="1"/>
  <c r="I401" i="42"/>
  <c r="J401" i="42" s="1"/>
  <c r="N401" i="42"/>
  <c r="Q401" i="42" s="1"/>
  <c r="P517" i="42"/>
  <c r="E197" i="42"/>
  <c r="E198" i="42"/>
  <c r="L401" i="42" s="1"/>
  <c r="AB268" i="42"/>
  <c r="AB280" i="42"/>
  <c r="BC280" i="42" s="1"/>
  <c r="AB278" i="42"/>
  <c r="BC278" i="42" s="1"/>
  <c r="AB275" i="42"/>
  <c r="BC275" i="42" s="1"/>
  <c r="AB272" i="42"/>
  <c r="BC272" i="42" s="1"/>
  <c r="AB279" i="42"/>
  <c r="BC279" i="42" s="1"/>
  <c r="AB271" i="42"/>
  <c r="BC271" i="42" s="1"/>
  <c r="AB274" i="42"/>
  <c r="BC274" i="42" s="1"/>
  <c r="AB276" i="42"/>
  <c r="BC276" i="42" s="1"/>
  <c r="AB281" i="42"/>
  <c r="BC281" i="42" s="1"/>
  <c r="AB277" i="42"/>
  <c r="BC277" i="42" s="1"/>
  <c r="AB273" i="42"/>
  <c r="BC273" i="42" s="1"/>
  <c r="AB282" i="42"/>
  <c r="BC282" i="42" s="1"/>
  <c r="AB270" i="42"/>
  <c r="AB269" i="42"/>
  <c r="P401" i="42" l="1"/>
  <c r="R401" i="42" s="1"/>
  <c r="S401" i="42" s="1"/>
  <c r="E406" i="42" s="1"/>
  <c r="E230" i="42"/>
  <c r="K230" i="42" s="1"/>
  <c r="C12" i="22" s="1"/>
  <c r="Q517" i="42"/>
  <c r="R517" i="42" s="1"/>
  <c r="E519" i="42" s="1"/>
  <c r="E521" i="42" s="1"/>
  <c r="N12" i="22" s="1"/>
  <c r="BC268" i="42"/>
  <c r="P500" i="42"/>
  <c r="AC500" i="42" s="1"/>
  <c r="AF500" i="42" s="1"/>
  <c r="C7" i="22"/>
  <c r="BC270" i="42"/>
  <c r="BC269" i="42"/>
  <c r="E502" i="42" l="1"/>
  <c r="O12" i="22" s="1"/>
  <c r="C10" i="22"/>
  <c r="C8" i="22" l="1"/>
  <c r="C9" i="22"/>
  <c r="E408" i="42" l="1"/>
  <c r="D12" i="22" l="1"/>
  <c r="E12" i="22"/>
  <c r="L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C603" authorId="0" shapeId="0" xr:uid="{00000000-0006-0000-0100-000001000000}">
      <text>
        <r>
          <rPr>
            <sz val="9"/>
            <color indexed="81"/>
            <rFont val="Tahoma"/>
            <family val="2"/>
          </rPr>
          <t>Basé sur la méthodologie ecosecurities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B10" authorId="0" shapeId="0" xr:uid="{00000000-0006-0000-0300-000001000000}">
      <text>
        <r>
          <rPr>
            <sz val="9"/>
            <color indexed="81"/>
            <rFont val="Tahoma"/>
            <family val="2"/>
          </rPr>
          <t>La localisation de l'exploitation permet d'affiner le calcul des émissions pour le méthane (CH4)</t>
        </r>
      </text>
    </comment>
    <comment ref="B15" authorId="0" shapeId="0" xr:uid="{00000000-0006-0000-0300-000002000000}">
      <text>
        <r>
          <rPr>
            <sz val="9"/>
            <color indexed="81"/>
            <rFont val="Tahoma"/>
            <family val="2"/>
          </rPr>
          <t>Le nom des bâtiments est laissé libre au choix du déclarant, il est préférable de choisir des noms explicites afin de faciliter le suivi de la déclaration (exemples : batiment poules pondeuses, batiment d'engraissement de 100 places, etc.)</t>
        </r>
      </text>
    </comment>
    <comment ref="H15" authorId="0" shapeId="0" xr:uid="{00000000-0006-0000-0300-000003000000}">
      <text>
        <r>
          <rPr>
            <sz val="9"/>
            <color indexed="81"/>
            <rFont val="Tahoma"/>
            <family val="2"/>
          </rPr>
          <t xml:space="preserve"> % de réduction de NH3 à renseigner</t>
        </r>
      </text>
    </comment>
    <comment ref="E39" authorId="0" shapeId="0" xr:uid="{00000000-0006-0000-0300-000004000000}">
      <text>
        <r>
          <rPr>
            <b/>
            <sz val="9"/>
            <color indexed="81"/>
            <rFont val="Tahoma"/>
            <family val="2"/>
          </rPr>
          <t xml:space="preserve">Cas des poules pondeuses :
</t>
        </r>
        <r>
          <rPr>
            <sz val="9"/>
            <color indexed="81"/>
            <rFont val="Tahoma"/>
            <family val="2"/>
          </rPr>
          <t xml:space="preserve">Les effectifs sont estimés par bâtiment par le nombre de places et le taux d'activité. </t>
        </r>
        <r>
          <rPr>
            <u/>
            <sz val="9"/>
            <color indexed="81"/>
            <rFont val="Tahoma"/>
            <family val="2"/>
          </rPr>
          <t>Le nombre de places, à renseigner ici,</t>
        </r>
        <r>
          <rPr>
            <sz val="9"/>
            <color indexed="81"/>
            <rFont val="Tahoma"/>
            <family val="2"/>
          </rPr>
          <t xml:space="preserve"> correspond aux effectifs animaux (poules pondeuses uniquement) présents sur l'exploitation à un instant t.
</t>
        </r>
        <r>
          <rPr>
            <b/>
            <sz val="9"/>
            <color indexed="81"/>
            <rFont val="Tahoma"/>
            <family val="2"/>
          </rPr>
          <t>Cas des autres catégories</t>
        </r>
        <r>
          <rPr>
            <sz val="9"/>
            <color indexed="81"/>
            <rFont val="Tahoma"/>
            <family val="2"/>
          </rPr>
          <t xml:space="preserve"> :
Les effectifs autres que les poules pondeuses sont estimés par bâtiment à partir de la surface du bâtiment, par la densité et par le nombre de bandes élevées pendant l'année. </t>
        </r>
        <r>
          <rPr>
            <u/>
            <sz val="9"/>
            <color indexed="81"/>
            <rFont val="Tahoma"/>
            <family val="2"/>
          </rPr>
          <t>La densité, à renseigner ici</t>
        </r>
        <r>
          <rPr>
            <sz val="9"/>
            <color indexed="81"/>
            <rFont val="Tahoma"/>
            <family val="2"/>
          </rPr>
          <t>, correspond au nombre d'animaux par unité de surface de bâtiment.</t>
        </r>
      </text>
    </comment>
    <comment ref="F39" authorId="0" shapeId="0" xr:uid="{00000000-0006-0000-0300-000005000000}">
      <text>
        <r>
          <rPr>
            <b/>
            <sz val="9"/>
            <color indexed="81"/>
            <rFont val="Tahoma"/>
            <family val="2"/>
          </rPr>
          <t>Cas des poules pondeuses :</t>
        </r>
        <r>
          <rPr>
            <sz val="9"/>
            <color indexed="81"/>
            <rFont val="Tahoma"/>
            <family val="2"/>
          </rPr>
          <t xml:space="preserve">
Les effectifs sont estimés par bâtiment par le nombre de places et le taux d'activité. </t>
        </r>
        <r>
          <rPr>
            <u/>
            <sz val="9"/>
            <color indexed="81"/>
            <rFont val="Tahoma"/>
            <family val="2"/>
          </rPr>
          <t>Le taux d'activité, à renseigner ici,</t>
        </r>
        <r>
          <rPr>
            <sz val="9"/>
            <color indexed="81"/>
            <rFont val="Tahoma"/>
            <family val="2"/>
          </rPr>
          <t xml:space="preserve"> vaut :
• 100 si le fonctionnement de l’élevage a été normal tout au long de l’année,
• (‘Le nombre de jours de fonctionnement’/365) x 100 en cas d’arrêt momentané ou définitif de la production de tout ou partie de l’élevage (il s’agit de circonstances exceptionnelles et en aucun cas des vides sanitaires à durée normale).
</t>
        </r>
        <r>
          <rPr>
            <b/>
            <sz val="9"/>
            <color indexed="81"/>
            <rFont val="Tahoma"/>
            <family val="2"/>
          </rPr>
          <t>Cas des autres catégories :</t>
        </r>
        <r>
          <rPr>
            <sz val="9"/>
            <color indexed="81"/>
            <rFont val="Tahoma"/>
            <family val="2"/>
          </rPr>
          <t xml:space="preserve">
Les effectifs autres que les poules pondeuses sont estimés par bâtiment à partir de la surface du bâtiment, par la densité et par le nombre de bandes élevées pendant l'année. </t>
        </r>
        <r>
          <rPr>
            <u/>
            <sz val="9"/>
            <color indexed="81"/>
            <rFont val="Tahoma"/>
            <family val="2"/>
          </rPr>
          <t xml:space="preserve">Le nombre de bandes par an, à renseigner ici, </t>
        </r>
        <r>
          <rPr>
            <sz val="9"/>
            <color indexed="81"/>
            <rFont val="Tahoma"/>
            <family val="2"/>
          </rPr>
          <t xml:space="preserve">correspond au nombre de bandes produites dans le bâtiment dans l'année pour la catégorie animale en question.
</t>
        </r>
      </text>
    </comment>
    <comment ref="I39" authorId="0" shapeId="0" xr:uid="{00000000-0006-0000-0300-000006000000}">
      <text>
        <r>
          <rPr>
            <b/>
            <sz val="9"/>
            <color indexed="81"/>
            <rFont val="Tahoma"/>
            <family val="2"/>
          </rPr>
          <t>Cas des poules pondeuses :</t>
        </r>
        <r>
          <rPr>
            <sz val="9"/>
            <color indexed="81"/>
            <rFont val="Tahoma"/>
            <family val="2"/>
          </rPr>
          <t xml:space="preserve">
Les effectifs sont estimés par bâtiment par le nombre de places et le taux d'activité. </t>
        </r>
        <r>
          <rPr>
            <u/>
            <sz val="9"/>
            <color indexed="81"/>
            <rFont val="Tahoma"/>
            <family val="2"/>
          </rPr>
          <t>Le nombre de places, à renseigner ici,</t>
        </r>
        <r>
          <rPr>
            <sz val="9"/>
            <color indexed="81"/>
            <rFont val="Tahoma"/>
            <family val="2"/>
          </rPr>
          <t xml:space="preserve"> correspond aux effectifs animaux (poules pondeuses uniquement) présents sur l'exploitation à un instant t.
</t>
        </r>
        <r>
          <rPr>
            <b/>
            <sz val="9"/>
            <color indexed="81"/>
            <rFont val="Tahoma"/>
            <family val="2"/>
          </rPr>
          <t>Cas des autres catégories :</t>
        </r>
        <r>
          <rPr>
            <sz val="9"/>
            <color indexed="81"/>
            <rFont val="Tahoma"/>
            <family val="2"/>
          </rPr>
          <t xml:space="preserve">
Les effectifs autres que les poules pondeuses sont estimés par bâtiment à partir de la surface du bâtiment, par la densité et par le nombre de bandes élevées pendant l'année. </t>
        </r>
        <r>
          <rPr>
            <u/>
            <sz val="9"/>
            <color indexed="81"/>
            <rFont val="Tahoma"/>
            <family val="2"/>
          </rPr>
          <t>La densité, à renseigner ici,</t>
        </r>
        <r>
          <rPr>
            <sz val="9"/>
            <color indexed="81"/>
            <rFont val="Tahoma"/>
            <family val="2"/>
          </rPr>
          <t xml:space="preserve"> correspond au nombre d'animaux par unité de surface de bâtiment.</t>
        </r>
      </text>
    </comment>
    <comment ref="J39" authorId="0" shapeId="0" xr:uid="{00000000-0006-0000-0300-000007000000}">
      <text>
        <r>
          <rPr>
            <b/>
            <sz val="9"/>
            <color indexed="81"/>
            <rFont val="Tahoma"/>
            <family val="2"/>
          </rPr>
          <t>Cas des poules pondeuses :</t>
        </r>
        <r>
          <rPr>
            <sz val="9"/>
            <color indexed="81"/>
            <rFont val="Tahoma"/>
            <family val="2"/>
          </rPr>
          <t xml:space="preserve">
Les effectifs sont estimés par bâtiment par le nombre de places et le taux d'activité. </t>
        </r>
        <r>
          <rPr>
            <u/>
            <sz val="9"/>
            <color indexed="81"/>
            <rFont val="Tahoma"/>
            <family val="2"/>
          </rPr>
          <t>Le taux d'activité, à renseigner ici,</t>
        </r>
        <r>
          <rPr>
            <sz val="9"/>
            <color indexed="81"/>
            <rFont val="Tahoma"/>
            <family val="2"/>
          </rPr>
          <t xml:space="preserve"> vaut :
• 100 si le fonctionnement de l’élevage a été normal tout au long de l’année,
• (‘Le nombre de jours de fonctionnement’/365) x 100 en cas d’arrêt momentané ou définitif de la production de tout ou partie de l’élevage (il s’agit de circonstances exceptionnelles et en aucun cas des vides sanitaires à durée normale).
</t>
        </r>
        <r>
          <rPr>
            <b/>
            <sz val="9"/>
            <color indexed="81"/>
            <rFont val="Tahoma"/>
            <family val="2"/>
          </rPr>
          <t>Cas des autres catégories :</t>
        </r>
        <r>
          <rPr>
            <sz val="9"/>
            <color indexed="81"/>
            <rFont val="Tahoma"/>
            <family val="2"/>
          </rPr>
          <t xml:space="preserve">
Les effectifs autres que les poules pondeuses sont estimés par bâtiment à partir de la surface du bâtiment, par la densité et par le nombre de bandes élevées pendant l'année. </t>
        </r>
        <r>
          <rPr>
            <u/>
            <sz val="9"/>
            <color indexed="81"/>
            <rFont val="Tahoma"/>
            <family val="2"/>
          </rPr>
          <t xml:space="preserve">Le nombre de bandes par an, à renseigner ici, </t>
        </r>
        <r>
          <rPr>
            <sz val="9"/>
            <color indexed="81"/>
            <rFont val="Tahoma"/>
            <family val="2"/>
          </rPr>
          <t xml:space="preserve">correspond au nombre de bandes produites dans le bâtiment dans l'année pour la catégorie animale en question.
</t>
        </r>
      </text>
    </comment>
    <comment ref="M39" authorId="0" shapeId="0" xr:uid="{00000000-0006-0000-0300-000008000000}">
      <text>
        <r>
          <rPr>
            <b/>
            <sz val="9"/>
            <color indexed="81"/>
            <rFont val="Tahoma"/>
            <family val="2"/>
          </rPr>
          <t>Cas des poules pondeuses :</t>
        </r>
        <r>
          <rPr>
            <sz val="9"/>
            <color indexed="81"/>
            <rFont val="Tahoma"/>
            <family val="2"/>
          </rPr>
          <t xml:space="preserve">
Les effectifs sont estimés par bâtiment par le nombre de places et le taux d'activité. </t>
        </r>
        <r>
          <rPr>
            <u/>
            <sz val="9"/>
            <color indexed="81"/>
            <rFont val="Tahoma"/>
            <family val="2"/>
          </rPr>
          <t>Le nombre de places, à renseigner ici,</t>
        </r>
        <r>
          <rPr>
            <sz val="9"/>
            <color indexed="81"/>
            <rFont val="Tahoma"/>
            <family val="2"/>
          </rPr>
          <t xml:space="preserve"> correspond aux effectifs animaux (poules pondeuses uniquement) présents sur l'exploitation à un instant t.
</t>
        </r>
        <r>
          <rPr>
            <b/>
            <sz val="9"/>
            <color indexed="81"/>
            <rFont val="Tahoma"/>
            <family val="2"/>
          </rPr>
          <t>Cas des autres catégories :</t>
        </r>
        <r>
          <rPr>
            <sz val="9"/>
            <color indexed="81"/>
            <rFont val="Tahoma"/>
            <family val="2"/>
          </rPr>
          <t xml:space="preserve">
Les effectifs autres que les poules pondeuses sont estimés par bâtiment à partir de la surface du bâtiment, par la densité et par le nombre de bandes élevées pendant l'année. </t>
        </r>
        <r>
          <rPr>
            <u/>
            <sz val="9"/>
            <color indexed="81"/>
            <rFont val="Tahoma"/>
            <family val="2"/>
          </rPr>
          <t>La densité, à renseigner ici,</t>
        </r>
        <r>
          <rPr>
            <sz val="9"/>
            <color indexed="81"/>
            <rFont val="Tahoma"/>
            <family val="2"/>
          </rPr>
          <t xml:space="preserve"> correspond au nombre d'animaux par unité de surface de bâtiment.</t>
        </r>
      </text>
    </comment>
    <comment ref="N39" authorId="0" shapeId="0" xr:uid="{00000000-0006-0000-0300-000009000000}">
      <text>
        <r>
          <rPr>
            <b/>
            <sz val="9"/>
            <color indexed="81"/>
            <rFont val="Tahoma"/>
            <family val="2"/>
          </rPr>
          <t>Cas des poules pondeuses :</t>
        </r>
        <r>
          <rPr>
            <sz val="9"/>
            <color indexed="81"/>
            <rFont val="Tahoma"/>
            <family val="2"/>
          </rPr>
          <t xml:space="preserve">
Les effectifs sont estimés par bâtiment par le nombre de places et le taux d'activité. </t>
        </r>
        <r>
          <rPr>
            <u/>
            <sz val="9"/>
            <color indexed="81"/>
            <rFont val="Tahoma"/>
            <family val="2"/>
          </rPr>
          <t>Le taux d'activité, à renseigner ici,</t>
        </r>
        <r>
          <rPr>
            <sz val="9"/>
            <color indexed="81"/>
            <rFont val="Tahoma"/>
            <family val="2"/>
          </rPr>
          <t xml:space="preserve"> vaut :
• 100 si le fonctionnement de l’élevage a été normal tout au long de l’année,
• (‘Le nombre de jours de fonctionnement’/365) x 100 en cas d’arrêt momentané ou définitif de la production de tout ou partie de l’élevage (il s’agit de circonstances exceptionnelles et en aucun cas des vides sanitaires à durée normale).
</t>
        </r>
        <r>
          <rPr>
            <b/>
            <sz val="9"/>
            <color indexed="81"/>
            <rFont val="Tahoma"/>
            <family val="2"/>
          </rPr>
          <t>Cas des autres catégories :</t>
        </r>
        <r>
          <rPr>
            <sz val="9"/>
            <color indexed="81"/>
            <rFont val="Tahoma"/>
            <family val="2"/>
          </rPr>
          <t xml:space="preserve">
Les effectifs autres que les poules pondeuses sont estimés par bâtiment à partir de la surface du bâtiment, par la densité et par le nombre de bandes élevées pendant l'année. </t>
        </r>
        <r>
          <rPr>
            <u/>
            <sz val="9"/>
            <color indexed="81"/>
            <rFont val="Tahoma"/>
            <family val="2"/>
          </rPr>
          <t xml:space="preserve">Le nombre de bandes par an, à renseigner ici, </t>
        </r>
        <r>
          <rPr>
            <sz val="9"/>
            <color indexed="81"/>
            <rFont val="Tahoma"/>
            <family val="2"/>
          </rPr>
          <t xml:space="preserve">correspond au nombre de bandes produites dans le bâtiment dans l'année pour la catégorie animale en question.
</t>
        </r>
      </text>
    </comment>
    <comment ref="Q39" authorId="0" shapeId="0" xr:uid="{00000000-0006-0000-0300-00000A000000}">
      <text>
        <r>
          <rPr>
            <b/>
            <sz val="9"/>
            <color indexed="81"/>
            <rFont val="Tahoma"/>
            <family val="2"/>
          </rPr>
          <t>Cas des poules pondeuses :</t>
        </r>
        <r>
          <rPr>
            <sz val="9"/>
            <color indexed="81"/>
            <rFont val="Tahoma"/>
            <family val="2"/>
          </rPr>
          <t xml:space="preserve">
Les effectifs sont estimés par bâtiment par le nombre de places et le taux d'activité. </t>
        </r>
        <r>
          <rPr>
            <u/>
            <sz val="9"/>
            <color indexed="81"/>
            <rFont val="Tahoma"/>
            <family val="2"/>
          </rPr>
          <t>Le nombre de places, à renseigner ici,</t>
        </r>
        <r>
          <rPr>
            <sz val="9"/>
            <color indexed="81"/>
            <rFont val="Tahoma"/>
            <family val="2"/>
          </rPr>
          <t xml:space="preserve"> correspond aux effectifs animaux (poules pondeuses uniquement) présents sur l'exploitation à un instant t.
</t>
        </r>
        <r>
          <rPr>
            <b/>
            <sz val="9"/>
            <color indexed="81"/>
            <rFont val="Tahoma"/>
            <family val="2"/>
          </rPr>
          <t>Cas des autres catégories :</t>
        </r>
        <r>
          <rPr>
            <sz val="9"/>
            <color indexed="81"/>
            <rFont val="Tahoma"/>
            <family val="2"/>
          </rPr>
          <t xml:space="preserve">
Les effectifs autres que les poules pondeuses sont estimés par bâtiment à partir de la surface du bâtiment, par la densité et par le nombre de bandes élevées pendant l'année. </t>
        </r>
        <r>
          <rPr>
            <u/>
            <sz val="9"/>
            <color indexed="81"/>
            <rFont val="Tahoma"/>
            <family val="2"/>
          </rPr>
          <t>La densité, à renseigner ici,</t>
        </r>
        <r>
          <rPr>
            <sz val="9"/>
            <color indexed="81"/>
            <rFont val="Tahoma"/>
            <family val="2"/>
          </rPr>
          <t xml:space="preserve"> correspond au nombre d'animaux par unité de surface de bâtiment.</t>
        </r>
      </text>
    </comment>
    <comment ref="R39" authorId="0" shapeId="0" xr:uid="{00000000-0006-0000-0300-00000B000000}">
      <text>
        <r>
          <rPr>
            <b/>
            <sz val="9"/>
            <color indexed="81"/>
            <rFont val="Tahoma"/>
            <family val="2"/>
          </rPr>
          <t>Cas des poules pondeuses :</t>
        </r>
        <r>
          <rPr>
            <sz val="9"/>
            <color indexed="81"/>
            <rFont val="Tahoma"/>
            <family val="2"/>
          </rPr>
          <t xml:space="preserve">
Les effectifs sont estimés par bâtiment par le nombre de places et le taux d'activité. </t>
        </r>
        <r>
          <rPr>
            <u/>
            <sz val="9"/>
            <color indexed="81"/>
            <rFont val="Tahoma"/>
            <family val="2"/>
          </rPr>
          <t>Le taux d'activité, à renseigner ici,</t>
        </r>
        <r>
          <rPr>
            <sz val="9"/>
            <color indexed="81"/>
            <rFont val="Tahoma"/>
            <family val="2"/>
          </rPr>
          <t xml:space="preserve"> vaut :
• 100 si le fonctionnement de l’élevage a été normal tout au long de l’année,
• (‘Le nombre de jours de fonctionnement’/365) x 100 en cas d’arrêt momentané ou définitif de la production de tout ou partie de l’élevage (il s’agit de circonstances exceptionnelles et en aucun cas des vides sanitaires à durée normale).
</t>
        </r>
        <r>
          <rPr>
            <b/>
            <sz val="9"/>
            <color indexed="81"/>
            <rFont val="Tahoma"/>
            <family val="2"/>
          </rPr>
          <t>Cas des autres catégories :</t>
        </r>
        <r>
          <rPr>
            <sz val="9"/>
            <color indexed="81"/>
            <rFont val="Tahoma"/>
            <family val="2"/>
          </rPr>
          <t xml:space="preserve">
Les effectifs autres que les poules pondeuses sont estimés par bâtiment à partir de la surface du bâtiment, par la densité et par le nombre de bandes élevées pendant l'année. </t>
        </r>
        <r>
          <rPr>
            <u/>
            <sz val="9"/>
            <color indexed="81"/>
            <rFont val="Tahoma"/>
            <family val="2"/>
          </rPr>
          <t xml:space="preserve">Le nombre de bandes par an, à renseigner ici, </t>
        </r>
        <r>
          <rPr>
            <sz val="9"/>
            <color indexed="81"/>
            <rFont val="Tahoma"/>
            <family val="2"/>
          </rPr>
          <t xml:space="preserve">correspond au nombre de bandes produites dans le bâtiment dans l'année pour la catégorie animale en question.
</t>
        </r>
      </text>
    </comment>
    <comment ref="U39" authorId="0" shapeId="0" xr:uid="{00000000-0006-0000-0300-00000C000000}">
      <text>
        <r>
          <rPr>
            <b/>
            <sz val="9"/>
            <color indexed="81"/>
            <rFont val="Tahoma"/>
            <family val="2"/>
          </rPr>
          <t>Cas des poules pondeuses :</t>
        </r>
        <r>
          <rPr>
            <sz val="9"/>
            <color indexed="81"/>
            <rFont val="Tahoma"/>
            <family val="2"/>
          </rPr>
          <t xml:space="preserve">
Les effectifs sont estimés par bâtiment par le nombre de places et le taux d'activité. </t>
        </r>
        <r>
          <rPr>
            <u/>
            <sz val="9"/>
            <color indexed="81"/>
            <rFont val="Tahoma"/>
            <family val="2"/>
          </rPr>
          <t>Le nombre de places, à renseigner ici,</t>
        </r>
        <r>
          <rPr>
            <sz val="9"/>
            <color indexed="81"/>
            <rFont val="Tahoma"/>
            <family val="2"/>
          </rPr>
          <t xml:space="preserve"> correspond aux effectifs animaux (poules pondeuses uniquement) présents sur l'exploitation à un instant t.
</t>
        </r>
        <r>
          <rPr>
            <b/>
            <sz val="9"/>
            <color indexed="81"/>
            <rFont val="Tahoma"/>
            <family val="2"/>
          </rPr>
          <t>Cas des autres catégories :</t>
        </r>
        <r>
          <rPr>
            <sz val="9"/>
            <color indexed="81"/>
            <rFont val="Tahoma"/>
            <family val="2"/>
          </rPr>
          <t xml:space="preserve">
Les effectifs autres que les poules pondeuses sont estimés par bâtiment à partir de la surface du bâtiment, par la densité et par le nombre de bandes élevées pendant l'année. </t>
        </r>
        <r>
          <rPr>
            <u/>
            <sz val="9"/>
            <color indexed="81"/>
            <rFont val="Tahoma"/>
            <family val="2"/>
          </rPr>
          <t>La densité, à renseigner ici,</t>
        </r>
        <r>
          <rPr>
            <sz val="9"/>
            <color indexed="81"/>
            <rFont val="Tahoma"/>
            <family val="2"/>
          </rPr>
          <t xml:space="preserve"> correspond au nombre d'animaux par unité de surface de bâtiment.</t>
        </r>
      </text>
    </comment>
    <comment ref="V39" authorId="0" shapeId="0" xr:uid="{00000000-0006-0000-0300-00000D000000}">
      <text>
        <r>
          <rPr>
            <b/>
            <sz val="9"/>
            <color indexed="81"/>
            <rFont val="Tahoma"/>
            <family val="2"/>
          </rPr>
          <t>Cas des poules pondeuses :</t>
        </r>
        <r>
          <rPr>
            <sz val="9"/>
            <color indexed="81"/>
            <rFont val="Tahoma"/>
            <family val="2"/>
          </rPr>
          <t xml:space="preserve">
Les effectifs sont estimés par bâtiment par le nombre de places et le taux d'activité. </t>
        </r>
        <r>
          <rPr>
            <u/>
            <sz val="9"/>
            <color indexed="81"/>
            <rFont val="Tahoma"/>
            <family val="2"/>
          </rPr>
          <t>Le taux d'activité, à renseigner ici,</t>
        </r>
        <r>
          <rPr>
            <sz val="9"/>
            <color indexed="81"/>
            <rFont val="Tahoma"/>
            <family val="2"/>
          </rPr>
          <t xml:space="preserve"> vaut :
• 100 si le fonctionnement de l’élevage a été normal tout au long de l’année,
• (‘Le nombre de jours de fonctionnement’/365) x 100 en cas d’arrêt momentané ou définitif de la production de tout ou partie de l’élevage (il s’agit de circonstances exceptionnelles et en aucun cas des vides sanitaires à durée normale).
</t>
        </r>
        <r>
          <rPr>
            <b/>
            <sz val="9"/>
            <color indexed="81"/>
            <rFont val="Tahoma"/>
            <family val="2"/>
          </rPr>
          <t>Cas des autres catégories :</t>
        </r>
        <r>
          <rPr>
            <sz val="9"/>
            <color indexed="81"/>
            <rFont val="Tahoma"/>
            <family val="2"/>
          </rPr>
          <t xml:space="preserve">
Les effectifs autres que les poules pondeuses sont estimés par bâtiment à partir de la surface du bâtiment, par la densité et par le nombre de bandes élevées pendant l'année. </t>
        </r>
        <r>
          <rPr>
            <u/>
            <sz val="9"/>
            <color indexed="81"/>
            <rFont val="Tahoma"/>
            <family val="2"/>
          </rPr>
          <t xml:space="preserve">Le nombre de bandes par an, à renseigner ici, </t>
        </r>
        <r>
          <rPr>
            <sz val="9"/>
            <color indexed="81"/>
            <rFont val="Tahoma"/>
            <family val="2"/>
          </rPr>
          <t xml:space="preserve">correspond au nombre de bandes produites dans le bâtiment dans l'année pour la catégorie animale en question.
</t>
        </r>
      </text>
    </comment>
    <comment ref="D63" authorId="0" shapeId="0" xr:uid="{00000000-0006-0000-0300-00000E000000}">
      <text>
        <r>
          <rPr>
            <u/>
            <sz val="9"/>
            <color indexed="81"/>
            <rFont val="Tahoma"/>
            <family val="2"/>
          </rPr>
          <t>Dans le cas d'animaux vivant moins d'un an</t>
        </r>
        <r>
          <rPr>
            <sz val="9"/>
            <color indexed="81"/>
            <rFont val="Tahoma"/>
            <family val="2"/>
          </rPr>
          <t xml:space="preserve"> : l'azote excrété est à renseigner par lot.
</t>
        </r>
        <r>
          <rPr>
            <u/>
            <sz val="9"/>
            <color indexed="81"/>
            <rFont val="Tahoma"/>
            <family val="2"/>
          </rPr>
          <t xml:space="preserve">Dans le cas d'animaux vivant plus d'un an </t>
        </r>
        <r>
          <rPr>
            <sz val="9"/>
            <color indexed="81"/>
            <rFont val="Tahoma"/>
            <family val="2"/>
          </rPr>
          <t xml:space="preserve">: l'azote excrété à renseigner correspond à l'azote excrété par l'animal sur </t>
        </r>
        <r>
          <rPr>
            <b/>
            <sz val="9"/>
            <color indexed="81"/>
            <rFont val="Tahoma"/>
            <family val="2"/>
          </rPr>
          <t>une année</t>
        </r>
        <r>
          <rPr>
            <sz val="9"/>
            <color indexed="81"/>
            <rFont val="Tahoma"/>
            <family val="2"/>
          </rPr>
          <t xml:space="preserve"> seulement.</t>
        </r>
      </text>
    </comment>
    <comment ref="H63" authorId="0" shapeId="0" xr:uid="{00000000-0006-0000-0300-00000F000000}">
      <text>
        <r>
          <rPr>
            <u/>
            <sz val="9"/>
            <color indexed="81"/>
            <rFont val="Tahoma"/>
            <family val="2"/>
          </rPr>
          <t>Dans le cas d'animaux vivant moins d'un an</t>
        </r>
        <r>
          <rPr>
            <sz val="9"/>
            <color indexed="81"/>
            <rFont val="Tahoma"/>
            <family val="2"/>
          </rPr>
          <t xml:space="preserve"> : l'azote excrété est à renseigner par lot.
</t>
        </r>
        <r>
          <rPr>
            <u/>
            <sz val="9"/>
            <color indexed="81"/>
            <rFont val="Tahoma"/>
            <family val="2"/>
          </rPr>
          <t xml:space="preserve">Dans le cas d'animaux vivant plus d'un an </t>
        </r>
        <r>
          <rPr>
            <sz val="9"/>
            <color indexed="81"/>
            <rFont val="Tahoma"/>
            <family val="2"/>
          </rPr>
          <t xml:space="preserve">: l'azote excrété à renseigner correspond à l'azote excrété par l'animal sur </t>
        </r>
        <r>
          <rPr>
            <b/>
            <sz val="9"/>
            <color indexed="81"/>
            <rFont val="Tahoma"/>
            <family val="2"/>
          </rPr>
          <t>une année</t>
        </r>
        <r>
          <rPr>
            <sz val="9"/>
            <color indexed="81"/>
            <rFont val="Tahoma"/>
            <family val="2"/>
          </rPr>
          <t xml:space="preserve"> seulement.</t>
        </r>
      </text>
    </comment>
    <comment ref="L63" authorId="0" shapeId="0" xr:uid="{00000000-0006-0000-0300-000010000000}">
      <text>
        <r>
          <rPr>
            <u/>
            <sz val="9"/>
            <color indexed="81"/>
            <rFont val="Tahoma"/>
            <family val="2"/>
          </rPr>
          <t>Dans le cas d'animaux vivant moins d'un an</t>
        </r>
        <r>
          <rPr>
            <sz val="9"/>
            <color indexed="81"/>
            <rFont val="Tahoma"/>
            <family val="2"/>
          </rPr>
          <t xml:space="preserve"> : l'azote excrété est à renseigner par lot.
</t>
        </r>
        <r>
          <rPr>
            <u/>
            <sz val="9"/>
            <color indexed="81"/>
            <rFont val="Tahoma"/>
            <family val="2"/>
          </rPr>
          <t xml:space="preserve">Dans le cas d'animaux vivant plus d'un an </t>
        </r>
        <r>
          <rPr>
            <sz val="9"/>
            <color indexed="81"/>
            <rFont val="Tahoma"/>
            <family val="2"/>
          </rPr>
          <t xml:space="preserve">: l'azote excrété à renseigner correspond à l'azote excrété par l'animal sur </t>
        </r>
        <r>
          <rPr>
            <b/>
            <sz val="9"/>
            <color indexed="81"/>
            <rFont val="Tahoma"/>
            <family val="2"/>
          </rPr>
          <t>une année</t>
        </r>
        <r>
          <rPr>
            <sz val="9"/>
            <color indexed="81"/>
            <rFont val="Tahoma"/>
            <family val="2"/>
          </rPr>
          <t xml:space="preserve"> seulement.</t>
        </r>
      </text>
    </comment>
    <comment ref="P63" authorId="0" shapeId="0" xr:uid="{00000000-0006-0000-0300-000011000000}">
      <text>
        <r>
          <rPr>
            <u/>
            <sz val="9"/>
            <color indexed="81"/>
            <rFont val="Tahoma"/>
            <family val="2"/>
          </rPr>
          <t>Dans le cas d'animaux vivant moins d'un an</t>
        </r>
        <r>
          <rPr>
            <sz val="9"/>
            <color indexed="81"/>
            <rFont val="Tahoma"/>
            <family val="2"/>
          </rPr>
          <t xml:space="preserve"> : l'azote excrété est à renseigner par lot.
</t>
        </r>
        <r>
          <rPr>
            <u/>
            <sz val="9"/>
            <color indexed="81"/>
            <rFont val="Tahoma"/>
            <family val="2"/>
          </rPr>
          <t xml:space="preserve">Dans le cas d'animaux vivant plus d'un an </t>
        </r>
        <r>
          <rPr>
            <sz val="9"/>
            <color indexed="81"/>
            <rFont val="Tahoma"/>
            <family val="2"/>
          </rPr>
          <t xml:space="preserve">: l'azote excrété à renseigner correspond à l'azote excrété par l'animal sur </t>
        </r>
        <r>
          <rPr>
            <b/>
            <sz val="9"/>
            <color indexed="81"/>
            <rFont val="Tahoma"/>
            <family val="2"/>
          </rPr>
          <t>une année</t>
        </r>
        <r>
          <rPr>
            <sz val="9"/>
            <color indexed="81"/>
            <rFont val="Tahoma"/>
            <family val="2"/>
          </rPr>
          <t xml:space="preserve"> seulement.</t>
        </r>
      </text>
    </comment>
    <comment ref="T63" authorId="0" shapeId="0" xr:uid="{00000000-0006-0000-0300-000012000000}">
      <text>
        <r>
          <rPr>
            <u/>
            <sz val="9"/>
            <color indexed="81"/>
            <rFont val="Tahoma"/>
            <family val="2"/>
          </rPr>
          <t>Dans le cas d'animaux vivant moins d'un an</t>
        </r>
        <r>
          <rPr>
            <sz val="9"/>
            <color indexed="81"/>
            <rFont val="Tahoma"/>
            <family val="2"/>
          </rPr>
          <t xml:space="preserve"> : l'azote excrété est à renseigner par lot.
</t>
        </r>
        <r>
          <rPr>
            <u/>
            <sz val="9"/>
            <color indexed="81"/>
            <rFont val="Tahoma"/>
            <family val="2"/>
          </rPr>
          <t xml:space="preserve">Dans le cas d'animaux vivant plus d'un an </t>
        </r>
        <r>
          <rPr>
            <sz val="9"/>
            <color indexed="81"/>
            <rFont val="Tahoma"/>
            <family val="2"/>
          </rPr>
          <t xml:space="preserve">: l'azote excrété à renseigner correspond à l'azote excrété par l'animal sur </t>
        </r>
        <r>
          <rPr>
            <b/>
            <sz val="9"/>
            <color indexed="81"/>
            <rFont val="Tahoma"/>
            <family val="2"/>
          </rPr>
          <t>une année</t>
        </r>
        <r>
          <rPr>
            <sz val="9"/>
            <color indexed="81"/>
            <rFont val="Tahoma"/>
            <family val="2"/>
          </rPr>
          <t xml:space="preserve"> seulement.</t>
        </r>
      </text>
    </comment>
    <comment ref="D64" authorId="0" shapeId="0" xr:uid="{00000000-0006-0000-0300-000013000000}">
      <text>
        <r>
          <rPr>
            <sz val="9"/>
            <color indexed="81"/>
            <rFont val="Tahoma"/>
            <family val="2"/>
          </rPr>
          <t>Valeurs par défaut proposées dans ITAVI 2012</t>
        </r>
      </text>
    </comment>
    <comment ref="E64" authorId="0" shapeId="0" xr:uid="{00000000-0006-0000-0300-000014000000}">
      <text>
        <r>
          <rPr>
            <sz val="9"/>
            <color indexed="81"/>
            <rFont val="Tahoma"/>
            <family val="2"/>
          </rPr>
          <t>Paramètre facultatif : Si une valeur d'excrétion spécifique est renseignée elle sera utilisée pour le calcul des émissions, en revanche si la cellule est laissée vide la valeur renseignée par défaut sera utilisée.
NB : Ce paramètre peut notamment être adapté pour déclarer des productions réalisées dans plusieurs bâtiments successifs (exemple: dindes démarrées avec double densité, puis transférées partiellement dans un autre bâtiment) cf.onglet "Accueil" pour plus de détails.</t>
        </r>
      </text>
    </comment>
    <comment ref="H64" authorId="0" shapeId="0" xr:uid="{00000000-0006-0000-0300-000015000000}">
      <text>
        <r>
          <rPr>
            <sz val="9"/>
            <color indexed="81"/>
            <rFont val="Tahoma"/>
            <family val="2"/>
          </rPr>
          <t>Valeurs par défaut proposées dans ITAVI 2012</t>
        </r>
      </text>
    </comment>
    <comment ref="I64" authorId="0" shapeId="0" xr:uid="{00000000-0006-0000-0300-000016000000}">
      <text>
        <r>
          <rPr>
            <sz val="9"/>
            <color indexed="81"/>
            <rFont val="Tahoma"/>
            <family val="2"/>
          </rPr>
          <t>Paramètre facultatif : Si une valeur d'excrétion spécifique est renseignée elle sera utilisée pour le calcul des émissions, en revanche si la cellule est laissée vide la valeur renseignée par défaut sera utilisée.
NB : Ce paramètre peut notamment être adapté pour déclarer des productions réalisées dans plusieurs bâtiments successifs (exemple: dindes démarrées avec double densité, puis transférées partiellement dans un autre bâtiment) cf.onglet "Accueil" pour plus de détails.</t>
        </r>
      </text>
    </comment>
    <comment ref="L64" authorId="0" shapeId="0" xr:uid="{00000000-0006-0000-0300-000017000000}">
      <text>
        <r>
          <rPr>
            <sz val="9"/>
            <color indexed="81"/>
            <rFont val="Tahoma"/>
            <family val="2"/>
          </rPr>
          <t>Valeurs par défaut proposées dans ITAVI 2012</t>
        </r>
      </text>
    </comment>
    <comment ref="M64" authorId="0" shapeId="0" xr:uid="{00000000-0006-0000-0300-000018000000}">
      <text>
        <r>
          <rPr>
            <sz val="9"/>
            <color indexed="81"/>
            <rFont val="Tahoma"/>
            <family val="2"/>
          </rPr>
          <t>Paramètre facultatif : Si une valeur d'excrétion spécifique est renseignée elle sera utilisée pour le calcul des émissions, en revanche si la cellule est laissée vide la valeur renseignée par défaut sera utilisée.
NB : Ce paramètre peut notamment être adapté pour déclarer des productions réalisées dans plusieurs bâtiments successifs (exemple: dindes démarrées avec double densité, puis transférées partiellement dans un autre bâtiment) cf.onglet "Accueil" pour plus de détails.</t>
        </r>
      </text>
    </comment>
    <comment ref="P64" authorId="0" shapeId="0" xr:uid="{00000000-0006-0000-0300-000019000000}">
      <text>
        <r>
          <rPr>
            <sz val="9"/>
            <color indexed="81"/>
            <rFont val="Tahoma"/>
            <family val="2"/>
          </rPr>
          <t>Valeurs par défaut proposées dans ITAVI 2012</t>
        </r>
      </text>
    </comment>
    <comment ref="Q64" authorId="0" shapeId="0" xr:uid="{00000000-0006-0000-0300-00001A000000}">
      <text>
        <r>
          <rPr>
            <sz val="9"/>
            <color indexed="81"/>
            <rFont val="Tahoma"/>
            <family val="2"/>
          </rPr>
          <t>Paramètre facultatif : Si une valeur d'excrétion spécifique est renseignée elle sera utilisée pour le calcul des émissions, en revanche si la cellule est laissée vide la valeur renseignée par défaut sera utilisée.
NB : Ce paramètre peut notamment être adapté pour déclarer des productions réalisées dans plusieurs bâtiments successifs (exemple: dindes démarrées avec double densité, puis transférées partiellement dans un autre bâtiment) cf.onglet "Accueil" pour plus de détails.</t>
        </r>
      </text>
    </comment>
    <comment ref="T64" authorId="0" shapeId="0" xr:uid="{00000000-0006-0000-0300-00001B000000}">
      <text>
        <r>
          <rPr>
            <sz val="9"/>
            <color indexed="81"/>
            <rFont val="Tahoma"/>
            <family val="2"/>
          </rPr>
          <t>Valeurs par défaut proposées dans ITAVI 2012</t>
        </r>
      </text>
    </comment>
    <comment ref="U64" authorId="0" shapeId="0" xr:uid="{00000000-0006-0000-0300-00001C000000}">
      <text>
        <r>
          <rPr>
            <sz val="9"/>
            <color indexed="81"/>
            <rFont val="Tahoma"/>
            <family val="2"/>
          </rPr>
          <t>Paramètre facultatif : Si une valeur d'excrétion spécifique est renseignée elle sera utilisée pour le calcul des émissions, en revanche si la cellule est laissée vide la valeur renseignée par défaut sera utilisée.
NB : Ce paramètre peut notamment être adapté pour déclarer des productions réalisées dans plusieurs bâtiments successifs (exemple: dindes démarrées avec double densité, puis transférées partiellement dans un autre bâtiment) cf.onglet "Accueil" pour plus de détails.</t>
        </r>
      </text>
    </comment>
    <comment ref="B114" authorId="0" shapeId="0" xr:uid="{00000000-0006-0000-0300-00001D000000}">
      <text>
        <r>
          <rPr>
            <sz val="9"/>
            <color indexed="81"/>
            <rFont val="Tahoma"/>
            <family val="2"/>
          </rPr>
          <t>Le nom des ouvrages de traitement est laissé libre au choix du déclarant, il est préférable de choisir des noms explicites afin de faciliter le suivi de la déclaration (exemples : station de nitrification, méthaniseur du batiment A, etc.).
En cas d'absence de traitement, ce tableau n'est pas à renseigner : passer directement au tableau 6 stockage.</t>
        </r>
      </text>
    </comment>
    <comment ref="E114" authorId="0" shapeId="0" xr:uid="{00000000-0006-0000-0300-00001E000000}">
      <text>
        <r>
          <rPr>
            <sz val="9"/>
            <color indexed="81"/>
            <rFont val="Tahoma"/>
            <family val="2"/>
          </rPr>
          <t>La forme de l'effluent sortant proposée dépend de l'effluent entrant (fientes, solide ou liquide) et du type de traitement. Seuls les traitements avec séparation de phase donnent deux types d'effluents : un solide et un liquide.</t>
        </r>
      </text>
    </comment>
    <comment ref="B122" authorId="0" shapeId="0" xr:uid="{00000000-0006-0000-0300-00001F000000}">
      <text>
        <r>
          <rPr>
            <sz val="9"/>
            <color indexed="81"/>
            <rFont val="Tahoma"/>
            <family val="2"/>
          </rPr>
          <t xml:space="preserve">Le nom des ouvrages de stockage est laissé libre au choix du déclarant, il est préférable de choisir des noms explicites afin de faciliter le suivi de la déclaration (exemples : fosse à lisier de 100 m3, fosse à côté du batiment d'engraissement, etc.). 
En cas d'absence d'ouvrage de stockage, il faut néanmoins déclarer un stockage et sélectionner "Pas de stockage" dans la colonne "Type de stockage". </t>
        </r>
      </text>
    </comment>
    <comment ref="B132" authorId="0" shapeId="0" xr:uid="{00000000-0006-0000-0300-000020000000}">
      <text>
        <r>
          <rPr>
            <sz val="9"/>
            <color indexed="81"/>
            <rFont val="Tahoma"/>
            <family val="2"/>
          </rPr>
          <t>Le nom des épandages est indicatif, il est laissé libre au choix du déclarant, il demeure préférable de choisir des noms explicites afin de faciliter le suivi de la déclaration (exemples : épandage de la fosse X en août, épandage avec pendillard, etc.).</t>
        </r>
      </text>
    </comment>
    <comment ref="D132" authorId="0" shapeId="0" xr:uid="{00000000-0006-0000-0300-000021000000}">
      <text>
        <r>
          <rPr>
            <sz val="9"/>
            <color indexed="81"/>
            <rFont val="Tahoma"/>
            <family val="2"/>
          </rPr>
          <t xml:space="preserve">La forme de l'effluent (liquide ou solide) conditionne le mode d'épandage. Les épandages à la buse palette ou au pendillard concernent des effluents liquides, pour les effluents solides seul le délais d'incorporation compte, le type de matériel (hérissons, etc.) n'impacte pas les émissions estimées. </t>
        </r>
      </text>
    </comment>
    <comment ref="G132" authorId="0" shapeId="0" xr:uid="{00000000-0006-0000-0300-000022000000}">
      <text>
        <r>
          <rPr>
            <sz val="9"/>
            <color indexed="81"/>
            <rFont val="Tahoma"/>
            <family val="2"/>
          </rPr>
          <t>Ce paramètre permet de gérer les cas où l'ensemble des effluents d'un stockage n'est pas épandu de la même manière:
• Si un effluent d'un même stockage est toujours épandu de la même manière, il faut renseigner 100%,
• Si un effluent liquide d'un même stockage est épandu pour moitié avec un pendillard et pour moitié avec une buse palette, il faut renseigner 50% pour chacun de ces épandages et renseigner 2 lignes distinctes,
• Si un effluent a été traité par séparation de phase, deux effluents distincts doivent être épandus (ou exportés), l'un liquide, l'autre solide, il est donc nécessaire de renseigner au moins 2 lignes d'épandage.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J3" authorId="0" shapeId="0" xr:uid="{00000000-0006-0000-0500-000001000000}">
      <text>
        <r>
          <rPr>
            <b/>
            <sz val="9"/>
            <color indexed="81"/>
            <rFont val="Tahoma"/>
            <family val="2"/>
          </rPr>
          <t>Faute de données = 1</t>
        </r>
      </text>
    </comment>
    <comment ref="N3" authorId="0" shapeId="0" xr:uid="{00000000-0006-0000-0500-000002000000}">
      <text>
        <r>
          <rPr>
            <b/>
            <sz val="9"/>
            <color indexed="81"/>
            <rFont val="Tahoma"/>
            <family val="2"/>
          </rPr>
          <t>pas de donnée dans ITAVI2013</t>
        </r>
      </text>
    </comment>
    <comment ref="J4" authorId="0" shapeId="0" xr:uid="{00000000-0006-0000-0500-000003000000}">
      <text>
        <r>
          <rPr>
            <b/>
            <sz val="9"/>
            <color indexed="81"/>
            <rFont val="Tahoma"/>
            <family val="2"/>
          </rPr>
          <t>Recalcul CITEPA à partir des durées d'élevage ITAVI</t>
        </r>
      </text>
    </comment>
    <comment ref="J5" authorId="0" shapeId="0" xr:uid="{00000000-0006-0000-0500-000004000000}">
      <text>
        <r>
          <rPr>
            <b/>
            <sz val="9"/>
            <color indexed="81"/>
            <rFont val="Tahoma"/>
            <family val="2"/>
          </rPr>
          <t>Recalcul CITEPA à partir des durées d'élevage ITAVI</t>
        </r>
      </text>
    </comment>
    <comment ref="J6" authorId="0" shapeId="0" xr:uid="{00000000-0006-0000-0500-000005000000}">
      <text>
        <r>
          <rPr>
            <b/>
            <sz val="9"/>
            <color indexed="81"/>
            <rFont val="Tahoma"/>
            <family val="2"/>
          </rPr>
          <t>Recalcul CITEPA à partir des durées d'élevage ITAVI</t>
        </r>
      </text>
    </comment>
    <comment ref="J7" authorId="0" shapeId="0" xr:uid="{00000000-0006-0000-0500-000006000000}">
      <text>
        <r>
          <rPr>
            <b/>
            <sz val="9"/>
            <color indexed="81"/>
            <rFont val="Tahoma"/>
            <family val="2"/>
          </rPr>
          <t>Recalcul CITEPA à partir des durées d'élevage ITAVI</t>
        </r>
      </text>
    </comment>
    <comment ref="N16" authorId="0" shapeId="0" xr:uid="{00000000-0006-0000-0500-000007000000}">
      <text>
        <r>
          <rPr>
            <b/>
            <sz val="9"/>
            <color indexed="81"/>
            <rFont val="Tahoma"/>
            <family val="2"/>
          </rPr>
          <t>pas de donnée dans ITAVI2013</t>
        </r>
      </text>
    </comment>
    <comment ref="N18" authorId="0" shapeId="0" xr:uid="{00000000-0006-0000-0500-000008000000}">
      <text>
        <r>
          <rPr>
            <b/>
            <sz val="9"/>
            <color indexed="81"/>
            <rFont val="Tahoma"/>
            <family val="2"/>
          </rPr>
          <t>pas de donnée dans ITAVI2013</t>
        </r>
      </text>
    </comment>
    <comment ref="J19" authorId="0" shapeId="0" xr:uid="{00000000-0006-0000-0500-000009000000}">
      <text>
        <r>
          <rPr>
            <b/>
            <sz val="9"/>
            <color indexed="81"/>
            <rFont val="Tahoma"/>
            <family val="2"/>
          </rPr>
          <t>Recalcul CITEPA à partir des durées d'élevage ITAVI</t>
        </r>
      </text>
    </comment>
    <comment ref="N19" authorId="0" shapeId="0" xr:uid="{00000000-0006-0000-0500-00000A000000}">
      <text>
        <r>
          <rPr>
            <b/>
            <sz val="9"/>
            <color indexed="81"/>
            <rFont val="Tahoma"/>
            <family val="2"/>
          </rPr>
          <t>pas de donnée dans ITAVI2013</t>
        </r>
      </text>
    </comment>
    <comment ref="J20" authorId="0" shapeId="0" xr:uid="{00000000-0006-0000-0500-00000B000000}">
      <text>
        <r>
          <rPr>
            <b/>
            <sz val="9"/>
            <color indexed="81"/>
            <rFont val="Tahoma"/>
            <family val="2"/>
          </rPr>
          <t>Faute de données = 1</t>
        </r>
      </text>
    </comment>
    <comment ref="N20" authorId="0" shapeId="0" xr:uid="{00000000-0006-0000-0500-00000C000000}">
      <text>
        <r>
          <rPr>
            <b/>
            <sz val="9"/>
            <color indexed="81"/>
            <rFont val="Tahoma"/>
            <family val="2"/>
          </rPr>
          <t>pas de donnée dans ITAVI2013</t>
        </r>
      </text>
    </comment>
    <comment ref="J26" authorId="0" shapeId="0" xr:uid="{00000000-0006-0000-0500-00000D000000}">
      <text>
        <r>
          <rPr>
            <b/>
            <sz val="9"/>
            <color indexed="81"/>
            <rFont val="Tahoma"/>
            <family val="2"/>
          </rPr>
          <t>Recalcul CITEPA à partir des durées d'élevage ITAVI</t>
        </r>
      </text>
    </comment>
    <comment ref="N29" authorId="0" shapeId="0" xr:uid="{00000000-0006-0000-0500-00000E000000}">
      <text>
        <r>
          <rPr>
            <b/>
            <sz val="9"/>
            <color indexed="81"/>
            <rFont val="Tahoma"/>
            <family val="2"/>
          </rPr>
          <t>pas de donnée dans ITAVI2013</t>
        </r>
      </text>
    </comment>
    <comment ref="J30" authorId="0" shapeId="0" xr:uid="{00000000-0006-0000-0500-00000F000000}">
      <text>
        <r>
          <rPr>
            <b/>
            <sz val="9"/>
            <color indexed="81"/>
            <rFont val="Tahoma"/>
            <family val="2"/>
          </rPr>
          <t>Recalcul CITEPA à partir des durées d'élevage ITAVI</t>
        </r>
      </text>
    </comment>
    <comment ref="N35" authorId="0" shapeId="0" xr:uid="{00000000-0006-0000-0500-000010000000}">
      <text>
        <r>
          <rPr>
            <b/>
            <sz val="9"/>
            <color indexed="81"/>
            <rFont val="Tahoma"/>
            <family val="2"/>
          </rPr>
          <t>pas de donnée dans ITAVI2013</t>
        </r>
      </text>
    </comment>
    <comment ref="J37" authorId="0" shapeId="0" xr:uid="{00000000-0006-0000-0500-000011000000}">
      <text>
        <r>
          <rPr>
            <b/>
            <sz val="9"/>
            <color indexed="81"/>
            <rFont val="Tahoma"/>
            <family val="2"/>
          </rPr>
          <t>Recalcul CITEPA à partir des durées d'élevage ITAVI</t>
        </r>
      </text>
    </comment>
    <comment ref="J51" authorId="0" shapeId="0" xr:uid="{00000000-0006-0000-0500-000012000000}">
      <text>
        <r>
          <rPr>
            <b/>
            <sz val="9"/>
            <color indexed="81"/>
            <rFont val="Tahoma"/>
            <family val="2"/>
          </rPr>
          <t>Recalcul CITEPA à partir des durées d'élevage ITAVI</t>
        </r>
      </text>
    </comment>
    <comment ref="J52" authorId="0" shapeId="0" xr:uid="{00000000-0006-0000-0500-000013000000}">
      <text>
        <r>
          <rPr>
            <b/>
            <sz val="9"/>
            <color indexed="81"/>
            <rFont val="Tahoma"/>
            <family val="2"/>
          </rPr>
          <t>Recalcul CITEPA à partir des durées d'élevage ITAVI</t>
        </r>
      </text>
    </comment>
    <comment ref="J55" authorId="0" shapeId="0" xr:uid="{00000000-0006-0000-0500-000014000000}">
      <text>
        <r>
          <rPr>
            <b/>
            <sz val="9"/>
            <color indexed="81"/>
            <rFont val="Tahoma"/>
            <family val="2"/>
          </rPr>
          <t>Recalcul CITEPA à partir des durées d'élevage ITAVI</t>
        </r>
      </text>
    </comment>
    <comment ref="J63" authorId="0" shapeId="0" xr:uid="{00000000-0006-0000-0500-000015000000}">
      <text>
        <r>
          <rPr>
            <b/>
            <sz val="9"/>
            <color indexed="81"/>
            <rFont val="Tahoma"/>
            <family val="2"/>
          </rPr>
          <t>Recalcul CITEPA à partir des durées d'élevage ITAVI</t>
        </r>
      </text>
    </comment>
  </commentList>
</comments>
</file>

<file path=xl/sharedStrings.xml><?xml version="1.0" encoding="utf-8"?>
<sst xmlns="http://schemas.openxmlformats.org/spreadsheetml/2006/main" count="2902" uniqueCount="978">
  <si>
    <t>Poulettes</t>
  </si>
  <si>
    <t>Pintades</t>
  </si>
  <si>
    <t>Cailles</t>
  </si>
  <si>
    <t>%fumier</t>
  </si>
  <si>
    <t>%lisier</t>
  </si>
  <si>
    <t>Cage</t>
  </si>
  <si>
    <t>Béton + caillebotis + litière</t>
  </si>
  <si>
    <t>Sol bétonné + litière</t>
  </si>
  <si>
    <t>Terre battue + litière</t>
  </si>
  <si>
    <t>Canards</t>
  </si>
  <si>
    <t>Litière accumulée</t>
  </si>
  <si>
    <t>TAN</t>
  </si>
  <si>
    <t>Fientes</t>
  </si>
  <si>
    <t>Fumier composté avec additifs bactériens</t>
  </si>
  <si>
    <t>libelle_type_epandage</t>
  </si>
  <si>
    <t>FA observé</t>
  </si>
  <si>
    <t>Nom du bâtiment</t>
  </si>
  <si>
    <t>Type de sols</t>
  </si>
  <si>
    <t>Modalité de gestion des déjections</t>
  </si>
  <si>
    <t>Sélectionner dans une liste</t>
  </si>
  <si>
    <t>Renseigner</t>
  </si>
  <si>
    <t>Régions</t>
  </si>
  <si>
    <t>Poules_pondeuses</t>
  </si>
  <si>
    <t>Dindes_et_dindons</t>
  </si>
  <si>
    <t>Poulets_de_chair</t>
  </si>
  <si>
    <t xml:space="preserve">N° </t>
  </si>
  <si>
    <t xml:space="preserve">TYPE DE PRODUCTION </t>
  </si>
  <si>
    <t xml:space="preserve">CATEGORIE </t>
  </si>
  <si>
    <t>Nombres de bandes par an</t>
  </si>
  <si>
    <t xml:space="preserve">Standard </t>
  </si>
  <si>
    <t xml:space="preserve">Poulet léger (export) </t>
  </si>
  <si>
    <t xml:space="preserve">Poulet standard </t>
  </si>
  <si>
    <t xml:space="preserve">Poulet lourd </t>
  </si>
  <si>
    <t>3B</t>
  </si>
  <si>
    <t xml:space="preserve">Poulet certifié </t>
  </si>
  <si>
    <t xml:space="preserve">Coquelet </t>
  </si>
  <si>
    <t xml:space="preserve">Dinde à rôtir </t>
  </si>
  <si>
    <t xml:space="preserve">Dinde médium </t>
  </si>
  <si>
    <t xml:space="preserve">Dinde lourde </t>
  </si>
  <si>
    <t xml:space="preserve">Pintade </t>
  </si>
  <si>
    <t xml:space="preserve">Canard de Barbarie (mixte) </t>
  </si>
  <si>
    <t xml:space="preserve">Canard de Barbarie </t>
  </si>
  <si>
    <t xml:space="preserve">Canette de Barbarie </t>
  </si>
  <si>
    <t xml:space="preserve">Canette Mulard à rôtir </t>
  </si>
  <si>
    <t xml:space="preserve">Canard Pékin </t>
  </si>
  <si>
    <t xml:space="preserve">Canette Pékin </t>
  </si>
  <si>
    <t xml:space="preserve">Canard Colvert (pour lâchage) </t>
  </si>
  <si>
    <t xml:space="preserve">Canard Colvert (pour tir) </t>
  </si>
  <si>
    <t xml:space="preserve">Caille </t>
  </si>
  <si>
    <t xml:space="preserve">Pigeon (par couple) </t>
  </si>
  <si>
    <t xml:space="preserve">Faisan (22 semaines) </t>
  </si>
  <si>
    <t xml:space="preserve">Perdrix (15 semaines) </t>
  </si>
  <si>
    <t xml:space="preserve">Chapon </t>
  </si>
  <si>
    <t xml:space="preserve">Standard et label </t>
  </si>
  <si>
    <t xml:space="preserve">Oie à rôtir </t>
  </si>
  <si>
    <t xml:space="preserve">Biologique </t>
  </si>
  <si>
    <t xml:space="preserve">Poulet (bâtiments fixes) </t>
  </si>
  <si>
    <t xml:space="preserve">Poulet (cabanes mobiles) </t>
  </si>
  <si>
    <t xml:space="preserve">Pintade (bâtiments fixes) </t>
  </si>
  <si>
    <t xml:space="preserve">Pintade (cabanes mobiles) </t>
  </si>
  <si>
    <t xml:space="preserve">30 M </t>
  </si>
  <si>
    <t xml:space="preserve">Label </t>
  </si>
  <si>
    <t xml:space="preserve">Dinde de découpe (mâle) </t>
  </si>
  <si>
    <t xml:space="preserve">30 F </t>
  </si>
  <si>
    <t xml:space="preserve">Dinde de découpe (femelle) </t>
  </si>
  <si>
    <t xml:space="preserve">Mini chapon </t>
  </si>
  <si>
    <t xml:space="preserve">Chapon de pintade </t>
  </si>
  <si>
    <t xml:space="preserve">Poularde </t>
  </si>
  <si>
    <t xml:space="preserve">Palmipèdes à FG </t>
  </si>
  <si>
    <t xml:space="preserve">Canard Mulard PAG ext </t>
  </si>
  <si>
    <t xml:space="preserve">Canard Mulard PAG int </t>
  </si>
  <si>
    <t xml:space="preserve">Canard Mulard gras </t>
  </si>
  <si>
    <t xml:space="preserve">Oie PAG </t>
  </si>
  <si>
    <t xml:space="preserve">Oie Grasse </t>
  </si>
  <si>
    <t xml:space="preserve">Standard (cage) </t>
  </si>
  <si>
    <t xml:space="preserve">Plein air </t>
  </si>
  <si>
    <t xml:space="preserve">Sol </t>
  </si>
  <si>
    <t xml:space="preserve">Poule pondeuse (repro ponte) </t>
  </si>
  <si>
    <t xml:space="preserve">Poule pondeuse (repro chair) </t>
  </si>
  <si>
    <t xml:space="preserve">Dinde repro </t>
  </si>
  <si>
    <t xml:space="preserve">Pintade repro </t>
  </si>
  <si>
    <t xml:space="preserve">Caille repro </t>
  </si>
  <si>
    <t xml:space="preserve">58 B </t>
  </si>
  <si>
    <t xml:space="preserve">Caille pondeuse </t>
  </si>
  <si>
    <t xml:space="preserve">Cane Barbarie repro </t>
  </si>
  <si>
    <t xml:space="preserve">Cane Pékin pour chair ou parentaux (ponte) </t>
  </si>
  <si>
    <t xml:space="preserve">Cane Pékin x Barbarie repro (gras) </t>
  </si>
  <si>
    <t xml:space="preserve">Oie repro (chair) par cycle de ponte </t>
  </si>
  <si>
    <t xml:space="preserve">Oie repro (grasse) </t>
  </si>
  <si>
    <t xml:space="preserve">Faisan repro </t>
  </si>
  <si>
    <t xml:space="preserve">Perdrix repro </t>
  </si>
  <si>
    <t xml:space="preserve">Canard colvert repro </t>
  </si>
  <si>
    <t xml:space="preserve">Standard (sol) </t>
  </si>
  <si>
    <t xml:space="preserve">Label, bio et plein air </t>
  </si>
  <si>
    <t xml:space="preserve">Poulette future repro (ponte) </t>
  </si>
  <si>
    <t xml:space="preserve">Dinde future repro </t>
  </si>
  <si>
    <t xml:space="preserve">Pintade future repro </t>
  </si>
  <si>
    <t xml:space="preserve">Cane Barbarie future repro </t>
  </si>
  <si>
    <t xml:space="preserve">Cane Pékin future repro (chair et gras) </t>
  </si>
  <si>
    <t xml:space="preserve">Oie future repro (chair) </t>
  </si>
  <si>
    <t xml:space="preserve">Oie future repro (grasse) </t>
  </si>
  <si>
    <t xml:space="preserve">Faisan futur repro (32 semaines) </t>
  </si>
  <si>
    <t xml:space="preserve">Perdrix future repro (23 semaines) </t>
  </si>
  <si>
    <t>Autres</t>
  </si>
  <si>
    <t>Fiente et fumier</t>
  </si>
  <si>
    <t>Lisier</t>
  </si>
  <si>
    <t>kg N-NH3</t>
  </si>
  <si>
    <t>Total</t>
  </si>
  <si>
    <t>Minéralisation</t>
  </si>
  <si>
    <t>FE N2O</t>
  </si>
  <si>
    <t>Emissions au parcours</t>
  </si>
  <si>
    <t>kg NH3</t>
  </si>
  <si>
    <r>
      <t>B</t>
    </r>
    <r>
      <rPr>
        <b/>
        <vertAlign val="subscript"/>
        <sz val="10"/>
        <color theme="1"/>
        <rFont val="Arial"/>
        <family val="2"/>
      </rPr>
      <t>0</t>
    </r>
  </si>
  <si>
    <t>SV</t>
  </si>
  <si>
    <t>Poultry manure with litter</t>
  </si>
  <si>
    <t>Poultry manure without litter</t>
  </si>
  <si>
    <t>T°</t>
  </si>
  <si>
    <t>Pasture/Range/Paddock</t>
  </si>
  <si>
    <t>Liquid/slurry (with natural crust cover)</t>
  </si>
  <si>
    <t>Liquid/slurry (without natural crust cover)</t>
  </si>
  <si>
    <t>Parcours</t>
  </si>
  <si>
    <t>%Fumier</t>
  </si>
  <si>
    <t>Emissions directes</t>
  </si>
  <si>
    <t>Epandage</t>
  </si>
  <si>
    <t>Emissions indirectes</t>
  </si>
  <si>
    <t>Déposition atmosphérique</t>
  </si>
  <si>
    <t>Lessivage</t>
  </si>
  <si>
    <t>Bâtiment et stockage</t>
  </si>
  <si>
    <t>FE N2O kg N-N2O/kg N</t>
  </si>
  <si>
    <t>Type de production 1</t>
  </si>
  <si>
    <t>Type de production 2</t>
  </si>
  <si>
    <t>Type de production 3</t>
  </si>
  <si>
    <t xml:space="preserve"> </t>
  </si>
  <si>
    <t>Région</t>
  </si>
  <si>
    <t>Temps passé au bâtiment</t>
  </si>
  <si>
    <t>kg/an</t>
  </si>
  <si>
    <t>Pas d'information</t>
  </si>
  <si>
    <t>Guadeloupe</t>
  </si>
  <si>
    <t>Guyane</t>
  </si>
  <si>
    <t>La Réunion</t>
  </si>
  <si>
    <t>Martinique</t>
  </si>
  <si>
    <t>Mayotte</t>
  </si>
  <si>
    <t>Facteur d'émission au bâtiment</t>
  </si>
  <si>
    <t>Facteur d'émission au stockage</t>
  </si>
  <si>
    <t>Facteur d'émission à l'épandage</t>
  </si>
  <si>
    <t>Catégorie de volaille</t>
  </si>
  <si>
    <t>% fientes</t>
  </si>
  <si>
    <t>Terre battue + caillebotis + litière</t>
  </si>
  <si>
    <t>beton_litiere_gest_sol</t>
  </si>
  <si>
    <t>terre_litiere_gest_sol</t>
  </si>
  <si>
    <t>caillebotis_gest_sol</t>
  </si>
  <si>
    <t>litiere_gest_sol</t>
  </si>
  <si>
    <t>Part du temps passé au bâtiment (%)</t>
  </si>
  <si>
    <t>Fumier stocké au champ</t>
  </si>
  <si>
    <t>Inconnue</t>
  </si>
  <si>
    <t>Epandage sans incorporation</t>
  </si>
  <si>
    <t>fumier_fientes_%</t>
  </si>
  <si>
    <t>%fientes</t>
  </si>
  <si>
    <t>Liste des types de sols</t>
  </si>
  <si>
    <t>terre_caillebotis_litiere_gest_sol</t>
  </si>
  <si>
    <t>beton_caillebotis_litiere_gest_sol</t>
  </si>
  <si>
    <t>Quel est le but de cet outil ?</t>
  </si>
  <si>
    <t>Le code couleur est le suivant :</t>
  </si>
  <si>
    <t>Cellules à renseigner</t>
  </si>
  <si>
    <t>Valeurs à sélectionner dans une liste</t>
  </si>
  <si>
    <t>Litière (canards)</t>
  </si>
  <si>
    <t>Caillebotis (canards)</t>
  </si>
  <si>
    <t>Que dois-je renseigner ?</t>
  </si>
  <si>
    <t>Alsace</t>
  </si>
  <si>
    <t>Aquitaine</t>
  </si>
  <si>
    <t>Auvergne</t>
  </si>
  <si>
    <t>Basse-Normandie</t>
  </si>
  <si>
    <t>Bourgogne</t>
  </si>
  <si>
    <t>Bretagne</t>
  </si>
  <si>
    <t>Centre</t>
  </si>
  <si>
    <t>Champagne-Ardenne</t>
  </si>
  <si>
    <t>Corse</t>
  </si>
  <si>
    <t>Franche-Comté</t>
  </si>
  <si>
    <t>Haute-Normandie</t>
  </si>
  <si>
    <t>Île-de-France</t>
  </si>
  <si>
    <t>Languedoc-Roussillon</t>
  </si>
  <si>
    <t>Limousin</t>
  </si>
  <si>
    <t>Lorraine</t>
  </si>
  <si>
    <t>Midi-Pyrénées</t>
  </si>
  <si>
    <t>Nord-Pas-de-Calais</t>
  </si>
  <si>
    <t>Pays de la Loire</t>
  </si>
  <si>
    <t>Picardie</t>
  </si>
  <si>
    <t>Poitou-Charentes</t>
  </si>
  <si>
    <t>Provence-Alpes-Côte d'Azur</t>
  </si>
  <si>
    <t>Rhône-Alpes</t>
  </si>
  <si>
    <t>A qui dois-je m'adresser en cas de problèmes ?</t>
  </si>
  <si>
    <t>Où trouver mes résultats ?</t>
  </si>
  <si>
    <t>Dans l'onglet "Synthèse des émissions".</t>
  </si>
  <si>
    <t>Quelques précautions</t>
  </si>
  <si>
    <r>
      <t xml:space="preserve">1. Assurez-vous de bien  renseigner les cellules </t>
    </r>
    <r>
      <rPr>
        <b/>
        <u/>
        <sz val="11"/>
        <color theme="1"/>
        <rFont val="Calibri"/>
        <family val="2"/>
        <scheme val="minor"/>
      </rPr>
      <t xml:space="preserve">de haut en bas </t>
    </r>
    <r>
      <rPr>
        <sz val="11"/>
        <color theme="1"/>
        <rFont val="Calibri"/>
        <family val="2"/>
        <scheme val="minor"/>
      </rPr>
      <t xml:space="preserve">de la feuille. En effet, les listes déroulantes sont dépendantes des informations renseignées dans les cellules précédentes. Par exemple, les modalités de gestion des déjections  que vous pouvez choisir sont dépendantes des types de sols. </t>
    </r>
  </si>
  <si>
    <t>L'outil a été construit de manière à ce que le déclarant n'ait qu'à remplir des éléments descriptifs concernant sa production et sa gestion des effluents. En principe, il n'y a aucun calcul à effectuer par le déclarant.</t>
  </si>
  <si>
    <t>Production 1</t>
  </si>
  <si>
    <t>Production 2</t>
  </si>
  <si>
    <t>Par défaut</t>
  </si>
  <si>
    <t>Valeur spécifique</t>
  </si>
  <si>
    <t>Nom du stockage</t>
  </si>
  <si>
    <t>LISTES DEROULANTES ET VALEURS PAR DEFAUT AFFICHEES DANS L'ONGLET DE SAISIE</t>
  </si>
  <si>
    <t>CALCUL DES EMISSIONS</t>
  </si>
  <si>
    <t>Donnée saisie par l'exploitant</t>
  </si>
  <si>
    <t>Donnée par défaut</t>
  </si>
  <si>
    <t>Donnée prise d'un autre onglet</t>
  </si>
  <si>
    <t>Donnée entrée en dur</t>
  </si>
  <si>
    <t>Donnée calculée</t>
  </si>
  <si>
    <t>1. Exploitation - Caractéristiques générales</t>
  </si>
  <si>
    <t>T°C moyenne</t>
  </si>
  <si>
    <t>2. Effectifs</t>
  </si>
  <si>
    <t>Poule pondeuse (repro ponte)</t>
  </si>
  <si>
    <t>Pintade repro</t>
  </si>
  <si>
    <t>Pintade future repro</t>
  </si>
  <si>
    <t>Localisation et température - "liste_region"</t>
  </si>
  <si>
    <t>Type de sol</t>
  </si>
  <si>
    <t>Effluent produit</t>
  </si>
  <si>
    <t>Production selon l'outil GEREP</t>
  </si>
  <si>
    <t>Faisan futur repro (32 semaines)</t>
  </si>
  <si>
    <t>Faisan repro</t>
  </si>
  <si>
    <t>Oie future repro (chair)</t>
  </si>
  <si>
    <t>Oie future repro (grasse)</t>
  </si>
  <si>
    <t>Oie repro (chair) par cycle de ponte</t>
  </si>
  <si>
    <t>Oie repro (grasse)</t>
  </si>
  <si>
    <t>Perdrix future repro (23 semaines)</t>
  </si>
  <si>
    <t>Perdrix repro</t>
  </si>
  <si>
    <t>Caille pondeuse</t>
  </si>
  <si>
    <t>Caille repro</t>
  </si>
  <si>
    <t>Canard colvert repro</t>
  </si>
  <si>
    <t>Cane Barbarie future repro</t>
  </si>
  <si>
    <t>Cane Barbarie repro</t>
  </si>
  <si>
    <t>Cane Pékin future repro (chair et gras)</t>
  </si>
  <si>
    <t>Cane Pékin pour chair ou parentaux (ponte)</t>
  </si>
  <si>
    <t>La colonne "Correspondance listes" permet d'obtenir des listes déroulantes conditionnelles pour la saisie de type de production (listes dans l'onglet CORPEN)</t>
  </si>
  <si>
    <t>Facteurs d'abattement - Systèmes de gestion des déjections et gestion au bâtiment combinés</t>
  </si>
  <si>
    <t>Poulette future repro (ponte)</t>
  </si>
  <si>
    <t>Production 3</t>
  </si>
  <si>
    <t>3. Emissions de NH3</t>
  </si>
  <si>
    <t>N excrété au bâtiment
kg N</t>
  </si>
  <si>
    <t>N  excrété sur le parcours
kg N</t>
  </si>
  <si>
    <t>N excrété total
kg N</t>
  </si>
  <si>
    <t>Emi_N_NH3
sans ajustement
kg N-NH3</t>
  </si>
  <si>
    <t>FE bat 
kg N-NH3/kg TAN</t>
  </si>
  <si>
    <t>Surface</t>
  </si>
  <si>
    <t>Type de volaille 1</t>
  </si>
  <si>
    <t>Type de volaille 2</t>
  </si>
  <si>
    <t>Type de volaille 3</t>
  </si>
  <si>
    <t>Type de stockage</t>
  </si>
  <si>
    <t>Identification de l'épandage</t>
  </si>
  <si>
    <t>Type d'effluent</t>
  </si>
  <si>
    <t>Provenance des effluents</t>
  </si>
  <si>
    <t>Modalité d'épandage</t>
  </si>
  <si>
    <t>Part des effluents par provenance et par modalité d'épandage</t>
  </si>
  <si>
    <r>
      <rPr>
        <b/>
        <sz val="10"/>
        <color theme="1"/>
        <rFont val="Calibri"/>
        <family val="2"/>
        <scheme val="minor"/>
      </rPr>
      <t>Poules pondeuses</t>
    </r>
    <r>
      <rPr>
        <sz val="10"/>
        <color theme="1"/>
        <rFont val="Calibri"/>
        <family val="2"/>
        <scheme val="minor"/>
      </rPr>
      <t xml:space="preserve">
Nombre de places 
</t>
    </r>
    <r>
      <rPr>
        <b/>
        <sz val="10"/>
        <color theme="1"/>
        <rFont val="Calibri"/>
        <family val="2"/>
        <scheme val="minor"/>
      </rPr>
      <t>Autres catégories</t>
    </r>
    <r>
      <rPr>
        <sz val="10"/>
        <color theme="1"/>
        <rFont val="Calibri"/>
        <family val="2"/>
        <scheme val="minor"/>
      </rPr>
      <t xml:space="preserve">
Densité (animaux/m²) </t>
    </r>
  </si>
  <si>
    <t>Volière</t>
  </si>
  <si>
    <t>Nom de liste à associer</t>
  </si>
  <si>
    <t>cage_gest_sol</t>
  </si>
  <si>
    <t>voliere_gest_sol</t>
  </si>
  <si>
    <t>Nom de liste type de sol</t>
  </si>
  <si>
    <t>Récupération sol</t>
  </si>
  <si>
    <t>Temps au bâtiment - "liste_temps_bat"</t>
  </si>
  <si>
    <t>Correspondance système de déjections</t>
  </si>
  <si>
    <t>volailles_de_chair_gest</t>
  </si>
  <si>
    <t>volailles_reproductrices_gest</t>
  </si>
  <si>
    <t>poules_pondeuses_gest</t>
  </si>
  <si>
    <t>poulettes_gest</t>
  </si>
  <si>
    <t>canards_gest</t>
  </si>
  <si>
    <t>Caractérisation des types de sol par catégorie animale</t>
  </si>
  <si>
    <t>Nom des catégories animales à considérer</t>
  </si>
  <si>
    <t>cage_cat_animal</t>
  </si>
  <si>
    <t>voliere_cat_animal</t>
  </si>
  <si>
    <t>beton_caillebotis_litiere_cat_animal</t>
  </si>
  <si>
    <t>terre_caillebotis_litiere_cat_animal</t>
  </si>
  <si>
    <t>beton_litiere_cat_animal</t>
  </si>
  <si>
    <t>terre_litiere_cat_animal</t>
  </si>
  <si>
    <t>litiere_cat_animal</t>
  </si>
  <si>
    <t>caillebotis_cat_animal</t>
  </si>
  <si>
    <t>Catégorie correspondantes</t>
  </si>
  <si>
    <t>Types de sols disponibles</t>
  </si>
  <si>
    <t>Récupération cat animal</t>
  </si>
  <si>
    <t>Correspondance listes - type de production
Gestionnaire de noms</t>
  </si>
  <si>
    <t>Catégories animales et correspondance pour accéder aux types de production en fonction de la catégorie entrée</t>
  </si>
  <si>
    <t>Type de sol et correspondances pour accéder aux catégories animales en fonction du type de sol rentré</t>
  </si>
  <si>
    <t>Gestion des déjections - Type de sol  et correspondances pour accéder aux types de gestion des déjections en fonction du type de sol rentré</t>
  </si>
  <si>
    <t>Intitulé système de gestion des déjections</t>
  </si>
  <si>
    <t>N excrété au bâtiment (gN/tête/an)</t>
  </si>
  <si>
    <t>N  excrété sur le parcours (gN/tête/an)</t>
  </si>
  <si>
    <t>N excrété total (gN/tête/an)</t>
  </si>
  <si>
    <t>Temps passé au bâtiment (%)</t>
  </si>
  <si>
    <t>DONNES SPECIFIQUES POUR LE CALCUL</t>
  </si>
  <si>
    <t>Part d'azote ammoniacal par catégorie animale et type de déjection (TAN)</t>
  </si>
  <si>
    <t>Emissions au bâtiment avant ajustement</t>
  </si>
  <si>
    <t>Facteurs d'émission NH3 - kg N-NH3/kg TAN</t>
  </si>
  <si>
    <t>Emissions au bâtiment avec ajustement</t>
  </si>
  <si>
    <t>Caractéristique bâtiment pour calcul du FE</t>
  </si>
  <si>
    <t>Indicateur gestion de l'ambiance</t>
  </si>
  <si>
    <t>Vérif</t>
  </si>
  <si>
    <t>TOTAL stockage</t>
  </si>
  <si>
    <t>TOTAL bâtiment</t>
  </si>
  <si>
    <t>stock_fientes</t>
  </si>
  <si>
    <t>Modalité de stockage et de traitement des déjections</t>
  </si>
  <si>
    <t>Type de produit stocké</t>
  </si>
  <si>
    <t>Temps au bâtiment par défaut</t>
  </si>
  <si>
    <t>Emi_N_NH3 au bâtiment
sans ajustement
kg N-NH3</t>
  </si>
  <si>
    <t>Nom de liste à associer pour le stockage</t>
  </si>
  <si>
    <t>Nom de liste à associer pour l'épandage</t>
  </si>
  <si>
    <t>Type d'effluent à épandre - liste déroulange "liste_efflu_epan"</t>
  </si>
  <si>
    <t>Type d'effluent à épandre et correspondances pour accéder aux modalités d'épandage</t>
  </si>
  <si>
    <t>Nom bâtiment</t>
  </si>
  <si>
    <t>Emi_N_NH3
lisier avec ajustement
kg N-NH3</t>
  </si>
  <si>
    <t>Emi_N_NH3 avec ajustement
kg N-NH3</t>
  </si>
  <si>
    <t>Facteurs utilisés pour évaluer les émissions au stockage - minéralisation</t>
  </si>
  <si>
    <t>Emissions de N-NH3 avec ajustement</t>
  </si>
  <si>
    <t>Facteurs d'abattement - modalités de stockage "FA_stockage"</t>
  </si>
  <si>
    <t>Facteurs d'ajustement combinés épandage - "FA_epandage"</t>
  </si>
  <si>
    <t>Nom de l'épandage</t>
  </si>
  <si>
    <t>Facteur d'ajustement à l'épandage</t>
  </si>
  <si>
    <t>Emi_N_NH3 à l'épandage
avec ajustement
Total
kg N-NH3</t>
  </si>
  <si>
    <t>TOTAL épandage</t>
  </si>
  <si>
    <t>TOTAL NH3</t>
  </si>
  <si>
    <t>4. Emissions de CH4</t>
  </si>
  <si>
    <t>Facteur d'émission au parcours</t>
  </si>
  <si>
    <t>FE au parcours (fumier et lisier confondus car identiques)</t>
  </si>
  <si>
    <t>Emi_N_NH3 au parcours
Total</t>
  </si>
  <si>
    <t xml:space="preserve">TOTAL
Emi_N_NH3 au parcours
</t>
  </si>
  <si>
    <t>TOTAL parcours</t>
  </si>
  <si>
    <t>Facteurs d'émission CH4 - Gestion des déjections</t>
  </si>
  <si>
    <t>Nombre de jours/an</t>
  </si>
  <si>
    <t>Masse volumique du CH4 (kg CH4/m3)</t>
  </si>
  <si>
    <t>Temps passé au parcours (%)</t>
  </si>
  <si>
    <t>Système lisier (%)</t>
  </si>
  <si>
    <t>Système fumier (%)</t>
  </si>
  <si>
    <t>Répartition par système de gestion</t>
  </si>
  <si>
    <t>Paramètres utilisés pour le calcul du FE CH4 gestion des déjections - "FE_CH4"</t>
  </si>
  <si>
    <t>Paramètres utilisés pour le calcul du FE CH4 gestion des déjections - "Bo_VS"</t>
  </si>
  <si>
    <t>Bo
(m3/kg de SV)</t>
  </si>
  <si>
    <t>SV
(kg/jour)</t>
  </si>
  <si>
    <t>% fumier</t>
  </si>
  <si>
    <t>Système fientes (%)</t>
  </si>
  <si>
    <t>Système fientes</t>
  </si>
  <si>
    <t>Système fumier</t>
  </si>
  <si>
    <t>Système lisier</t>
  </si>
  <si>
    <t>Indicateur ligne</t>
  </si>
  <si>
    <t>Correspondance IPCC 2006</t>
  </si>
  <si>
    <t>IPCC 2006</t>
  </si>
  <si>
    <t>Notation dans l'outil</t>
  </si>
  <si>
    <t>Indicateur</t>
  </si>
  <si>
    <t>SV
(kg/animal/jour)</t>
  </si>
  <si>
    <t>TOTAL CH4 déjections</t>
  </si>
  <si>
    <t>kg CH4</t>
  </si>
  <si>
    <t>5. Emissions de TSP</t>
  </si>
  <si>
    <t>FE TSP et PM10</t>
  </si>
  <si>
    <t>FE PM10 (kg/tête/an)</t>
  </si>
  <si>
    <t>FE TSP (kg/tête/an)</t>
  </si>
  <si>
    <t>FE TPS et PM10 pour les poules pondeuses et poulettes (distinction par type de sol) - "Particules_poules"</t>
  </si>
  <si>
    <t>FE TPS et PM10 pour les autres volailles - "Particules_autres"</t>
  </si>
  <si>
    <t>TOTAL TSP</t>
  </si>
  <si>
    <t>kg TSP</t>
  </si>
  <si>
    <t>6. Emissions de PM10</t>
  </si>
  <si>
    <t>kg PM10</t>
  </si>
  <si>
    <t>7. Emissions de N2O</t>
  </si>
  <si>
    <t>N excrete au bâtiment 
(kg N)</t>
  </si>
  <si>
    <t>Source à retrouver car ce n'est pas ce qui est indiqué sur le guide méthodo</t>
  </si>
  <si>
    <t>Système solides (litières accumulée, etc)</t>
  </si>
  <si>
    <t>Systèmes liquides</t>
  </si>
  <si>
    <t>Total Bat</t>
  </si>
  <si>
    <t>Total Emi_bat</t>
  </si>
  <si>
    <t>TOTAL N-N2O</t>
  </si>
  <si>
    <t>kg N-N2O</t>
  </si>
  <si>
    <t>TOTAL N2O</t>
  </si>
  <si>
    <t>kg N2O</t>
  </si>
  <si>
    <t>Tableau 1 : Caractéristiques de l'exploitation</t>
  </si>
  <si>
    <t>Tableau 2 : Liste des bâtiments et caractéristiques associées</t>
  </si>
  <si>
    <t>Tableau 3 : Types de productions et effectifs par bâtiment</t>
  </si>
  <si>
    <t>% Fientes</t>
  </si>
  <si>
    <t>Fosse profonde ouverte sous cages (stockage des fientes)</t>
  </si>
  <si>
    <t>Litière accumulée (béton)</t>
  </si>
  <si>
    <t>Litière accumulée (terre battue)</t>
  </si>
  <si>
    <t>Stockage en préfosse (lisier)</t>
  </si>
  <si>
    <t>Traitement de l'air</t>
  </si>
  <si>
    <t>Fumière non couverte</t>
  </si>
  <si>
    <t>Fumière couverte</t>
  </si>
  <si>
    <t>Méthanisation</t>
  </si>
  <si>
    <t>Méthanisation + Séparation de phases</t>
  </si>
  <si>
    <t>Séparation de phases</t>
  </si>
  <si>
    <t>Séparation de phases + Nitrification-dénitrification</t>
  </si>
  <si>
    <t>Nitrification-dénitrification</t>
  </si>
  <si>
    <t>Solide</t>
  </si>
  <si>
    <t>Liquide</t>
  </si>
  <si>
    <t>Effluent sortant</t>
  </si>
  <si>
    <t>Buse palette (sans incorporation)</t>
  </si>
  <si>
    <t>Buse palette &lt;12h (incorporation dans les 12h)</t>
  </si>
  <si>
    <t>Buse palette &lt;24h (incorporation dans les 24h)</t>
  </si>
  <si>
    <t>Buse palette &gt;24h (incorporation après 24h)</t>
  </si>
  <si>
    <t>Pendillards à sabots trainés</t>
  </si>
  <si>
    <t>Incorporation dans les 12h</t>
  </si>
  <si>
    <t>Incorporation dans les 24h</t>
  </si>
  <si>
    <t>Incorporation après 24h</t>
  </si>
  <si>
    <t>Fosse profonde ouverte sous volières (stockage des fientes)</t>
  </si>
  <si>
    <t>Modalités de gestion des déjections</t>
  </si>
  <si>
    <t>FA associé pour le NH3</t>
  </si>
  <si>
    <t>Emissions additionnelle pour autres composés azotés</t>
  </si>
  <si>
    <t>Solide et pâteux</t>
  </si>
  <si>
    <t>Fientes  - séchage forcé</t>
  </si>
  <si>
    <t>Composting (in vessel and static pile)</t>
  </si>
  <si>
    <t>Composting (intensive windrow)</t>
  </si>
  <si>
    <t>Fumier composté</t>
  </si>
  <si>
    <t>Surface
m²</t>
  </si>
  <si>
    <t>Produit stocké - liste déroulante "liste_efflu_avant"</t>
  </si>
  <si>
    <t>Produit stocké après traitement  - liste déroulante "liste_efflu_après"</t>
  </si>
  <si>
    <t>Stockage</t>
  </si>
  <si>
    <t>Tableau 4 : Excrétions azotées et part du temps passé au bâtiment</t>
  </si>
  <si>
    <t>Type d'effluent sortant du bâtiment</t>
  </si>
  <si>
    <t>Volailles_reproductrices</t>
  </si>
  <si>
    <t>volailles_repro_gest</t>
  </si>
  <si>
    <t>Grande Catégorie pour type de sol</t>
  </si>
  <si>
    <t>Grande Catégorie pour émission de NH3 au bâtiment / stockage / épandage</t>
  </si>
  <si>
    <t>Type de volaille 1
pour émissions de NH3</t>
  </si>
  <si>
    <t>Type de volaille 1
entré par l'exploitant</t>
  </si>
  <si>
    <t>Type de volaille 2
entré par l'exploitant</t>
  </si>
  <si>
    <t>Type de volaille 3
entré par l'exploitant</t>
  </si>
  <si>
    <t>Type de volaille 1
pour gestion des déjections</t>
  </si>
  <si>
    <t>Type de sol - "liste_sols" et correspondance avec le type d'effluent sortant : "liste_efflu"</t>
  </si>
  <si>
    <t>Type de volaille 2
pour émissions de NH3</t>
  </si>
  <si>
    <t>Nombres de jour par bande</t>
  </si>
  <si>
    <t>Type de volaille 3
pour émissions de NH3</t>
  </si>
  <si>
    <t>Emi_N_NH3
fientes avec ajustement
kg N-NH3</t>
  </si>
  <si>
    <t>Emi_N_NH3
fumier avec ajustement
kg N-NH3</t>
  </si>
  <si>
    <t>FE épandage (fientes, fumier et lisier confondus car identiques)</t>
  </si>
  <si>
    <t>Indicateur pour le choix du MCF en fonction de la modalité de stockage - "Indic_stockage"</t>
  </si>
  <si>
    <t>TOTAL N-NH3</t>
  </si>
  <si>
    <t>TOTAL PM10</t>
  </si>
  <si>
    <t>Emissions TSP sans ajustement
(kg)</t>
  </si>
  <si>
    <t>Emissions TSP avec ajustement
(kg)</t>
  </si>
  <si>
    <t>Emissions TSP totales sans ajustement (kg)</t>
  </si>
  <si>
    <t>Emissions TSP totales avec ajustement (kg)</t>
  </si>
  <si>
    <t>Emissions PM10 sans ajustement
 (kg)</t>
  </si>
  <si>
    <t>Emissions PM10 avec ajustement
 (kg)</t>
  </si>
  <si>
    <t>Emissions PM10 sans ajustement
(kg)</t>
  </si>
  <si>
    <t>Emissions PM10 avec ajustement
(kg)</t>
  </si>
  <si>
    <t>Liste "MCF" - Données tirées de l'IPCC</t>
  </si>
  <si>
    <t>Forme de l'effluent</t>
  </si>
  <si>
    <t>Le déclarant doit renseigner les informations pour tous ses bâtiments au sein de l'onglet "Exploitation".</t>
  </si>
  <si>
    <t>Vous pouvez adresser vos remarques et questions par mail à l'attention d'Anaïs DURAND (anais.durand@citepa.org) et d'Etienne MATHIAS (etienne.mathias@citepa.org). Merci de préciser en objet "Outil en ligne de déclaration GEREP", et de joindre en pièce jointe votre outil.</t>
  </si>
  <si>
    <t>FA CH4 stockage</t>
  </si>
  <si>
    <r>
      <rPr>
        <b/>
        <sz val="10"/>
        <color theme="1"/>
        <rFont val="Calibri"/>
        <family val="2"/>
        <scheme val="minor"/>
      </rPr>
      <t>Poules pondeuses</t>
    </r>
    <r>
      <rPr>
        <sz val="10"/>
        <color theme="1"/>
        <rFont val="Calibri"/>
        <family val="2"/>
        <scheme val="minor"/>
      </rPr>
      <t xml:space="preserve">
Taux d'activité (0-100)
</t>
    </r>
    <r>
      <rPr>
        <b/>
        <sz val="10"/>
        <color theme="1"/>
        <rFont val="Calibri"/>
        <family val="2"/>
        <scheme val="minor"/>
      </rPr>
      <t>Autres catégories</t>
    </r>
    <r>
      <rPr>
        <sz val="10"/>
        <color theme="1"/>
        <rFont val="Calibri"/>
        <family val="2"/>
        <scheme val="minor"/>
      </rPr>
      <t xml:space="preserve">
Nombre de bandes par an </t>
    </r>
  </si>
  <si>
    <t>Localisation de l'exploitation</t>
  </si>
  <si>
    <t>Non concerné</t>
  </si>
  <si>
    <t>Cellules à ne pas remplir</t>
  </si>
  <si>
    <t>Type de volaille 1
pour calcul</t>
  </si>
  <si>
    <t>Type de volaille 3
pour calcul</t>
  </si>
  <si>
    <t>Type de volaille 2
pour calcul</t>
  </si>
  <si>
    <t>3. Cas particulier des productions réalisées dans plusieurs bâtiments successifs</t>
  </si>
  <si>
    <t>Pour les catégories animales démarrées avec double densité, puis transférées partiellement (ou complètement) dans un autre bâtiment, il est possible de jouer sur le facteur d'excrétion azotée pour tenir compte de cette gestion spécifique d'élevage.</t>
  </si>
  <si>
    <t>Production 4</t>
  </si>
  <si>
    <t>Production 5</t>
  </si>
  <si>
    <t>Indicateur traitement de l'air</t>
  </si>
  <si>
    <t>Oui</t>
  </si>
  <si>
    <t>Non</t>
  </si>
  <si>
    <t>Systèmes de gestion au bâtiment - "liste_ambiance" et "liste_air"</t>
  </si>
  <si>
    <t>Gestion de l'ambiance</t>
  </si>
  <si>
    <t>Devenir de l'effluent</t>
  </si>
  <si>
    <t>Epandu sur terres en propre</t>
  </si>
  <si>
    <t>Effluent normalisé exporté</t>
  </si>
  <si>
    <t>Type de volaille 4</t>
  </si>
  <si>
    <t>Type de production 4</t>
  </si>
  <si>
    <t>Type de volaille 5</t>
  </si>
  <si>
    <t>Type de production 5</t>
  </si>
  <si>
    <t>FA gestion de l'ambiance</t>
  </si>
  <si>
    <t>FA traitement de l'air</t>
  </si>
  <si>
    <t>Type de volaille 4
entré par l'exploitant</t>
  </si>
  <si>
    <t>Type de volaille 4
pour calcul</t>
  </si>
  <si>
    <t>Nombre de bandes de référence (cas des volailles de chair)</t>
  </si>
  <si>
    <t>Type de volaille 5
entré par l'exploitant</t>
  </si>
  <si>
    <t>Type de volaille 5
pour calcul</t>
  </si>
  <si>
    <t>Type de volaille 4
pour émissions de NH3</t>
  </si>
  <si>
    <t>Type de volaille 5
pour émissions de NH3</t>
  </si>
  <si>
    <t>FA retenu</t>
  </si>
  <si>
    <t>Litière accumulée, caillebotis (béton)</t>
  </si>
  <si>
    <t>Litière accumulée, caillebotis (terre battue)</t>
  </si>
  <si>
    <t>Caractéristiques des bâtiments</t>
  </si>
  <si>
    <t>Emi_N_NH3 à l'épandage
sans ajustement
Fientes
kg N-NH3</t>
  </si>
  <si>
    <t>Emi_N_NH3 à l'épandage
avec ajustement
Solide
kg N-NH3</t>
  </si>
  <si>
    <t>Emi_N_NH3 à l'épandage
avec ajustement
Liquide
kg N-NH3</t>
  </si>
  <si>
    <t>A ne pas toucher</t>
  </si>
  <si>
    <t>Type de volaille 1 
pour le calcul</t>
  </si>
  <si>
    <t>Type de volaille 2
pour le calcul</t>
  </si>
  <si>
    <t>Type de volaille 3
pour le calcul</t>
  </si>
  <si>
    <t>FA
Gestion de l'ambiance</t>
  </si>
  <si>
    <t>FA
Traitement de l'air</t>
  </si>
  <si>
    <t>FA
retenu</t>
  </si>
  <si>
    <t>Facteur d'abattement lié à l'ambiance du bâtiment - "FA_particules_ambiance"</t>
  </si>
  <si>
    <t>Epandage (sur terres en propre)</t>
  </si>
  <si>
    <r>
      <t xml:space="preserve">A noter : L'outil permet de renseigner </t>
    </r>
    <r>
      <rPr>
        <i/>
        <u/>
        <sz val="11"/>
        <color theme="1"/>
        <rFont val="Calibri"/>
        <family val="2"/>
        <scheme val="minor"/>
      </rPr>
      <t xml:space="preserve">au maximum 5 productions différentes au sein d'un même bâtiment. </t>
    </r>
  </si>
  <si>
    <t>Cet outil a pour vocation d'aider les déclarants à quantifier les émissions de CH4, N2O, NH3, TSP et PM10 des élevages de volailles soumis à déclaration des émissions dans l'air, au titre de la directive IED. Il s'accompagne d'un guide utilisateur, appelé : "Guide utilisateur pour le remplissage de l’outil de déclaration GEREP Elevage" en ligne sur le site accessible aux déclarants GEREP.</t>
  </si>
  <si>
    <t>L'outil a été développé de manière à refléter l'ensemble des situations possibles pour les élevages IED de volailles et de porcs et calcule les émissions en fonction des renseignements apportés par l'exploitant.</t>
  </si>
  <si>
    <t xml:space="preserve">Pour chaque bâtiment, le déclarant doit renseigner les types d’animaux élevés, c’est-à-dire chaque catégorie animale de nature différente élevée au sein du même bâtiment. Exemple : si l’éleveur possède un bâtiment, au sein duquel il élève successivement une bande de poulets, puis une bande de pintades, puis de nouveau une bande de poulets, il devra déclarer deux catégories animales (appelées "productions" dans l'outil) : poulet et pintade. </t>
  </si>
  <si>
    <t>Epandu sur autres terres</t>
  </si>
  <si>
    <t>Batiment</t>
  </si>
  <si>
    <t>Epandage (sur autres terres dans le cadre du plan d'épandage)</t>
  </si>
  <si>
    <t>Epandage (exportation d'effluents normalisés)</t>
  </si>
  <si>
    <t>Emissions totales (à l'exclusion des émissions des effluents normalisés exportés)</t>
  </si>
  <si>
    <t>Valeur seuil de déclaration des Emissions Polluantes (arrêté du 31 janvier 2008)</t>
  </si>
  <si>
    <t>Suivi des versions</t>
  </si>
  <si>
    <r>
      <rPr>
        <b/>
        <sz val="11"/>
        <color theme="1"/>
        <rFont val="Calibri"/>
        <family val="2"/>
        <scheme val="minor"/>
      </rPr>
      <t>v3.0</t>
    </r>
    <r>
      <rPr>
        <sz val="11"/>
        <color theme="1"/>
        <rFont val="Calibri"/>
        <family val="2"/>
        <scheme val="minor"/>
      </rPr>
      <t xml:space="preserve"> (Diffusée le 31/12/2015) : Première version</t>
    </r>
  </si>
  <si>
    <r>
      <rPr>
        <b/>
        <sz val="11"/>
        <color theme="1"/>
        <rFont val="Calibri"/>
        <family val="2"/>
        <scheme val="minor"/>
      </rPr>
      <t>Production 1</t>
    </r>
    <r>
      <rPr>
        <sz val="11"/>
        <color theme="1"/>
        <rFont val="Calibri"/>
        <family val="2"/>
        <scheme val="minor"/>
      </rPr>
      <t xml:space="preserve">
kg NH3/an/place</t>
    </r>
  </si>
  <si>
    <r>
      <rPr>
        <b/>
        <sz val="11"/>
        <color theme="1"/>
        <rFont val="Calibri"/>
        <family val="2"/>
        <scheme val="minor"/>
      </rPr>
      <t>Production 2</t>
    </r>
    <r>
      <rPr>
        <sz val="11"/>
        <color theme="1"/>
        <rFont val="Calibri"/>
        <family val="2"/>
        <scheme val="minor"/>
      </rPr>
      <t xml:space="preserve">
kg NH3/an/place</t>
    </r>
  </si>
  <si>
    <r>
      <rPr>
        <b/>
        <sz val="11"/>
        <color theme="1"/>
        <rFont val="Calibri"/>
        <family val="2"/>
        <scheme val="minor"/>
      </rPr>
      <t>Production 3</t>
    </r>
    <r>
      <rPr>
        <sz val="11"/>
        <color theme="1"/>
        <rFont val="Calibri"/>
        <family val="2"/>
        <scheme val="minor"/>
      </rPr>
      <t xml:space="preserve">
kg NH3/an/place</t>
    </r>
  </si>
  <si>
    <r>
      <rPr>
        <b/>
        <sz val="11"/>
        <color theme="1"/>
        <rFont val="Calibri"/>
        <family val="2"/>
        <scheme val="minor"/>
      </rPr>
      <t>Production 4</t>
    </r>
    <r>
      <rPr>
        <sz val="11"/>
        <color theme="1"/>
        <rFont val="Calibri"/>
        <family val="2"/>
        <scheme val="minor"/>
      </rPr>
      <t xml:space="preserve">
kg NH3/an/place</t>
    </r>
  </si>
  <si>
    <r>
      <rPr>
        <b/>
        <sz val="11"/>
        <color theme="1"/>
        <rFont val="Calibri"/>
        <family val="2"/>
        <scheme val="minor"/>
      </rPr>
      <t>Production 5</t>
    </r>
    <r>
      <rPr>
        <sz val="11"/>
        <color theme="1"/>
        <rFont val="Calibri"/>
        <family val="2"/>
        <scheme val="minor"/>
      </rPr>
      <t xml:space="preserve">
kg NH3/an/place</t>
    </r>
  </si>
  <si>
    <r>
      <rPr>
        <b/>
        <sz val="11"/>
        <color theme="1"/>
        <rFont val="Calibri"/>
        <family val="2"/>
        <scheme val="minor"/>
      </rPr>
      <t>v3.1</t>
    </r>
    <r>
      <rPr>
        <sz val="11"/>
        <color theme="1"/>
        <rFont val="Calibri"/>
        <family val="2"/>
        <scheme val="minor"/>
      </rPr>
      <t xml:space="preserve"> (Diffusée le 08/07/2016) : Modification de l'onglet de résultats pour présenter les émissions d'ammoniac par bâtiment par place par catégorie animale</t>
    </r>
  </si>
  <si>
    <t>N</t>
  </si>
  <si>
    <t>Les effluents  de vos bâtiments subissent-ils un traitement particulier (séparation de phase, nitrification/dénitrification, compostage, méthanisation…) ?</t>
  </si>
  <si>
    <t xml:space="preserve">Votre réponse à sélectionner ici : </t>
  </si>
  <si>
    <t>OUI</t>
  </si>
  <si>
    <t>Nom du traitement</t>
  </si>
  <si>
    <t>Type de traitement</t>
  </si>
  <si>
    <t>Forme de l'effluent sortant 
(après traitement)</t>
  </si>
  <si>
    <t>Température moyenne sur la période 2005-2015</t>
  </si>
  <si>
    <t>- Choisir dans la liste -</t>
  </si>
  <si>
    <t>trait_fientes</t>
  </si>
  <si>
    <t>Nom de liste à associer pour le traitement</t>
  </si>
  <si>
    <t>stock_solide</t>
  </si>
  <si>
    <t>stock_liquide</t>
  </si>
  <si>
    <t>epandage_liquide</t>
  </si>
  <si>
    <t>epandage_solide</t>
  </si>
  <si>
    <r>
      <t xml:space="preserve">Allocation stockage et traitement : liste déroulante sans valeur nulle </t>
    </r>
    <r>
      <rPr>
        <b/>
        <u/>
        <sz val="11"/>
        <color theme="1"/>
        <rFont val="Calibri"/>
        <family val="2"/>
        <scheme val="minor"/>
      </rPr>
      <t>uniquement pour le liquide</t>
    </r>
  </si>
  <si>
    <t>Liste totale</t>
  </si>
  <si>
    <t>Ligne</t>
  </si>
  <si>
    <t>Liste définitive</t>
  </si>
  <si>
    <t>Tri 1</t>
  </si>
  <si>
    <t>Ne pas suprrimer cette ligne</t>
  </si>
  <si>
    <r>
      <t xml:space="preserve">Allocation stockage et traitement : liste déroulante sans valeur nulle </t>
    </r>
    <r>
      <rPr>
        <b/>
        <u/>
        <sz val="11"/>
        <color theme="1"/>
        <rFont val="Calibri"/>
        <family val="2"/>
        <scheme val="minor"/>
      </rPr>
      <t>uniquement pour le solide</t>
    </r>
  </si>
  <si>
    <r>
      <t xml:space="preserve">Allocation stockage après traitement : liste déroulante sans valeur nulle </t>
    </r>
    <r>
      <rPr>
        <b/>
        <u/>
        <sz val="11"/>
        <color theme="1"/>
        <rFont val="Calibri"/>
        <family val="2"/>
        <scheme val="minor"/>
      </rPr>
      <t>uniquement pour le liquide</t>
    </r>
  </si>
  <si>
    <r>
      <t xml:space="preserve">Allocation stockage après traitement : liste déroulante sans valeur nulle </t>
    </r>
    <r>
      <rPr>
        <b/>
        <u/>
        <sz val="11"/>
        <color theme="1"/>
        <rFont val="Calibri"/>
        <family val="2"/>
        <scheme val="minor"/>
      </rPr>
      <t>uniquement pour le solide</t>
    </r>
  </si>
  <si>
    <t xml:space="preserve">Traitement des effluents ? </t>
  </si>
  <si>
    <t>Réponse possible</t>
  </si>
  <si>
    <t>NON</t>
  </si>
  <si>
    <r>
      <t xml:space="preserve">Allocation stockage et traitement : liste déroulante sans valeur nulle </t>
    </r>
    <r>
      <rPr>
        <b/>
        <u/>
        <sz val="11"/>
        <color theme="1"/>
        <rFont val="Calibri"/>
        <family val="2"/>
        <scheme val="minor"/>
      </rPr>
      <t>uniquement pour les fientes</t>
    </r>
  </si>
  <si>
    <t>trait_solide</t>
  </si>
  <si>
    <t>trait_liquide</t>
  </si>
  <si>
    <t>Fientes et Solide</t>
  </si>
  <si>
    <t>Produit traité et correspondances pour accéder aux modalités de traitement en fonction du produit. Type d'effluent sortant "liste_efflu_sortant_trait"</t>
  </si>
  <si>
    <t>Produit stocké et correspondances pour accéder aux modalités de stockage en fonction du produit stocké. Type d'effluent sortant "liste_efflu_sortant_stock"</t>
  </si>
  <si>
    <t>FA</t>
  </si>
  <si>
    <t>FA =</t>
  </si>
  <si>
    <t xml:space="preserve">Facteur de minéralisation de l'azote organique kgTAN/kg/N/An
Uniquement liquide
</t>
  </si>
  <si>
    <t>Pour info, ancien FA associé pour le NH3</t>
  </si>
  <si>
    <t>Facteurs liés au traitement des effluents</t>
  </si>
  <si>
    <t>TAN Solide en sortie</t>
  </si>
  <si>
    <t>TAN Liquide en sortie</t>
  </si>
  <si>
    <t>Azote Total Liquide</t>
  </si>
  <si>
    <t>Référence : "Effets de la méthanisation sur l'azote des lisiers de porc et conséquences sur son devenir au stockage et à l'épandage [1]</t>
  </si>
  <si>
    <t>TAN entrée (% N total)</t>
  </si>
  <si>
    <t>TAN sortie (% N total)</t>
  </si>
  <si>
    <t xml:space="preserve">Augmentation du TAN au cours de la méthanisation : </t>
  </si>
  <si>
    <t>Référence :"Procédés de traitement des lisiers de porcs étudiés en France : principales techniques adaptées à la gestion des lisiers en zone d'excédent structurel", p. 24 figure 7 [3]</t>
  </si>
  <si>
    <t>Entrant lisier brut</t>
  </si>
  <si>
    <t>Sortie refus centrifuge</t>
  </si>
  <si>
    <t>Sortie liquide</t>
  </si>
  <si>
    <t>Facteurs utilisés pour évaluer les émissions à l'épandage - EMEP 2013</t>
  </si>
  <si>
    <t>Composés azotés (NO) émis au stockage 
Solide (kg N-NO/kg TAN)</t>
  </si>
  <si>
    <t xml:space="preserve">Composés azotés (NO) émis au stockage
Liquide (kg N-NO/kg TAN) </t>
  </si>
  <si>
    <t>Composés azotés (N2) émis au stockage 
Solide (kg N-N2/kg TAN)</t>
  </si>
  <si>
    <t xml:space="preserve">Composés azotés (N2) émis au stockage
Liquide (kg N-N2/kg TAN) </t>
  </si>
  <si>
    <t>Azote lessivé (uniquement solide)
kg Nlixiv / kg TAN</t>
  </si>
  <si>
    <t>Indicateur pour le choix du MCF en fonction de la modalité de traitement - "Indic_traitement"</t>
  </si>
  <si>
    <t>Répartition de la matière organique pour le raclage en V - tiré de "Raclage en V : bilan environnemental et zootechnique lors des sept années" -  Tableau 2 [2]</t>
  </si>
  <si>
    <t>Qté produite (kg/porc/j)</t>
  </si>
  <si>
    <t>Mat org.</t>
  </si>
  <si>
    <t>Urines</t>
  </si>
  <si>
    <t>Feces</t>
  </si>
  <si>
    <t>Total (kg/porc)</t>
  </si>
  <si>
    <t>Urines (kg/porc)</t>
  </si>
  <si>
    <t>Feces (kg/porc)</t>
  </si>
  <si>
    <t>Evacuation mécanique (racleurs en V et W)</t>
  </si>
  <si>
    <t>% de  Mat.org ans les feces</t>
  </si>
  <si>
    <t>% de  Mat.org ans les urines</t>
  </si>
  <si>
    <t>On fait l'hypothèse que lors de la séparation de phase, les mêmes pourcentages que ceux du raclage s'appliquent.</t>
  </si>
  <si>
    <t>% MO dans le solide</t>
  </si>
  <si>
    <t>% MO dans le liquide</t>
  </si>
  <si>
    <t>Facteur d'abattement pour la nitrification dénitrification tiré de "Emissions gazeuses en élevage porcin et modes de réduction : revue bibliographique" [4]</t>
  </si>
  <si>
    <t>rapport entre le % de C émis par un lisier aéré et un lisier brut</t>
  </si>
  <si>
    <t>Frac lessivage  (% TAN uniquement solide)</t>
  </si>
  <si>
    <t>Pas de stockage</t>
  </si>
  <si>
    <t>Solide et Liquide</t>
  </si>
  <si>
    <t>Nouvelle répartition après traitement</t>
  </si>
  <si>
    <t>Traitement Solide
Solide kg TAN</t>
  </si>
  <si>
    <t>Traitement Solide
TAN Solide</t>
  </si>
  <si>
    <t>Traitement Solide
TAN Liquide</t>
  </si>
  <si>
    <t>Traitement Solide
N Liquide pour suivi</t>
  </si>
  <si>
    <t>Traitement Liquide
TAN Solide</t>
  </si>
  <si>
    <t>Traitement Liquide
TAN Liquide</t>
  </si>
  <si>
    <t>Traitement Liquide
N Liquide pour suivi</t>
  </si>
  <si>
    <t>Traitement Fientes
Pateux kg TAN</t>
  </si>
  <si>
    <t>Traitement Fientes
TAN Solide</t>
  </si>
  <si>
    <t>Traitement Fientes
TAN Liquide</t>
  </si>
  <si>
    <t>Solide
kg TAN</t>
  </si>
  <si>
    <t>Liquide
kg TAN</t>
  </si>
  <si>
    <t>Fientes
kg TAN</t>
  </si>
  <si>
    <t>Calcul du TAN_épandu et émissions - chaine traitement + stockage</t>
  </si>
  <si>
    <t>TAN_Stocké bis Solide</t>
  </si>
  <si>
    <t>TAN_Stocké bis Liquide</t>
  </si>
  <si>
    <t>Emi_N_NH3
solide avec ajustement</t>
  </si>
  <si>
    <t>Emi_N_NH3
liquide avec ajustement</t>
  </si>
  <si>
    <t>Emi_N_NO solide</t>
  </si>
  <si>
    <t>Emi_N_NO liquide</t>
  </si>
  <si>
    <t>Emi_N_N2 solide</t>
  </si>
  <si>
    <t>Emi_N_N2 liquide</t>
  </si>
  <si>
    <t>N_lixiv_solide</t>
  </si>
  <si>
    <t>TAN épandu solide 
kg TAN</t>
  </si>
  <si>
    <t>TAN épandu liquide
kg TAN</t>
  </si>
  <si>
    <t>TAN_Stocké bis Fientes</t>
  </si>
  <si>
    <t>Emi_N_NO fientes</t>
  </si>
  <si>
    <t>Emi_N_N2 fientes</t>
  </si>
  <si>
    <t>TAN épandu fientes
kg TAN</t>
  </si>
  <si>
    <t>Emi_N_NH3
fientes sans ajustement</t>
  </si>
  <si>
    <t>Emi_N_NH3 à l'épandage
sans ajustement
Solide
kg N-NH3</t>
  </si>
  <si>
    <t>Emi_N_NH3 à l'épandage
sans ajustement
Liquide
kg N-NH3</t>
  </si>
  <si>
    <t>Destination Fientes</t>
  </si>
  <si>
    <t>Destination Solide</t>
  </si>
  <si>
    <t>Destination Liquide</t>
  </si>
  <si>
    <t>Système solide</t>
  </si>
  <si>
    <t>Système liquide</t>
  </si>
  <si>
    <t>Calcul des émissions réparties par système de gestion au bâtiment/traitement/stockage</t>
  </si>
  <si>
    <t>N excrété spécifique total
kgN/animal/An</t>
  </si>
  <si>
    <t>(Bo*VS*nb_places*365*0,67)
Fientes total</t>
  </si>
  <si>
    <t>Poulet Export</t>
  </si>
  <si>
    <t>Poulet Standard</t>
  </si>
  <si>
    <t>Poulet Lourd</t>
  </si>
  <si>
    <t>Catégorie de production poulet de chair spécifique</t>
  </si>
  <si>
    <t>Nouvelles données ITAVI recalculées</t>
  </si>
  <si>
    <t>Valeurs à sélectionner dans une liste, une fois les cellules jaunes et roses renseignées</t>
  </si>
  <si>
    <t>Source : EMEP 2016 pour tous, sauf poules pondeuses</t>
  </si>
  <si>
    <t>Sélectionner dans une liste après avoir renseigné les cellules jaunes et roses</t>
  </si>
  <si>
    <r>
      <rPr>
        <b/>
        <sz val="10"/>
        <rFont val="Calibri"/>
        <family val="2"/>
        <scheme val="minor"/>
      </rPr>
      <t>Poules pondeuses</t>
    </r>
    <r>
      <rPr>
        <sz val="10"/>
        <rFont val="Calibri"/>
        <family val="2"/>
        <scheme val="minor"/>
      </rPr>
      <t xml:space="preserve">
Nombre de places 
</t>
    </r>
    <r>
      <rPr>
        <b/>
        <sz val="10"/>
        <rFont val="Calibri"/>
        <family val="2"/>
        <scheme val="minor"/>
      </rPr>
      <t>Autres catégories</t>
    </r>
    <r>
      <rPr>
        <sz val="10"/>
        <rFont val="Calibri"/>
        <family val="2"/>
        <scheme val="minor"/>
      </rPr>
      <t xml:space="preserve">
Densité (animaux/m²) </t>
    </r>
  </si>
  <si>
    <r>
      <rPr>
        <b/>
        <sz val="10"/>
        <rFont val="Calibri"/>
        <family val="2"/>
        <scheme val="minor"/>
      </rPr>
      <t>Poules pondeuses</t>
    </r>
    <r>
      <rPr>
        <sz val="10"/>
        <rFont val="Calibri"/>
        <family val="2"/>
        <scheme val="minor"/>
      </rPr>
      <t xml:space="preserve">
Taux d'activité en % 
</t>
    </r>
    <r>
      <rPr>
        <b/>
        <sz val="10"/>
        <rFont val="Calibri"/>
        <family val="2"/>
        <scheme val="minor"/>
      </rPr>
      <t>Autres catégories</t>
    </r>
    <r>
      <rPr>
        <sz val="10"/>
        <rFont val="Calibri"/>
        <family val="2"/>
        <scheme val="minor"/>
      </rPr>
      <t xml:space="preserve">
Nombre de bandes par an </t>
    </r>
  </si>
  <si>
    <r>
      <t>TOTAL épandage</t>
    </r>
    <r>
      <rPr>
        <b/>
        <sz val="14"/>
        <rFont val="Calibri"/>
        <family val="2"/>
        <scheme val="minor"/>
      </rPr>
      <t xml:space="preserve"> (sur terres gérées par l'exploitant)</t>
    </r>
  </si>
  <si>
    <r>
      <t>TOTAL épandage</t>
    </r>
    <r>
      <rPr>
        <b/>
        <sz val="14"/>
        <rFont val="Calibri"/>
        <family val="2"/>
        <scheme val="minor"/>
      </rPr>
      <t xml:space="preserve"> (sur autres terres)</t>
    </r>
  </si>
  <si>
    <r>
      <t>TOTAL épandage</t>
    </r>
    <r>
      <rPr>
        <b/>
        <sz val="14"/>
        <rFont val="Calibri"/>
        <family val="2"/>
        <scheme val="minor"/>
      </rPr>
      <t xml:space="preserve"> (effluent normalisé exporté)</t>
    </r>
  </si>
  <si>
    <t>Calcul du TAN_stocké par production avec ou sans traitement</t>
  </si>
  <si>
    <t>Donnée indicative (non modifiable, à valeur informative) et formules automatiques (non modifiable)</t>
  </si>
  <si>
    <t>Tous</t>
  </si>
  <si>
    <t>Cellule contenant une formule (ne pas modifier)</t>
  </si>
  <si>
    <t>Données indicatives</t>
  </si>
  <si>
    <r>
      <t xml:space="preserve">2. Assurez-vous de bien remplir </t>
    </r>
    <r>
      <rPr>
        <b/>
        <u/>
        <sz val="11"/>
        <color theme="1"/>
        <rFont val="Calibri"/>
        <family val="2"/>
        <scheme val="minor"/>
      </rPr>
      <t>toutes les cellules en jaune, en rose et en vert</t>
    </r>
    <r>
      <rPr>
        <sz val="11"/>
        <color theme="1"/>
        <rFont val="Calibri"/>
        <family val="2"/>
        <scheme val="minor"/>
      </rPr>
      <t>. Si vous ne choisissez pas de valeur pour une cellule rose ou verte (sauf si la liste apparait vide), les calculs des émissions ne s'effectuent pas.</t>
    </r>
  </si>
  <si>
    <t>Forme de l'effluent entrant 
(avant traitement)</t>
  </si>
  <si>
    <t>OUTIL D'AIDE A L'EVALUATION DES EMISSIONS A L'AIR DES ELEVAGES IED VOLAILLES</t>
  </si>
  <si>
    <r>
      <rPr>
        <b/>
        <sz val="11"/>
        <color theme="1"/>
        <rFont val="Calibri"/>
        <family val="2"/>
        <scheme val="minor"/>
      </rPr>
      <t>v3.2</t>
    </r>
    <r>
      <rPr>
        <sz val="11"/>
        <color theme="1"/>
        <rFont val="Calibri"/>
        <family val="2"/>
        <scheme val="minor"/>
      </rPr>
      <t xml:space="preserve"> (Diffusée le 20/12/2016) : Modification de l'outil pour ajouter un poste "Traitement", pouvant impacter le calcul des émissions selon les situations. Actualisation des facteurs d'émission NH</t>
    </r>
    <r>
      <rPr>
        <vertAlign val="subscript"/>
        <sz val="11"/>
        <color theme="1"/>
        <rFont val="Calibri"/>
        <family val="2"/>
        <scheme val="minor"/>
      </rPr>
      <t>3</t>
    </r>
    <r>
      <rPr>
        <sz val="11"/>
        <color theme="1"/>
        <rFont val="Calibri"/>
        <family val="2"/>
        <scheme val="minor"/>
      </rPr>
      <t xml:space="preserve"> au bâtiment pour les poules pondeuses, poulets de chair et dindes, prise en compte des sécheurs, mise à jour des facteurs d'émission particules (EMEP 2016), de certains facteurs d'abattement, ainsi que de la méthodologie de suivi de l'azote.</t>
    </r>
  </si>
  <si>
    <t>Tableau 6 : Liste des unités de traitement des fientes, fumiers et lisiers produits</t>
  </si>
  <si>
    <t>Tableau 7 : Liste des unités de stockage des fientes, fumiers et lisiers produits</t>
  </si>
  <si>
    <t>Tableau 8 : Liste et caractérisation des épandages (fonction de la provenance de l'effluent, de sa forme et des modalités d'épandage)</t>
  </si>
  <si>
    <t>Total :</t>
  </si>
  <si>
    <t>Valeur de validité liste déroulante :</t>
  </si>
  <si>
    <t>Nombre d'éléments de la liste</t>
  </si>
  <si>
    <t>Destination fientes</t>
  </si>
  <si>
    <t>Destination solide</t>
  </si>
  <si>
    <t>Destination liquide</t>
  </si>
  <si>
    <t>Suivi de l'azote dans la phase solide (kg N)</t>
  </si>
  <si>
    <t>Suivi de l'azote dans la phase liquide (kg N)</t>
  </si>
  <si>
    <t>Suivi de l'azote dans les fientes (kg N)</t>
  </si>
  <si>
    <t>Poste traitement</t>
  </si>
  <si>
    <t>Destination des effluents</t>
  </si>
  <si>
    <t>Forme de l'effluent entrant
(avant traitement)</t>
  </si>
  <si>
    <t>Traitement Solide
azote Solide kg N</t>
  </si>
  <si>
    <r>
      <t xml:space="preserve">Traitement Liquide </t>
    </r>
    <r>
      <rPr>
        <b/>
        <sz val="11"/>
        <rFont val="Calibri"/>
        <family val="2"/>
        <scheme val="minor"/>
      </rPr>
      <t xml:space="preserve">entrant total </t>
    </r>
    <r>
      <rPr>
        <sz val="11"/>
        <rFont val="Calibri"/>
        <family val="2"/>
        <scheme val="minor"/>
      </rPr>
      <t xml:space="preserve">
Liquide kg TAN</t>
    </r>
  </si>
  <si>
    <r>
      <t xml:space="preserve">Traitement Liquide </t>
    </r>
    <r>
      <rPr>
        <b/>
        <sz val="11"/>
        <rFont val="Calibri"/>
        <family val="2"/>
        <scheme val="minor"/>
      </rPr>
      <t>azote</t>
    </r>
    <r>
      <rPr>
        <sz val="11"/>
        <rFont val="Calibri"/>
        <family val="2"/>
        <scheme val="minor"/>
      </rPr>
      <t xml:space="preserve"> </t>
    </r>
    <r>
      <rPr>
        <b/>
        <sz val="11"/>
        <rFont val="Calibri"/>
        <family val="2"/>
        <scheme val="minor"/>
      </rPr>
      <t xml:space="preserve">entrant total </t>
    </r>
    <r>
      <rPr>
        <sz val="11"/>
        <rFont val="Calibri"/>
        <family val="2"/>
        <scheme val="minor"/>
      </rPr>
      <t xml:space="preserve">
Liquide kg N</t>
    </r>
  </si>
  <si>
    <r>
      <t xml:space="preserve">Traitement Liquide 
</t>
    </r>
    <r>
      <rPr>
        <b/>
        <sz val="11"/>
        <rFont val="Calibri"/>
        <family val="2"/>
        <scheme val="minor"/>
      </rPr>
      <t xml:space="preserve">Solide pour traitement </t>
    </r>
    <r>
      <rPr>
        <sz val="11"/>
        <rFont val="Calibri"/>
        <family val="2"/>
        <scheme val="minor"/>
      </rPr>
      <t xml:space="preserve">kg TAN
</t>
    </r>
  </si>
  <si>
    <t xml:space="preserve">Traitement Liquide 
Liquide pour traitement
kg TAN </t>
  </si>
  <si>
    <t>Traitement Solide
N Solide pour suivi</t>
  </si>
  <si>
    <t>Traitement Liquide
N Solide pour suivi</t>
  </si>
  <si>
    <t>Traitement Fientes
azote pateux kg N</t>
  </si>
  <si>
    <t>Traitement Fientes
N Solide</t>
  </si>
  <si>
    <t>Traitement Fientes
N Liquide</t>
  </si>
  <si>
    <t>Effluents entrants</t>
  </si>
  <si>
    <t>Regroupement traitement + stockage</t>
  </si>
  <si>
    <t>Type de traitement Fientes</t>
  </si>
  <si>
    <t>Type de traitement Solide</t>
  </si>
  <si>
    <t>Type de traitement Liquide</t>
  </si>
  <si>
    <t>Emissions additionnelles de N2 (nitrification/dénitrification) - Traitement liquide partie liquide</t>
  </si>
  <si>
    <t>Devenir Fientes traitées</t>
  </si>
  <si>
    <t>Devenir Solide traité</t>
  </si>
  <si>
    <t>Devenir Liquide traité</t>
  </si>
  <si>
    <t>Stockage Solide
TAN Solide</t>
  </si>
  <si>
    <t>Stockage Solide
N Solide</t>
  </si>
  <si>
    <t>Stockage Liquide
TAN Liquide</t>
  </si>
  <si>
    <t>Stockage Liquide
N Liquide</t>
  </si>
  <si>
    <t>Type de stockage Solide</t>
  </si>
  <si>
    <t>Type de stockage Liquide</t>
  </si>
  <si>
    <t>Type de stockage Fientes (directement depuis le bâtiment uniquement)</t>
  </si>
  <si>
    <t>Stockage Fientes
TAN Pateux</t>
  </si>
  <si>
    <t>Stockage Fientes
N Pateux</t>
  </si>
  <si>
    <t>Stockage direct depuis le bâtiment</t>
  </si>
  <si>
    <t>Regroupement stockage</t>
  </si>
  <si>
    <t>Type de stockage solide</t>
  </si>
  <si>
    <t>Type de stockage fientes</t>
  </si>
  <si>
    <t>Type de stockage liquide</t>
  </si>
  <si>
    <t>TAN Fientes</t>
  </si>
  <si>
    <t>N Fientes</t>
  </si>
  <si>
    <t>TAN Solide</t>
  </si>
  <si>
    <t>N Solide</t>
  </si>
  <si>
    <t>TAN Liquide</t>
  </si>
  <si>
    <t>N Liquide</t>
  </si>
  <si>
    <t>FE stockage (fientes, fumier et lisier confondus)</t>
  </si>
  <si>
    <t>FA fientes</t>
  </si>
  <si>
    <t>FA Solide</t>
  </si>
  <si>
    <t>FA Liquide</t>
  </si>
  <si>
    <t>Emi N-NH3 Fientes</t>
  </si>
  <si>
    <t>Emi N-NH3 Solide</t>
  </si>
  <si>
    <t>Emi N-NH3 Liquide</t>
  </si>
  <si>
    <t>TAN Liquide bis</t>
  </si>
  <si>
    <t>N_Stocké bis Solide</t>
  </si>
  <si>
    <t>N_Stocké bis Liquide</t>
  </si>
  <si>
    <r>
      <t xml:space="preserve">Emi_N_N2O solide
</t>
    </r>
    <r>
      <rPr>
        <i/>
        <sz val="11"/>
        <rFont val="Calibri"/>
        <family val="2"/>
        <scheme val="minor"/>
      </rPr>
      <t>(on pondère les émissions selon la répartition de l'azote par forme)</t>
    </r>
  </si>
  <si>
    <t>Nom du stockage Fientes</t>
  </si>
  <si>
    <t>Nom du stockage Solide</t>
  </si>
  <si>
    <t>Nom du stockage Liquide</t>
  </si>
  <si>
    <t>Nom du stockage Fientes (directement depuis le bâtiment uniquement)</t>
  </si>
  <si>
    <t>N_Stocké bis Fientes</t>
  </si>
  <si>
    <r>
      <t xml:space="preserve">Emi_N_N2O fientes
</t>
    </r>
    <r>
      <rPr>
        <i/>
        <sz val="11"/>
        <rFont val="Calibri"/>
        <family val="2"/>
        <scheme val="minor"/>
      </rPr>
      <t>(on pondère les émissions selon la répartition de l'azote par forme)</t>
    </r>
  </si>
  <si>
    <r>
      <t xml:space="preserve">Emi_N_N2O liquide
</t>
    </r>
    <r>
      <rPr>
        <i/>
        <sz val="11"/>
        <rFont val="Calibri"/>
        <family val="2"/>
        <scheme val="minor"/>
      </rPr>
      <t>(on pondère les émissions selon la répartition de l'azote par forme)</t>
    </r>
  </si>
  <si>
    <t>N_lixiv_fientes</t>
  </si>
  <si>
    <t>N épandu solide (kg N)</t>
  </si>
  <si>
    <t>N épandu liquide (kg N)</t>
  </si>
  <si>
    <t>N_dispo pour épandage solide</t>
  </si>
  <si>
    <t>N_dispo pour épandage liquide</t>
  </si>
  <si>
    <t>N_dispo pour épandage fientes</t>
  </si>
  <si>
    <t>Emi_N_NH3 stockage
solide avec ajustement</t>
  </si>
  <si>
    <t>Emi_N_NH3 stockage
fientes avec ajustement</t>
  </si>
  <si>
    <t>Emi_N_NH3 stockage
liquide avec ajustement</t>
  </si>
  <si>
    <t>N épandu fientes (kg N)</t>
  </si>
  <si>
    <t>Indicateur traitement pour MCF</t>
  </si>
  <si>
    <t>MCF associé</t>
  </si>
  <si>
    <t>Emi CH4 associées</t>
  </si>
  <si>
    <t>FA asso ié au traitement</t>
  </si>
  <si>
    <t>(Bo*VS*nb_places*365*0,67)
Solide total</t>
  </si>
  <si>
    <t>(Bo*VS*nb_places*365*0,67)
Liquide total</t>
  </si>
  <si>
    <t>(Bo*VS*nb_places*365*0,67) solide sortant du traitement après affectation du FA</t>
  </si>
  <si>
    <t>(Bo*VS*nb_places*365*0,67) liquide sortant du traitement après affectation du FA</t>
  </si>
  <si>
    <t>Indicateur stockage pour MCF</t>
  </si>
  <si>
    <t>FE TSP
(kg/place)</t>
  </si>
  <si>
    <t>FE PM10
(kg/place)</t>
  </si>
  <si>
    <t>Emi_N_N20 bat et stockage</t>
  </si>
  <si>
    <t>N epandu (liquide et solide confondus)
(kg N)</t>
  </si>
  <si>
    <t>FE épandage
kg N-N2O/kgN</t>
  </si>
  <si>
    <t>Total Emissions directes
kg N-N2O</t>
  </si>
  <si>
    <t>N_volat au batiment
(kg N-NH3 &amp; N-NO)</t>
  </si>
  <si>
    <t>FE_N2O_depo
kg N-N2O/kgN</t>
  </si>
  <si>
    <t>N_lessivage</t>
  </si>
  <si>
    <t>FE_N2O_lessivage
kg N-N2O/kgN</t>
  </si>
  <si>
    <t>Emissions volatilisation
kg N-N2O</t>
  </si>
  <si>
    <t>Emissions lessivage
kg N-N2O</t>
  </si>
  <si>
    <t>Total Emissions indirectes
kg N-N2O</t>
  </si>
  <si>
    <t>Total Emissions N-N2O (kg)</t>
  </si>
  <si>
    <t>FE N-NO (% du N épandu)</t>
  </si>
  <si>
    <t>Quantité de N en sortie de batiment et destinations associées</t>
  </si>
  <si>
    <t>Type de traitement selon l'effluent</t>
  </si>
  <si>
    <t>PRODUCTION 1</t>
  </si>
  <si>
    <t>PRODUCTION 2</t>
  </si>
  <si>
    <t>PRODUCTION 3</t>
  </si>
  <si>
    <t>PRODUCTION 4</t>
  </si>
  <si>
    <t>PRODUCTION 5</t>
  </si>
  <si>
    <t>Emissions totales de N-NH3 au stockage</t>
  </si>
  <si>
    <t>Emi_N_NH3 à l'épandage
avec ajustement
Fientes
kg N-NH3</t>
  </si>
  <si>
    <t>Emi N-N2O au stockage totales</t>
  </si>
  <si>
    <t>Emi N-NO au stockage totales</t>
  </si>
  <si>
    <t>Emi N-N2 au stockage totales</t>
  </si>
  <si>
    <t>N_lixi total</t>
  </si>
  <si>
    <t>Azote total entré au stockage</t>
  </si>
  <si>
    <t>Emi N-NH3 au stockage</t>
  </si>
  <si>
    <t>Azote à épandre (kg N)</t>
  </si>
  <si>
    <t>Vérification</t>
  </si>
  <si>
    <t>Indicateur azote épandu ?</t>
  </si>
  <si>
    <t>Pour l'épandage</t>
  </si>
  <si>
    <t>Lessivage (tout effluent)</t>
  </si>
  <si>
    <t>N excrete au parcours
(kg N)</t>
  </si>
  <si>
    <r>
      <t xml:space="preserve">Azote excrété kgN/animal
</t>
    </r>
    <r>
      <rPr>
        <i/>
        <sz val="10"/>
        <color theme="1"/>
        <rFont val="Calibri"/>
        <family val="2"/>
        <scheme val="minor"/>
      </rPr>
      <t>(par lot ou par an si l'animal vit plus d'un an)</t>
    </r>
  </si>
  <si>
    <r>
      <t xml:space="preserve">Destination des effluents pour le stockage
</t>
    </r>
    <r>
      <rPr>
        <sz val="9"/>
        <color rgb="FFFF0000"/>
        <rFont val="Calibri"/>
        <family val="2"/>
        <scheme val="minor"/>
      </rPr>
      <t>(A renseigner une fois le Tableau 7 rempli)</t>
    </r>
  </si>
  <si>
    <t>Attention : il est indispensable de renseigner le tableau 5 une fois les tableaux 6 (traitement) et 7 (stockage) finalisés.
De même, si concerné, il est indispensable de renseigner la colonne "Destination des effluents" dans le tableau 6 une fois le tableau 7 (stockage) finalisé.</t>
  </si>
  <si>
    <r>
      <t>Tableau 5 : Attribution des ouvrages de stockage ou traitement associés, par production, par bâtiment -</t>
    </r>
    <r>
      <rPr>
        <b/>
        <sz val="10"/>
        <color rgb="FFFF0000"/>
        <rFont val="Calibri"/>
        <family val="2"/>
        <scheme val="minor"/>
      </rPr>
      <t xml:space="preserve"> A renseigner une fois les tableaux 6 et 7 complétés.</t>
    </r>
  </si>
  <si>
    <t>4. Cas particulier des productions avec détassage au sein d'un même bâtiment</t>
  </si>
  <si>
    <t>Pour les catégories animales démarrées avec une forte densité, dont une partie est abattue plus tôt que l'autre, au sein d'un même bâtiment, il est possible de jouer sur la densité pour tenir compte de cette gestion spécifique d'élevage.</t>
  </si>
  <si>
    <t>Vérification (doit être égal à 100% une fois le tableau 8 rempli)</t>
  </si>
  <si>
    <r>
      <rPr>
        <b/>
        <sz val="11"/>
        <color theme="1"/>
        <rFont val="Calibri"/>
        <family val="2"/>
        <scheme val="minor"/>
      </rPr>
      <t>v3.3</t>
    </r>
    <r>
      <rPr>
        <sz val="11"/>
        <color theme="1"/>
        <rFont val="Calibri"/>
        <family val="2"/>
        <scheme val="minor"/>
      </rPr>
      <t xml:space="preserve"> (Diffusée le 31/01/2017) : Modification de l'outil pour ajouter un tableau d'attribution des ouvrages de traitement et/ou stockage par bâtiment et par production. Mise à jour du calcul des émissions de N</t>
    </r>
    <r>
      <rPr>
        <vertAlign val="subscript"/>
        <sz val="11"/>
        <color theme="1"/>
        <rFont val="Calibri"/>
        <family val="2"/>
        <scheme val="minor"/>
      </rPr>
      <t>2</t>
    </r>
    <r>
      <rPr>
        <sz val="11"/>
        <color theme="1"/>
        <rFont val="Calibri"/>
        <family val="2"/>
        <scheme val="minor"/>
      </rPr>
      <t>O indirectes et du lessivage de l'azote. Mise à jour du facteur d'abattement pour la séparation de phase suivie d'un traitement par nitrification. Correction de l'intitulé de l'azote excrété (kg N/animal/lot, sauf pour les animaux vivant plus d'une année).</t>
    </r>
  </si>
  <si>
    <t>Durée d'élevage max ou durée d'élevage ou  de ponte (jours)</t>
  </si>
  <si>
    <t>Données de base pour recalcul sur un an</t>
  </si>
  <si>
    <t>Poularde - Label</t>
  </si>
  <si>
    <t>Pigeon (par couple) - Standard</t>
  </si>
  <si>
    <t>Perdrix (15 semaines) - Standard</t>
  </si>
  <si>
    <t>Oie PAG - Palmipèdes à FG</t>
  </si>
  <si>
    <t>Oie Grasse - Palmipèdes à FG</t>
  </si>
  <si>
    <t>Oie à rôtir - Standard et label</t>
  </si>
  <si>
    <t>Faisan (22 semaines) - Standard</t>
  </si>
  <si>
    <t>Coquelet - Standard</t>
  </si>
  <si>
    <t>Dinde repro</t>
  </si>
  <si>
    <t>Dinde future repro</t>
  </si>
  <si>
    <t>Cane Pékin x Barbarie repro (gras)</t>
  </si>
  <si>
    <t>Caille future repro (œufs et chair)</t>
  </si>
  <si>
    <t>Poulette (œufs) - Standard (sol)</t>
  </si>
  <si>
    <t>Poulette (œufs) - Standard (cage et volière)</t>
  </si>
  <si>
    <t>Poulette (œufs) - Label, bio et plein air</t>
  </si>
  <si>
    <t>Poulet standard - Standard</t>
  </si>
  <si>
    <t>Poulet lourd - Standard</t>
  </si>
  <si>
    <t>Poulet léger (export) - Standard</t>
  </si>
  <si>
    <t>Poulet certifié - Standard</t>
  </si>
  <si>
    <t>Poulet (cabanes mobiles) - Label</t>
  </si>
  <si>
    <t>Poulet (cabanes mobiles) - Biologique</t>
  </si>
  <si>
    <t>Poulet (bâtiments fixes) - Label</t>
  </si>
  <si>
    <t>Poulet (bâtiments fixes) - Biologique</t>
  </si>
  <si>
    <t>Mini chapon - Label</t>
  </si>
  <si>
    <t>Chapon - Standard</t>
  </si>
  <si>
    <t>Chapon - Label</t>
  </si>
  <si>
    <t>Poule pondeuse (œufs) - Standard cage et volière</t>
  </si>
  <si>
    <t>Poule pondeuse (œufs) - Sol</t>
  </si>
  <si>
    <t>Poule pondeuse (œufs) - Plein air</t>
  </si>
  <si>
    <t>Poule pondeuse (œufs) - Label</t>
  </si>
  <si>
    <t>Poule pondeuse (œufs) - Biologique</t>
  </si>
  <si>
    <t>Pintade (cabanes mobiles) - Biologique</t>
  </si>
  <si>
    <t>Pintade (bâtiments fixes) - Biologique</t>
  </si>
  <si>
    <t>Pintade - Standard</t>
  </si>
  <si>
    <t>Pintade - Label</t>
  </si>
  <si>
    <t>Chapon de pintade - Label</t>
  </si>
  <si>
    <t>Dinde médium - Standard</t>
  </si>
  <si>
    <t>Dinde lourde - Standard</t>
  </si>
  <si>
    <t>Dinde de découpe (mâle) - Label</t>
  </si>
  <si>
    <t>Dinde de découpe (femelle) - Label</t>
  </si>
  <si>
    <t>Dinde à rôtir - Standard</t>
  </si>
  <si>
    <t>Dinde à rôtir - Label</t>
  </si>
  <si>
    <t>Dinde à rôtir - Biologique</t>
  </si>
  <si>
    <t>Canette Pékin - Standard</t>
  </si>
  <si>
    <t>Canette Mulard à rôtir - Standard</t>
  </si>
  <si>
    <t>Canette de Barbarie - Standard</t>
  </si>
  <si>
    <t>Canette de Barbarie - Label</t>
  </si>
  <si>
    <t>Canard Pékin - Standard</t>
  </si>
  <si>
    <t>Canard de Barbarie (mixte) - Standard</t>
  </si>
  <si>
    <t>Canard de Barbarie - Standard</t>
  </si>
  <si>
    <t>Canard Colvert (pour tir) - Standard</t>
  </si>
  <si>
    <t>Canard Colvert (pour lâchage) - Standard</t>
  </si>
  <si>
    <t>Canard Mulard PAG int - Palmipèdes à FG</t>
  </si>
  <si>
    <t>Canard Mulard PAG ext - Palmipèdes à FG</t>
  </si>
  <si>
    <t>Canard Mulard gras - Palmipèdes à FG</t>
  </si>
  <si>
    <t>Caille - Standard</t>
  </si>
  <si>
    <t>Caille - Label</t>
  </si>
  <si>
    <t>Poule pondeuse (repro chair) - Label</t>
  </si>
  <si>
    <t>Poule pondeuse (œufs) - Prés-séchage+hangar</t>
  </si>
  <si>
    <t xml:space="preserve">Poule pondeuse (œufs) </t>
  </si>
  <si>
    <t xml:space="preserve">Poulette (œufs) </t>
  </si>
  <si>
    <t xml:space="preserve">Caille future repro (œufs et chair) </t>
  </si>
  <si>
    <t>Poule pondeuse (repro chair) - Standard</t>
  </si>
  <si>
    <t>Evacuation par racleurs sous cages (fientes)</t>
  </si>
  <si>
    <t>Tapis d'évacuation sans pré-séchage forcé sous cages, au moins deux fois par semaine</t>
  </si>
  <si>
    <t>Tapis d'évacuation avec pré-séchage forcé sous cages, au moins une fois par semaine</t>
  </si>
  <si>
    <t>Evacuation par racleurs sous volières (fientes)</t>
  </si>
  <si>
    <t>Tapis d'évacuation sans pré-séchage forcé sous volières au moins deux fois par semaine</t>
  </si>
  <si>
    <t>Tapis d'évacuation avec pré-séchage forcé sous volières au moins une fois par semaine</t>
  </si>
  <si>
    <t>Ecoulement gravitaire (lisier), évacuation minimum tous les 15 jours</t>
  </si>
  <si>
    <t>Ventilation statique</t>
  </si>
  <si>
    <t>Ventilation dynamique</t>
  </si>
  <si>
    <t>Brumisation</t>
  </si>
  <si>
    <t>Biolaveur</t>
  </si>
  <si>
    <t>Laveur d'air combiné</t>
  </si>
  <si>
    <t>Laveur acide</t>
  </si>
  <si>
    <t>Autres traitements</t>
  </si>
  <si>
    <t>Pas de traitement</t>
  </si>
  <si>
    <t>Buse palette (incorporation immédiate)</t>
  </si>
  <si>
    <t>Buse palette &lt;4h (incorporation dans les 4h)</t>
  </si>
  <si>
    <t>Pendillards à tubes trainés (sans incorporation)</t>
  </si>
  <si>
    <t>Pendillards à tubes trainés (incorporation immédiate)</t>
  </si>
  <si>
    <t>Pendillards à tubes trainés &lt;4h (incorporation dans les 4h)</t>
  </si>
  <si>
    <t>Pendillards à tubes trainés &lt;12h (incorporation dans les 12h)</t>
  </si>
  <si>
    <t>Pendillards à tubes trainés &lt;24h (incorporation dans les 24h)</t>
  </si>
  <si>
    <t>Pendillards à tubes trainés &gt;24h (incorporation après 24h)</t>
  </si>
  <si>
    <t>Injecteur (sillon ouvert)</t>
  </si>
  <si>
    <t>Enfouisseur (sillon fermé)</t>
  </si>
  <si>
    <t>Incorporation immédiate</t>
  </si>
  <si>
    <t>Incorporation dans les 4h</t>
  </si>
  <si>
    <t xml:space="preserve">Démarrage de la liste : </t>
  </si>
  <si>
    <t>Tapis de collecte des effluents ou racleur (béton)</t>
  </si>
  <si>
    <t>Séchage des fientes dans la préfosse (béton)</t>
  </si>
  <si>
    <t>Tapis de collecte des effluents ou racleur (terre battue)</t>
  </si>
  <si>
    <t>Séchage des fientes dans la préfosse (terre battue)</t>
  </si>
  <si>
    <t>Indicateur abreuvoir anti fuite</t>
  </si>
  <si>
    <t>Abreuvoir</t>
  </si>
  <si>
    <t>Majoration à appliquer</t>
  </si>
  <si>
    <r>
      <rPr>
        <b/>
        <sz val="11"/>
        <color theme="1"/>
        <rFont val="Calibri"/>
        <family val="2"/>
        <scheme val="minor"/>
      </rPr>
      <t>v3.4</t>
    </r>
    <r>
      <rPr>
        <sz val="11"/>
        <color theme="1"/>
        <rFont val="Calibri"/>
        <family val="2"/>
        <scheme val="minor"/>
      </rPr>
      <t xml:space="preserve"> (Diffusée le 29/05/2017) : Adaptation de l'outil pour le rendre IED compatible. Mise à jour des techiques de réduction proposées et des facteurs d'ajustement associés. Correction du calcul pour la méthanisation. </t>
    </r>
  </si>
  <si>
    <t>Compostage des fientes</t>
  </si>
  <si>
    <t>Fosse non couverte (extérieure)</t>
  </si>
  <si>
    <t>Fosse non couverte alimentée par le bas (extérieure)</t>
  </si>
  <si>
    <t>Couvertures rigide et souple</t>
  </si>
  <si>
    <t>Croûte naturelle, paille, balles en plastique, matériaux légers en vrac</t>
  </si>
  <si>
    <t>Couvertures souples flottantes, plaques géométriques en plastique, couvertures gonflables, feuilles de plastique souples</t>
  </si>
  <si>
    <t>FE parcours
kg N-N2O/kgN</t>
  </si>
  <si>
    <r>
      <t xml:space="preserve">Emi_N_N2O épandage </t>
    </r>
    <r>
      <rPr>
        <sz val="11"/>
        <color rgb="FFFF0000"/>
        <rFont val="Calibri"/>
        <family val="2"/>
        <scheme val="minor"/>
      </rPr>
      <t>et parcours</t>
    </r>
    <r>
      <rPr>
        <sz val="11"/>
        <rFont val="Calibri"/>
        <family val="2"/>
        <scheme val="minor"/>
      </rPr>
      <t xml:space="preserve">  (kg)</t>
    </r>
  </si>
  <si>
    <r>
      <t xml:space="preserve">N_volat à l'épandage et </t>
    </r>
    <r>
      <rPr>
        <sz val="11"/>
        <color rgb="FFFF0000"/>
        <rFont val="Calibri"/>
        <family val="2"/>
        <scheme val="minor"/>
      </rPr>
      <t>au parcours</t>
    </r>
    <r>
      <rPr>
        <sz val="11"/>
        <rFont val="Calibri"/>
        <family val="2"/>
        <scheme val="minor"/>
      </rPr>
      <t xml:space="preserve">
(kg N-NH3 &amp; N-NO)</t>
    </r>
  </si>
  <si>
    <t>Ionisation</t>
  </si>
  <si>
    <r>
      <t xml:space="preserve">Vérification du nombre de bandes - uniquement poulets de chair </t>
    </r>
    <r>
      <rPr>
        <i/>
        <sz val="14"/>
        <color theme="1"/>
        <rFont val="Calibri"/>
        <family val="2"/>
        <scheme val="minor"/>
      </rPr>
      <t>(Nombre de bandes déclarées/Nombre de bandes de référence -1)</t>
    </r>
  </si>
  <si>
    <t>Autre</t>
  </si>
  <si>
    <t>autre_gest_sol</t>
  </si>
  <si>
    <t>autre_cat_animal</t>
  </si>
  <si>
    <t>autre_gest</t>
  </si>
  <si>
    <t>Aération du lisier</t>
  </si>
  <si>
    <t>Séchage forcé</t>
  </si>
  <si>
    <t>Fumier composté - retournement, aération forcée</t>
  </si>
  <si>
    <t>Evacuation par racleur (lisier) 1 à 2 fois par semaine</t>
  </si>
  <si>
    <t xml:space="preserve">Système combideck ou plancher chauffant (béton) </t>
  </si>
  <si>
    <t>Système combideck ou plancher chauffant (terre battue)</t>
  </si>
  <si>
    <t>Recirculation de l'air intérieur (séchage litière) dont ERC</t>
  </si>
  <si>
    <t>Abreuvoirs : Présence de dispositifs
 anti-fuites anti-gaspi</t>
  </si>
  <si>
    <t>Mortalité</t>
  </si>
  <si>
    <t>Effectifs réellement produits pour le calcul du NH3 (animaux)</t>
  </si>
  <si>
    <r>
      <t xml:space="preserve">Total Nombre de places (places) correspond aux </t>
    </r>
    <r>
      <rPr>
        <b/>
        <sz val="10"/>
        <rFont val="Calibri"/>
        <family val="2"/>
        <scheme val="minor"/>
      </rPr>
      <t xml:space="preserve">effectifs moyens (rapportés au nombre de bandes de ref pour les lots) </t>
    </r>
  </si>
  <si>
    <t>Evacuation vers un sécheur extérieur type Seconov (cages)</t>
  </si>
  <si>
    <t>Evacuation vers un sécheur extérieur type Seconov  (volières)</t>
  </si>
  <si>
    <t>Pour information : azote total excrété par bâtiment (kgN/an)</t>
  </si>
  <si>
    <t>Efficacité du traitement de l'air sur l'ammoniac</t>
  </si>
  <si>
    <t>Efficacité</t>
  </si>
  <si>
    <r>
      <rPr>
        <b/>
        <sz val="11"/>
        <color theme="1"/>
        <rFont val="Calibri"/>
        <family val="2"/>
        <scheme val="minor"/>
      </rPr>
      <t>Production 1</t>
    </r>
    <r>
      <rPr>
        <sz val="11"/>
        <color theme="1"/>
        <rFont val="Calibri"/>
        <family val="2"/>
        <scheme val="minor"/>
      </rPr>
      <t xml:space="preserve">
kg NH3/an</t>
    </r>
  </si>
  <si>
    <r>
      <rPr>
        <b/>
        <sz val="11"/>
        <color theme="1"/>
        <rFont val="Calibri"/>
        <family val="2"/>
        <scheme val="minor"/>
      </rPr>
      <t>Production 2</t>
    </r>
    <r>
      <rPr>
        <sz val="11"/>
        <color theme="1"/>
        <rFont val="Calibri"/>
        <family val="2"/>
        <scheme val="minor"/>
      </rPr>
      <t xml:space="preserve">
kg NH3/an</t>
    </r>
  </si>
  <si>
    <r>
      <rPr>
        <b/>
        <sz val="11"/>
        <color theme="1"/>
        <rFont val="Calibri"/>
        <family val="2"/>
        <scheme val="minor"/>
      </rPr>
      <t>Production 3</t>
    </r>
    <r>
      <rPr>
        <sz val="11"/>
        <color theme="1"/>
        <rFont val="Calibri"/>
        <family val="2"/>
        <scheme val="minor"/>
      </rPr>
      <t xml:space="preserve">
kg NH3/an</t>
    </r>
  </si>
  <si>
    <r>
      <rPr>
        <b/>
        <sz val="11"/>
        <color theme="1"/>
        <rFont val="Calibri"/>
        <family val="2"/>
        <scheme val="minor"/>
      </rPr>
      <t>Production 4</t>
    </r>
    <r>
      <rPr>
        <sz val="11"/>
        <color theme="1"/>
        <rFont val="Calibri"/>
        <family val="2"/>
        <scheme val="minor"/>
      </rPr>
      <t xml:space="preserve">
kg NH3/an</t>
    </r>
  </si>
  <si>
    <r>
      <rPr>
        <b/>
        <sz val="11"/>
        <color theme="1"/>
        <rFont val="Calibri"/>
        <family val="2"/>
        <scheme val="minor"/>
      </rPr>
      <t>Production 5</t>
    </r>
    <r>
      <rPr>
        <sz val="11"/>
        <color theme="1"/>
        <rFont val="Calibri"/>
        <family val="2"/>
        <scheme val="minor"/>
      </rPr>
      <t xml:space="preserve">
kg NH3/an</t>
    </r>
  </si>
  <si>
    <t>8. EQUIVALENT ELEVAGE STANDARD</t>
  </si>
  <si>
    <t>TOTAL</t>
  </si>
  <si>
    <t>Emi fientes sans ajustement</t>
  </si>
  <si>
    <t>Emi solide sans ajustement</t>
  </si>
  <si>
    <t>Emi liquide sans ajustement</t>
  </si>
  <si>
    <t>Emi_N_NH3 stockage
fientes sans ajustement</t>
  </si>
  <si>
    <t>Emi_N_NH3 stockage
solide sans ajustement</t>
  </si>
  <si>
    <t>Emi_N_NH3 stockage
liquide sansajustement</t>
  </si>
  <si>
    <t>FA solide</t>
  </si>
  <si>
    <t>FA liquide</t>
  </si>
  <si>
    <t>Emi_N_NH3
fientes ajustement standard</t>
  </si>
  <si>
    <t>Emi_N_NH3
solide ajustement standard</t>
  </si>
  <si>
    <t>Emi_N_NH3
liquide  ajustement standard</t>
  </si>
  <si>
    <t>8.1. Calcul de l'ammoniac</t>
  </si>
  <si>
    <t>8.2. Calcul du CH4</t>
  </si>
  <si>
    <t>Fumier</t>
  </si>
  <si>
    <t xml:space="preserve"> Prod 1 - Bo*vs*365*0,67*nbe place</t>
  </si>
  <si>
    <t xml:space="preserve"> Prod 2 - Bo*vs*365*0,67*nbe place</t>
  </si>
  <si>
    <t xml:space="preserve"> Prod 3 - Bo*vs*365*0,67*nbe place</t>
  </si>
  <si>
    <t xml:space="preserve"> Prod 4 - Bo*vs*365*0,67*nbe place</t>
  </si>
  <si>
    <t xml:space="preserve"> Prod 5 - Bo*vs*365*0,67*nbe place</t>
  </si>
  <si>
    <t>TOTAL Fientes</t>
  </si>
  <si>
    <t>TOTAL Fumier</t>
  </si>
  <si>
    <t>TOTAL Lisier</t>
  </si>
  <si>
    <t>TOTAL Parcours</t>
  </si>
  <si>
    <t>8.3. Calcul particules</t>
  </si>
  <si>
    <t>8.4. Calcul N2O</t>
  </si>
  <si>
    <t>ÉMISSIONS POUR UN ÉLEVAGE STANDARD ÉQUIVALENT (MTD23)</t>
  </si>
  <si>
    <t>Ammoniac 
(NH3)</t>
  </si>
  <si>
    <t>Protoxyde d’azote 
(N2O)</t>
  </si>
  <si>
    <t>Méthane 
(CH4)</t>
  </si>
  <si>
    <t>Particules totales
(TSP)</t>
  </si>
  <si>
    <t>Particules fines 
(PM10)</t>
  </si>
  <si>
    <t>SYNTHÈSE DES ÉMISSIONS DE L’ÉLEVAGE POSTE PAR POSTE</t>
  </si>
  <si>
    <t>ÉMISSIONS D’AMMONIAC PAR PLACE ET PAR BÂTIMENT</t>
  </si>
  <si>
    <t>VALEURS LIMITES RÉGLEMENTAIRES EN AMMONIAC PAR PLACE ET PAR BÂTIMENT</t>
  </si>
  <si>
    <t>ÉMISSIONS D’AMMONIAC PAR BÂTIMENT</t>
  </si>
  <si>
    <t>En cage</t>
  </si>
  <si>
    <t>Hors cage - Générique</t>
  </si>
  <si>
    <t>Hors cage - Spécifique existant</t>
  </si>
  <si>
    <t>Matrice NEA - PP</t>
  </si>
  <si>
    <t>Poids PC</t>
  </si>
  <si>
    <t>&lt;= 2,5kg</t>
  </si>
  <si>
    <t>entre 2,5 et 3,2kg</t>
  </si>
  <si>
    <r>
      <t xml:space="preserve">Valeur limite réglementaire </t>
    </r>
    <r>
      <rPr>
        <b/>
        <sz val="11"/>
        <color theme="1"/>
        <rFont val="Calibri"/>
        <family val="2"/>
        <scheme val="minor"/>
      </rPr>
      <t>Poules pondeuses</t>
    </r>
  </si>
  <si>
    <r>
      <t xml:space="preserve">Poids final 
</t>
    </r>
    <r>
      <rPr>
        <b/>
        <sz val="11"/>
        <color theme="1"/>
        <rFont val="Calibri"/>
        <family val="2"/>
        <scheme val="minor"/>
      </rPr>
      <t>Poulets de chair</t>
    </r>
  </si>
  <si>
    <t>Voir fichier FA_GEREP.xls</t>
  </si>
  <si>
    <t>Indicateur sol pour adaptation FE</t>
  </si>
  <si>
    <r>
      <rPr>
        <b/>
        <sz val="11"/>
        <rFont val="Calibri"/>
        <family val="2"/>
        <scheme val="minor"/>
      </rPr>
      <t xml:space="preserve">v3.5 </t>
    </r>
    <r>
      <rPr>
        <sz val="11"/>
        <rFont val="Calibri"/>
        <family val="2"/>
        <scheme val="minor"/>
      </rPr>
      <t>(Diffusée le 24/08/2017) : Ajout d'une colonne pour renseigner l'efficacité des laveurs d'air et d'un tableau en synthèse présentant les émissions de NH</t>
    </r>
    <r>
      <rPr>
        <vertAlign val="subscript"/>
        <sz val="11"/>
        <rFont val="Calibri"/>
        <family val="2"/>
        <scheme val="minor"/>
      </rPr>
      <t>3</t>
    </r>
    <r>
      <rPr>
        <sz val="11"/>
        <rFont val="Calibri"/>
        <family val="2"/>
        <scheme val="minor"/>
      </rPr>
      <t xml:space="preserve"> par bâtiment par production.  Ajout de plusieurs tableaux dans l'onglet synthèse : émissions équivalentes en conditions standards, valeurs des NEA à respecter par bâtiment et catégorie, émissions réelles de NH3 par bâtiment par catégorie et émissions fictives de NH3 par bâtiment par catégorie recalculées à partir des NEA. </t>
    </r>
  </si>
  <si>
    <r>
      <rPr>
        <i/>
        <u/>
        <sz val="11"/>
        <color theme="1"/>
        <rFont val="Calibri"/>
        <family val="2"/>
        <scheme val="minor"/>
      </rPr>
      <t>Exemple</t>
    </r>
    <r>
      <rPr>
        <i/>
        <sz val="11"/>
        <color theme="1"/>
        <rFont val="Calibri"/>
        <family val="2"/>
        <scheme val="minor"/>
      </rPr>
      <t xml:space="preserve"> (détaillé dans le rapport accompagnant l'outil) : 
Le déclarant démarre dans le bâtiment 1 (400m²) un élevage de poussins avec une densité d=20 poussins/m². Les femelles (60% du lot) sont enlevées au stade  poulet standard, les autres finissent en poulet lourd. Comment déclarer ?
Dans cette situation, il faut renseigner deux productions au sein du même bâtiment (standard et lourd). Le renseignement de la densité a pour objectif de calculer le nombre d'effectifs présents au bâtiment. Ici, le chargement est de 400m² x  20 poussins/m² = 8 000 poussins. 60% de ce lot est destiné à la production de poulet standard, soit 4 800 poussins en poulet standard. 
</t>
    </r>
    <r>
      <rPr>
        <i/>
        <u/>
        <sz val="11"/>
        <color theme="1"/>
        <rFont val="Calibri"/>
        <family val="2"/>
        <scheme val="minor"/>
      </rPr>
      <t xml:space="preserve">Bâtiment 1 </t>
    </r>
    <r>
      <rPr>
        <i/>
        <sz val="11"/>
        <color theme="1"/>
        <rFont val="Calibri"/>
        <family val="2"/>
        <scheme val="minor"/>
      </rPr>
      <t>: 
- Production 1 : Poulet standard (correspondant aux femelles). La densité recalculée en poulet standard doit refleter l'effectif produit, et sera donc de : 4 800 poulets standard / 400m² = 12.
- Production 2 : Poulet lourd. La densité recalculée en poulet standard doit refleter l'effectif produit, et sera donc de : 3 200 poulets standard / 400m² = 8.</t>
    </r>
  </si>
  <si>
    <r>
      <rPr>
        <i/>
        <u/>
        <sz val="11"/>
        <color theme="1"/>
        <rFont val="Calibri"/>
        <family val="2"/>
        <scheme val="minor"/>
      </rPr>
      <t>Exemple</t>
    </r>
    <r>
      <rPr>
        <i/>
        <sz val="11"/>
        <color theme="1"/>
        <rFont val="Calibri"/>
        <family val="2"/>
        <scheme val="minor"/>
      </rPr>
      <t xml:space="preserve"> (détaillé dans le rapport accompagnant l'outil) : 
Le déclarant démarre dans le bâtiment 1 (300m²) une production de dindes de découpe, avec une densité de 14 dindonneaux/m². Le détassage de 40% des dindes vers un second bâtiment (200m²) se fait à 4 semaines. On suppose que durant le stade dindonneaux, seulement 7,05% de l'excrétion totale de l'animal au cours de sa vie est excrétée. Les 92,95% restant seront excrétés durant le reste de la vie de l'animal. Comment déclarer ?
A savoir : le facteur d'excrétion azoté Dinde de découpe = 362 kgN/tête
</t>
    </r>
    <r>
      <rPr>
        <i/>
        <u/>
        <sz val="11"/>
        <color theme="1"/>
        <rFont val="Calibri"/>
        <family val="2"/>
        <scheme val="minor"/>
      </rPr>
      <t>Bâtiment 1 :</t>
    </r>
    <r>
      <rPr>
        <i/>
        <sz val="11"/>
        <color theme="1"/>
        <rFont val="Calibri"/>
        <family val="2"/>
        <scheme val="minor"/>
      </rPr>
      <t xml:space="preserve">
- Production 1 : Dinde de découpe. Densité : 8,4 = densité finale après détassage (60% des dindes restent dans le bâtiment : [300m² * 14 dindes/m²* 60% ] / 300m² ). Nombre de bandes : 2. Facteur d'excrétion azotée recalculé: (Quantité d'azote excrétée au stade jeune + quantité d'azote excrétée au stade adulte) / Nombre de places du bâtiment = (0,0705 * 362 kgN/tête * 300m² * 14 dindonneaux/m² + (1-0,0705) * 362 kgN/tête * 300m² * 8,4 dindes/m² ) / (300m² * 8,4 dindes/m² ) = 0,379014 kgN/tête. 
</t>
    </r>
    <r>
      <rPr>
        <i/>
        <u/>
        <sz val="11"/>
        <color theme="1"/>
        <rFont val="Calibri"/>
        <family val="2"/>
        <scheme val="minor"/>
      </rPr>
      <t>Bâtiment 2 :</t>
    </r>
    <r>
      <rPr>
        <i/>
        <sz val="11"/>
        <color theme="1"/>
        <rFont val="Calibri"/>
        <family val="2"/>
        <scheme val="minor"/>
      </rPr>
      <t xml:space="preserve"> 
- Production 1 : Dinde de découpe (venant du bâtiment 1). Densité : 8,4 = [(300m² * 14 dindes/m²) * 40% ] / 200m² . Nombre de bande : 2.  Facteur d'excrétion azotée recalculé: Quantité d'azote excrétée au stade adulte / Nombre de places du bâtiment = (1-0,0705) * 362 kgN/tête * 200m² * 8,4 dindes/m² ) / (200m² * 8,4 dindes/m² ) = 0,336479 kgN/tête.</t>
    </r>
  </si>
  <si>
    <r>
      <rPr>
        <b/>
        <sz val="11"/>
        <rFont val="Calibri"/>
        <family val="2"/>
        <scheme val="minor"/>
      </rPr>
      <t>v3.6</t>
    </r>
    <r>
      <rPr>
        <sz val="11"/>
        <rFont val="Calibri"/>
        <family val="2"/>
        <scheme val="minor"/>
      </rPr>
      <t xml:space="preserve"> (Diffusée le 13/04/2018) : Ajustement des calculs d'émission pour l'élevage standard équivalent.</t>
    </r>
  </si>
  <si>
    <t>EPANDAGE EN PROPRE</t>
  </si>
  <si>
    <t>COMPOSTAGE</t>
  </si>
  <si>
    <t>COMPOST NORME</t>
  </si>
  <si>
    <t>VENTE</t>
  </si>
  <si>
    <t>P1P2P3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</si>
</sst>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 #,##0.00\ &quot;€&quot;_-;\-* #,##0.00\ &quot;€&quot;_-;_-* &quot;-&quot;??\ &quot;€&quot;_-;_-@_-"/>
    <numFmt numFmtId="164" formatCode="_-* #,##0.00\ _€_-;\-* #,##0.00\ _€_-;_-* &quot;-&quot;??\ _€_-;_-@_-"/>
    <numFmt numFmtId="165" formatCode="_-* #,##0\ _€_-;\-* #,##0\ _€_-;_-* &quot;-&quot;??\ _€_-;_-@_-"/>
    <numFmt numFmtId="166" formatCode="0.0"/>
    <numFmt numFmtId="167" formatCode="#,##0.0"/>
    <numFmt numFmtId="168" formatCode="0.000"/>
    <numFmt numFmtId="169" formatCode="0.0000"/>
    <numFmt numFmtId="170" formatCode="#,##0.000"/>
  </numFmts>
  <fonts count="56" x14ac:knownFonts="1">
    <font>
      <sz val="11"/>
      <color theme="1"/>
      <name val="Calibri"/>
      <family val="2"/>
      <scheme val="minor"/>
    </font>
    <font>
      <sz val="10"/>
      <color theme="1"/>
      <name val="Arial"/>
      <family val="2"/>
    </font>
    <font>
      <sz val="10"/>
      <color rgb="FF000000"/>
      <name val="Arial"/>
      <family val="2"/>
    </font>
    <font>
      <b/>
      <sz val="11"/>
      <color theme="1"/>
      <name val="Calibri"/>
      <family val="2"/>
      <scheme val="minor"/>
    </font>
    <font>
      <i/>
      <sz val="11"/>
      <color theme="1"/>
      <name val="Calibri"/>
      <family val="2"/>
      <scheme val="minor"/>
    </font>
    <font>
      <b/>
      <sz val="11"/>
      <color rgb="FF000000"/>
      <name val="Calibri"/>
      <family val="2"/>
      <scheme val="minor"/>
    </font>
    <font>
      <sz val="11"/>
      <color rgb="FF000000"/>
      <name val="Calibri"/>
      <family val="2"/>
      <scheme val="minor"/>
    </font>
    <font>
      <sz val="11"/>
      <color theme="1"/>
      <name val="Calibri"/>
      <family val="2"/>
      <scheme val="minor"/>
    </font>
    <font>
      <b/>
      <vertAlign val="subscript"/>
      <sz val="10"/>
      <color theme="1"/>
      <name val="Arial"/>
      <family val="2"/>
    </font>
    <font>
      <sz val="10"/>
      <color rgb="FF000000"/>
      <name val="Calibri"/>
      <family val="2"/>
      <scheme val="minor"/>
    </font>
    <font>
      <sz val="10"/>
      <color theme="1"/>
      <name val="Calibri"/>
      <family val="2"/>
      <scheme val="minor"/>
    </font>
    <font>
      <sz val="9"/>
      <color indexed="81"/>
      <name val="Tahoma"/>
      <family val="2"/>
    </font>
    <font>
      <b/>
      <sz val="9"/>
      <color indexed="81"/>
      <name val="Tahoma"/>
      <family val="2"/>
    </font>
    <font>
      <sz val="11"/>
      <name val="Calibri"/>
      <family val="2"/>
      <scheme val="minor"/>
    </font>
    <font>
      <b/>
      <u/>
      <sz val="11"/>
      <color theme="1"/>
      <name val="Calibri"/>
      <family val="2"/>
      <scheme val="minor"/>
    </font>
    <font>
      <sz val="9"/>
      <color theme="1"/>
      <name val="Calibri"/>
      <family val="2"/>
      <scheme val="minor"/>
    </font>
    <font>
      <sz val="9"/>
      <name val="Calibri"/>
      <family val="2"/>
      <scheme val="minor"/>
    </font>
    <font>
      <b/>
      <sz val="9"/>
      <color theme="1"/>
      <name val="Calibri"/>
      <family val="2"/>
      <scheme val="minor"/>
    </font>
    <font>
      <i/>
      <sz val="9"/>
      <color theme="1"/>
      <name val="Calibri"/>
      <family val="2"/>
      <scheme val="minor"/>
    </font>
    <font>
      <b/>
      <i/>
      <sz val="20"/>
      <color theme="5"/>
      <name val="Calibri"/>
      <family val="2"/>
      <scheme val="minor"/>
    </font>
    <font>
      <sz val="10"/>
      <color rgb="FFFF0000"/>
      <name val="Calibri"/>
      <family val="2"/>
      <scheme val="minor"/>
    </font>
    <font>
      <sz val="10"/>
      <name val="Calibri"/>
      <family val="2"/>
      <scheme val="minor"/>
    </font>
    <font>
      <i/>
      <sz val="11"/>
      <name val="Calibri"/>
      <family val="2"/>
      <scheme val="minor"/>
    </font>
    <font>
      <i/>
      <sz val="11"/>
      <color rgb="FF000000"/>
      <name val="Calibri"/>
      <family val="2"/>
      <scheme val="minor"/>
    </font>
    <font>
      <b/>
      <i/>
      <sz val="11"/>
      <color rgb="FF000000"/>
      <name val="Calibri"/>
      <family val="2"/>
      <scheme val="minor"/>
    </font>
    <font>
      <b/>
      <sz val="10"/>
      <color theme="1"/>
      <name val="Calibri"/>
      <family val="2"/>
      <scheme val="minor"/>
    </font>
    <font>
      <sz val="9"/>
      <color theme="0"/>
      <name val="Calibri"/>
      <family val="2"/>
      <scheme val="minor"/>
    </font>
    <font>
      <b/>
      <sz val="12"/>
      <color theme="1"/>
      <name val="Calibri"/>
      <family val="2"/>
      <scheme val="minor"/>
    </font>
    <font>
      <b/>
      <sz val="12"/>
      <color rgb="FFFF0000"/>
      <name val="Calibri"/>
      <family val="2"/>
      <scheme val="minor"/>
    </font>
    <font>
      <b/>
      <sz val="11"/>
      <name val="Calibri"/>
      <family val="2"/>
      <scheme val="minor"/>
    </font>
    <font>
      <sz val="10"/>
      <name val="Arial"/>
      <family val="2"/>
    </font>
    <font>
      <u/>
      <sz val="9"/>
      <color indexed="81"/>
      <name val="Tahoma"/>
      <family val="2"/>
    </font>
    <font>
      <i/>
      <u/>
      <sz val="11"/>
      <color theme="1"/>
      <name val="Calibri"/>
      <family val="2"/>
      <scheme val="minor"/>
    </font>
    <font>
      <sz val="11"/>
      <color rgb="FFFF0000"/>
      <name val="Calibri"/>
      <family val="2"/>
      <scheme val="minor"/>
    </font>
    <font>
      <b/>
      <sz val="10"/>
      <color rgb="FFFF0000"/>
      <name val="Calibri"/>
      <family val="2"/>
      <scheme val="minor"/>
    </font>
    <font>
      <i/>
      <sz val="11"/>
      <color rgb="FFFF0000"/>
      <name val="Calibri"/>
      <family val="2"/>
      <scheme val="minor"/>
    </font>
    <font>
      <b/>
      <sz val="14"/>
      <color theme="0"/>
      <name val="Calibri"/>
      <family val="2"/>
      <scheme val="minor"/>
    </font>
    <font>
      <sz val="11"/>
      <color theme="0" tint="-0.499984740745262"/>
      <name val="Calibri"/>
      <family val="2"/>
      <scheme val="minor"/>
    </font>
    <font>
      <b/>
      <sz val="14"/>
      <color theme="1"/>
      <name val="Calibri"/>
      <family val="2"/>
      <scheme val="minor"/>
    </font>
    <font>
      <sz val="9"/>
      <color rgb="FFFF0000"/>
      <name val="Calibri"/>
      <family val="2"/>
      <scheme val="minor"/>
    </font>
    <font>
      <sz val="10"/>
      <color rgb="FFFF0000"/>
      <name val="Arial"/>
      <family val="2"/>
    </font>
    <font>
      <b/>
      <sz val="11"/>
      <color rgb="FFFF0000"/>
      <name val="Calibri"/>
      <family val="2"/>
      <scheme val="minor"/>
    </font>
    <font>
      <i/>
      <sz val="10"/>
      <color rgb="FF000000"/>
      <name val="Calibri"/>
      <family val="2"/>
      <scheme val="minor"/>
    </font>
    <font>
      <vertAlign val="subscript"/>
      <sz val="11"/>
      <color theme="1"/>
      <name val="Calibri"/>
      <family val="2"/>
      <scheme val="minor"/>
    </font>
    <font>
      <b/>
      <i/>
      <sz val="14"/>
      <name val="Calibri"/>
      <family val="2"/>
      <scheme val="minor"/>
    </font>
    <font>
      <b/>
      <sz val="20"/>
      <name val="Calibri"/>
      <family val="2"/>
      <scheme val="minor"/>
    </font>
    <font>
      <sz val="20"/>
      <name val="Calibri"/>
      <family val="2"/>
      <scheme val="minor"/>
    </font>
    <font>
      <b/>
      <sz val="10"/>
      <name val="Calibri"/>
      <family val="2"/>
      <scheme val="minor"/>
    </font>
    <font>
      <b/>
      <sz val="14"/>
      <name val="Calibri"/>
      <family val="2"/>
      <scheme val="minor"/>
    </font>
    <font>
      <b/>
      <sz val="16"/>
      <color theme="3"/>
      <name val="Calibri"/>
      <family val="2"/>
      <scheme val="minor"/>
    </font>
    <font>
      <i/>
      <sz val="10"/>
      <color theme="1"/>
      <name val="Calibri"/>
      <family val="2"/>
      <scheme val="minor"/>
    </font>
    <font>
      <sz val="10"/>
      <name val="Cambria"/>
      <family val="1"/>
    </font>
    <font>
      <sz val="11"/>
      <color theme="4"/>
      <name val="Calibri"/>
      <family val="2"/>
      <scheme val="minor"/>
    </font>
    <font>
      <sz val="11"/>
      <color theme="3"/>
      <name val="Calibri"/>
      <family val="2"/>
      <scheme val="minor"/>
    </font>
    <font>
      <i/>
      <sz val="14"/>
      <color theme="1"/>
      <name val="Calibri"/>
      <family val="2"/>
      <scheme val="minor"/>
    </font>
    <font>
      <vertAlign val="subscript"/>
      <sz val="11"/>
      <name val="Calibri"/>
      <family val="2"/>
      <scheme val="minor"/>
    </font>
  </fonts>
  <fills count="34">
    <fill>
      <patternFill patternType="none"/>
    </fill>
    <fill>
      <patternFill patternType="gray125"/>
    </fill>
    <fill>
      <patternFill patternType="solid">
        <fgColor rgb="FFFFFF99"/>
        <bgColor indexed="64"/>
      </patternFill>
    </fill>
    <fill>
      <patternFill patternType="solid">
        <fgColor theme="8" tint="0.79998168889431442"/>
        <bgColor indexed="64"/>
      </patternFill>
    </fill>
    <fill>
      <patternFill patternType="solid">
        <fgColor rgb="FFFFFFCC"/>
        <bgColor indexed="64"/>
      </patternFill>
    </fill>
    <fill>
      <patternFill patternType="solid">
        <fgColor rgb="FFFFCCFF"/>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8"/>
        <bgColor indexed="64"/>
      </patternFill>
    </fill>
    <fill>
      <patternFill patternType="solid">
        <fgColor theme="9" tint="0.39997558519241921"/>
        <bgColor indexed="64"/>
      </patternFill>
    </fill>
    <fill>
      <patternFill patternType="solid">
        <fgColor theme="0" tint="-0.249977111117893"/>
        <bgColor indexed="64"/>
      </patternFill>
    </fill>
    <fill>
      <patternFill patternType="lightUp">
        <bgColor theme="0" tint="-0.14999847407452621"/>
      </patternFill>
    </fill>
    <fill>
      <patternFill patternType="solid">
        <fgColor theme="2"/>
        <bgColor indexed="64"/>
      </patternFill>
    </fill>
    <fill>
      <patternFill patternType="solid">
        <fgColor theme="4"/>
        <bgColor indexed="64"/>
      </patternFill>
    </fill>
    <fill>
      <patternFill patternType="solid">
        <fgColor indexed="43"/>
        <bgColor indexed="64"/>
      </patternFill>
    </fill>
    <fill>
      <patternFill patternType="solid">
        <fgColor rgb="FF92D050"/>
        <bgColor indexed="64"/>
      </patternFill>
    </fill>
    <fill>
      <patternFill patternType="lightUp">
        <bgColor theme="9" tint="0.39997558519241921"/>
      </patternFill>
    </fill>
    <fill>
      <patternFill patternType="lightUp">
        <bgColor rgb="FFFFFFCC"/>
      </patternFill>
    </fill>
    <fill>
      <patternFill patternType="solid">
        <fgColor theme="7" tint="0.59999389629810485"/>
        <bgColor indexed="64"/>
      </patternFill>
    </fill>
    <fill>
      <patternFill patternType="lightUp">
        <bgColor theme="0" tint="-0.14996795556505021"/>
      </patternFill>
    </fill>
    <fill>
      <patternFill patternType="solid">
        <fgColor theme="8" tint="0.59999389629810485"/>
        <bgColor indexed="64"/>
      </patternFill>
    </fill>
    <fill>
      <patternFill patternType="solid">
        <fgColor theme="6" tint="0.39997558519241921"/>
        <bgColor indexed="64"/>
      </patternFill>
    </fill>
    <fill>
      <patternFill patternType="lightUp"/>
    </fill>
    <fill>
      <patternFill patternType="solid">
        <fgColor theme="9"/>
        <bgColor indexed="64"/>
      </patternFill>
    </fill>
    <fill>
      <patternFill patternType="solid">
        <fgColor theme="7" tint="0.39997558519241921"/>
        <bgColor indexed="64"/>
      </patternFill>
    </fill>
    <fill>
      <patternFill patternType="solid">
        <fgColor theme="6"/>
        <bgColor indexed="64"/>
      </patternFill>
    </fill>
    <fill>
      <patternFill patternType="solid">
        <fgColor rgb="FFFFFF00"/>
        <bgColor indexed="64"/>
      </patternFill>
    </fill>
    <fill>
      <patternFill patternType="lightUp">
        <bgColor rgb="FFFFCCFF"/>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7">
    <xf numFmtId="0" fontId="0" fillId="0" borderId="0"/>
    <xf numFmtId="164" fontId="7" fillId="0" borderId="0" applyFont="0" applyFill="0" applyBorder="0" applyAlignment="0" applyProtection="0"/>
    <xf numFmtId="9" fontId="7" fillId="0" borderId="0" applyFont="0" applyFill="0" applyBorder="0" applyAlignment="0" applyProtection="0"/>
    <xf numFmtId="0" fontId="7" fillId="0" borderId="0"/>
    <xf numFmtId="0" fontId="30" fillId="0" borderId="0"/>
    <xf numFmtId="0" fontId="30" fillId="0" borderId="0"/>
    <xf numFmtId="44" fontId="7" fillId="0" borderId="0" applyFont="0" applyFill="0" applyBorder="0" applyAlignment="0" applyProtection="0"/>
  </cellStyleXfs>
  <cellXfs count="600">
    <xf numFmtId="0" fontId="0" fillId="0" borderId="0" xfId="0"/>
    <xf numFmtId="0" fontId="0" fillId="4" borderId="1" xfId="0" applyFill="1" applyBorder="1"/>
    <xf numFmtId="0" fontId="0" fillId="0" borderId="0" xfId="0" applyFill="1"/>
    <xf numFmtId="0" fontId="4" fillId="0" borderId="0" xfId="0" applyFont="1"/>
    <xf numFmtId="0" fontId="3" fillId="0" borderId="0" xfId="0" applyFont="1"/>
    <xf numFmtId="0" fontId="0" fillId="0" borderId="0" xfId="0" applyFont="1"/>
    <xf numFmtId="3" fontId="0" fillId="0" borderId="0" xfId="0" applyNumberFormat="1" applyFont="1"/>
    <xf numFmtId="0" fontId="0" fillId="0" borderId="0" xfId="0" applyFill="1" applyBorder="1"/>
    <xf numFmtId="0" fontId="2" fillId="7" borderId="1" xfId="0" applyFont="1" applyFill="1" applyBorder="1" applyAlignment="1"/>
    <xf numFmtId="0" fontId="0" fillId="0" borderId="0" xfId="0" applyAlignment="1">
      <alignment wrapText="1"/>
    </xf>
    <xf numFmtId="0" fontId="7" fillId="0" borderId="1" xfId="3" applyBorder="1" applyAlignment="1">
      <alignment horizontal="center" vertical="center" wrapText="1"/>
    </xf>
    <xf numFmtId="0" fontId="0" fillId="0" borderId="1" xfId="0" applyFont="1" applyBorder="1" applyAlignment="1">
      <alignment wrapText="1"/>
    </xf>
    <xf numFmtId="0" fontId="2" fillId="0" borderId="1" xfId="0" applyFont="1" applyFill="1" applyBorder="1" applyAlignment="1"/>
    <xf numFmtId="0" fontId="1" fillId="3" borderId="1" xfId="0" applyFont="1" applyFill="1" applyBorder="1" applyAlignment="1"/>
    <xf numFmtId="0" fontId="1" fillId="10" borderId="1" xfId="0" applyFont="1" applyFill="1" applyBorder="1" applyAlignment="1">
      <alignment horizontal="center" vertical="center" wrapText="1"/>
    </xf>
    <xf numFmtId="9" fontId="0" fillId="4" borderId="1" xfId="2" applyFont="1" applyFill="1" applyBorder="1"/>
    <xf numFmtId="0" fontId="0" fillId="0" borderId="0" xfId="0" applyFont="1" applyAlignment="1">
      <alignment wrapText="1"/>
    </xf>
    <xf numFmtId="0" fontId="14" fillId="0" borderId="0" xfId="0" applyFont="1"/>
    <xf numFmtId="0" fontId="15" fillId="0" borderId="0" xfId="0" applyFont="1"/>
    <xf numFmtId="0" fontId="15" fillId="0" borderId="0" xfId="0" applyFont="1" applyAlignment="1" applyProtection="1">
      <alignment horizontal="left" vertical="center" wrapText="1"/>
      <protection locked="0"/>
    </xf>
    <xf numFmtId="0" fontId="15" fillId="0" borderId="0" xfId="0" applyFont="1" applyAlignment="1">
      <alignment horizontal="left" vertical="center" wrapText="1"/>
    </xf>
    <xf numFmtId="0" fontId="15" fillId="11" borderId="0" xfId="0" applyFont="1" applyFill="1"/>
    <xf numFmtId="0" fontId="16" fillId="11" borderId="0" xfId="0" applyFont="1" applyFill="1"/>
    <xf numFmtId="0" fontId="15" fillId="0" borderId="0" xfId="0" applyFont="1" applyBorder="1"/>
    <xf numFmtId="0" fontId="19" fillId="0" borderId="0" xfId="0" applyFont="1" applyAlignment="1"/>
    <xf numFmtId="0" fontId="3" fillId="12" borderId="0" xfId="0" applyFont="1" applyFill="1"/>
    <xf numFmtId="0" fontId="0" fillId="12" borderId="0" xfId="0" applyFill="1"/>
    <xf numFmtId="0" fontId="20" fillId="0" borderId="0" xfId="0" applyFont="1" applyFill="1" applyBorder="1" applyAlignment="1"/>
    <xf numFmtId="0" fontId="10" fillId="0" borderId="1" xfId="0" applyFont="1" applyFill="1" applyBorder="1"/>
    <xf numFmtId="0" fontId="21" fillId="3" borderId="1" xfId="0" quotePrefix="1" applyFont="1" applyFill="1" applyBorder="1"/>
    <xf numFmtId="166" fontId="0" fillId="0" borderId="0" xfId="0" applyNumberFormat="1"/>
    <xf numFmtId="0" fontId="21" fillId="0" borderId="0" xfId="0" applyFont="1" applyAlignment="1">
      <alignment horizontal="left"/>
    </xf>
    <xf numFmtId="0" fontId="21" fillId="3" borderId="1" xfId="0" applyFont="1" applyFill="1" applyBorder="1"/>
    <xf numFmtId="0" fontId="1" fillId="10" borderId="1" xfId="0" applyFont="1" applyFill="1" applyBorder="1" applyAlignment="1">
      <alignment horizontal="center" vertical="center"/>
    </xf>
    <xf numFmtId="0" fontId="6" fillId="0" borderId="1" xfId="0" applyFont="1" applyFill="1" applyBorder="1" applyAlignment="1">
      <alignment vertical="top" wrapText="1"/>
    </xf>
    <xf numFmtId="0" fontId="4" fillId="0" borderId="1" xfId="0" applyFont="1" applyBorder="1" applyAlignment="1">
      <alignment horizontal="center" vertical="center"/>
    </xf>
    <xf numFmtId="9" fontId="0" fillId="4" borderId="1" xfId="0" applyNumberFormat="1" applyFont="1" applyFill="1" applyBorder="1"/>
    <xf numFmtId="0" fontId="0" fillId="10" borderId="1" xfId="0" applyFont="1" applyFill="1" applyBorder="1"/>
    <xf numFmtId="0" fontId="0" fillId="10" borderId="1" xfId="0" applyFont="1" applyFill="1" applyBorder="1" applyAlignment="1">
      <alignment horizontal="center" vertical="center"/>
    </xf>
    <xf numFmtId="0" fontId="0" fillId="10" borderId="1" xfId="0" applyFont="1" applyFill="1" applyBorder="1" applyAlignment="1">
      <alignment horizontal="center" vertical="center" wrapText="1"/>
    </xf>
    <xf numFmtId="9" fontId="0" fillId="9" borderId="1" xfId="2" applyFont="1" applyFill="1" applyBorder="1"/>
    <xf numFmtId="0" fontId="0" fillId="4" borderId="1" xfId="0" applyFont="1" applyFill="1" applyBorder="1"/>
    <xf numFmtId="0" fontId="0" fillId="0" borderId="1" xfId="0" applyFont="1" applyFill="1" applyBorder="1" applyAlignment="1">
      <alignment horizontal="left" vertical="center" wrapText="1"/>
    </xf>
    <xf numFmtId="0" fontId="23" fillId="0" borderId="1" xfId="0" applyFont="1" applyFill="1" applyBorder="1" applyAlignment="1">
      <alignment vertical="top" wrapText="1"/>
    </xf>
    <xf numFmtId="0" fontId="24" fillId="10" borderId="1" xfId="0" applyFont="1" applyFill="1" applyBorder="1" applyAlignment="1">
      <alignment horizontal="center" vertical="center" wrapText="1"/>
    </xf>
    <xf numFmtId="0" fontId="1" fillId="10" borderId="2" xfId="0" applyFont="1" applyFill="1" applyBorder="1" applyAlignment="1">
      <alignment horizontal="center" vertical="center" wrapText="1"/>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1" fillId="10" borderId="2" xfId="0" applyFont="1" applyFill="1" applyBorder="1" applyAlignment="1">
      <alignment horizontal="center" vertical="center"/>
    </xf>
    <xf numFmtId="0" fontId="0" fillId="4" borderId="1" xfId="0" applyFont="1" applyFill="1" applyBorder="1" applyAlignment="1">
      <alignment horizontal="center"/>
    </xf>
    <xf numFmtId="0" fontId="6" fillId="3" borderId="1" xfId="0" applyFont="1" applyFill="1" applyBorder="1" applyAlignment="1"/>
    <xf numFmtId="0" fontId="7" fillId="10" borderId="1" xfId="3" applyFill="1" applyBorder="1" applyAlignment="1">
      <alignment horizontal="center" vertical="center" wrapText="1"/>
    </xf>
    <xf numFmtId="0" fontId="0" fillId="10" borderId="1" xfId="3" applyFont="1" applyFill="1" applyBorder="1" applyAlignment="1">
      <alignment horizontal="center" vertical="center" wrapText="1"/>
    </xf>
    <xf numFmtId="0" fontId="0" fillId="0" borderId="1" xfId="0" applyBorder="1" applyAlignment="1">
      <alignment horizontal="left" vertical="center" wrapText="1"/>
    </xf>
    <xf numFmtId="0" fontId="0" fillId="0" borderId="1" xfId="0" applyFont="1" applyBorder="1" applyAlignment="1">
      <alignment horizontal="left" vertical="center" wrapText="1"/>
    </xf>
    <xf numFmtId="0" fontId="0" fillId="4" borderId="1" xfId="0" applyFill="1" applyBorder="1" applyAlignment="1">
      <alignment horizontal="center" vertical="center"/>
    </xf>
    <xf numFmtId="0" fontId="4" fillId="0" borderId="0" xfId="0" applyFont="1" applyBorder="1" applyAlignment="1">
      <alignment horizontal="center" vertical="center"/>
    </xf>
    <xf numFmtId="1" fontId="0" fillId="8" borderId="1" xfId="2" applyNumberFormat="1" applyFont="1" applyFill="1" applyBorder="1"/>
    <xf numFmtId="0" fontId="9" fillId="3" borderId="1" xfId="0" applyFont="1" applyFill="1" applyBorder="1" applyAlignment="1">
      <alignment wrapText="1"/>
    </xf>
    <xf numFmtId="0" fontId="9" fillId="15" borderId="1" xfId="0" applyFont="1" applyFill="1" applyBorder="1" applyAlignment="1">
      <alignment horizontal="center" vertical="center" wrapText="1"/>
    </xf>
    <xf numFmtId="0" fontId="0" fillId="4" borderId="1" xfId="0" applyFont="1" applyFill="1" applyBorder="1" applyAlignment="1">
      <alignment horizontal="center" vertical="center"/>
    </xf>
    <xf numFmtId="0" fontId="0" fillId="0" borderId="1" xfId="0" applyFont="1" applyFill="1" applyBorder="1" applyAlignment="1">
      <alignment vertical="center"/>
    </xf>
    <xf numFmtId="0" fontId="2" fillId="10" borderId="1" xfId="0" applyFont="1" applyFill="1" applyBorder="1" applyAlignment="1"/>
    <xf numFmtId="0" fontId="0" fillId="10" borderId="1" xfId="0" applyFill="1" applyBorder="1"/>
    <xf numFmtId="0" fontId="3" fillId="0" borderId="0" xfId="0" applyFont="1" applyFill="1" applyBorder="1"/>
    <xf numFmtId="0" fontId="2" fillId="7"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0" fillId="8" borderId="1" xfId="0" applyFont="1" applyFill="1" applyBorder="1" applyAlignment="1">
      <alignment horizontal="center" vertical="center"/>
    </xf>
    <xf numFmtId="0" fontId="0" fillId="0" borderId="1" xfId="0" applyFont="1" applyBorder="1" applyAlignment="1">
      <alignment vertical="center" wrapText="1"/>
    </xf>
    <xf numFmtId="0" fontId="27" fillId="0" borderId="0" xfId="0" applyFont="1" applyBorder="1" applyAlignment="1">
      <alignment vertical="center"/>
    </xf>
    <xf numFmtId="0" fontId="0" fillId="0" borderId="0" xfId="0"/>
    <xf numFmtId="0" fontId="3" fillId="0" borderId="0" xfId="0" applyFont="1"/>
    <xf numFmtId="0" fontId="0" fillId="0" borderId="0" xfId="0" applyFont="1"/>
    <xf numFmtId="0" fontId="4" fillId="0" borderId="1" xfId="0" applyFont="1" applyBorder="1"/>
    <xf numFmtId="0" fontId="0" fillId="0" borderId="0" xfId="0" applyBorder="1"/>
    <xf numFmtId="0" fontId="0" fillId="0" borderId="1" xfId="0" applyBorder="1" applyAlignment="1">
      <alignment wrapText="1"/>
    </xf>
    <xf numFmtId="0" fontId="0" fillId="0" borderId="1" xfId="0" applyBorder="1" applyAlignment="1">
      <alignment horizontal="center" vertical="center" wrapText="1"/>
    </xf>
    <xf numFmtId="0" fontId="0" fillId="0" borderId="1" xfId="0" applyFont="1" applyBorder="1" applyAlignment="1">
      <alignment wrapText="1"/>
    </xf>
    <xf numFmtId="0" fontId="2" fillId="3" borderId="1" xfId="0" applyFont="1" applyFill="1" applyBorder="1" applyAlignment="1"/>
    <xf numFmtId="0" fontId="1" fillId="10" borderId="1" xfId="0" applyFont="1" applyFill="1" applyBorder="1" applyAlignment="1">
      <alignment horizontal="center" vertical="center" wrapText="1"/>
    </xf>
    <xf numFmtId="9" fontId="0" fillId="4" borderId="1" xfId="2" applyFont="1" applyFill="1" applyBorder="1"/>
    <xf numFmtId="0" fontId="15" fillId="0" borderId="0" xfId="0" applyFont="1"/>
    <xf numFmtId="0" fontId="15" fillId="0" borderId="0" xfId="0" applyFont="1" applyBorder="1"/>
    <xf numFmtId="0" fontId="15" fillId="11" borderId="0" xfId="0" applyFont="1" applyFill="1" applyBorder="1"/>
    <xf numFmtId="0" fontId="15" fillId="2" borderId="1" xfId="0" applyFont="1" applyFill="1" applyBorder="1" applyAlignment="1" applyProtection="1">
      <alignment horizontal="left" vertical="center" wrapText="1"/>
      <protection locked="0"/>
    </xf>
    <xf numFmtId="9" fontId="15" fillId="2" borderId="1" xfId="2" applyFont="1" applyFill="1" applyBorder="1" applyAlignment="1" applyProtection="1">
      <alignment horizontal="center" vertical="center" wrapText="1"/>
      <protection locked="0"/>
    </xf>
    <xf numFmtId="0" fontId="15" fillId="5" borderId="1" xfId="0" applyFont="1" applyFill="1" applyBorder="1" applyAlignment="1" applyProtection="1">
      <alignment horizontal="left" vertical="center" wrapText="1"/>
      <protection locked="0"/>
    </xf>
    <xf numFmtId="0" fontId="3" fillId="12" borderId="0" xfId="0" applyFont="1" applyFill="1"/>
    <xf numFmtId="0" fontId="0" fillId="12" borderId="0" xfId="0" applyFill="1"/>
    <xf numFmtId="0" fontId="21" fillId="3" borderId="1" xfId="0" quotePrefix="1" applyFont="1" applyFill="1" applyBorder="1" applyAlignment="1">
      <alignment wrapText="1"/>
    </xf>
    <xf numFmtId="0" fontId="15" fillId="5" borderId="1" xfId="0" applyFont="1" applyFill="1" applyBorder="1"/>
    <xf numFmtId="0" fontId="21" fillId="3" borderId="1" xfId="0" applyFont="1" applyFill="1" applyBorder="1"/>
    <xf numFmtId="0" fontId="1" fillId="10" borderId="1" xfId="0" applyFont="1" applyFill="1" applyBorder="1" applyAlignment="1">
      <alignment horizontal="center" vertical="center"/>
    </xf>
    <xf numFmtId="0" fontId="22" fillId="0" borderId="1" xfId="0" applyFont="1" applyBorder="1"/>
    <xf numFmtId="0" fontId="4" fillId="0" borderId="1" xfId="0" applyFont="1" applyFill="1" applyBorder="1"/>
    <xf numFmtId="0" fontId="6" fillId="0" borderId="1" xfId="0" applyFont="1" applyFill="1" applyBorder="1" applyAlignment="1">
      <alignment vertical="top" wrapText="1"/>
    </xf>
    <xf numFmtId="0" fontId="5" fillId="0" borderId="1" xfId="0" applyFont="1" applyFill="1" applyBorder="1" applyAlignment="1">
      <alignment vertical="top" wrapText="1"/>
    </xf>
    <xf numFmtId="0" fontId="0" fillId="0" borderId="1" xfId="0" applyFont="1" applyFill="1" applyBorder="1" applyAlignment="1">
      <alignment wrapText="1"/>
    </xf>
    <xf numFmtId="0" fontId="0" fillId="0" borderId="1" xfId="0" applyFont="1" applyFill="1" applyBorder="1"/>
    <xf numFmtId="0" fontId="6" fillId="6" borderId="1" xfId="0" applyFont="1" applyFill="1" applyBorder="1" applyAlignment="1">
      <alignment vertical="top" wrapText="1"/>
    </xf>
    <xf numFmtId="0" fontId="4" fillId="6" borderId="1" xfId="0" applyFont="1" applyFill="1" applyBorder="1"/>
    <xf numFmtId="0" fontId="0" fillId="6" borderId="1" xfId="0" applyFont="1" applyFill="1" applyBorder="1" applyAlignment="1">
      <alignment wrapText="1"/>
    </xf>
    <xf numFmtId="0" fontId="5" fillId="6" borderId="1" xfId="0" applyFont="1" applyFill="1" applyBorder="1" applyAlignment="1">
      <alignment vertical="top" wrapText="1"/>
    </xf>
    <xf numFmtId="0" fontId="0" fillId="6" borderId="1" xfId="0" applyFont="1" applyFill="1" applyBorder="1"/>
    <xf numFmtId="0" fontId="4" fillId="0" borderId="1" xfId="0" applyFont="1" applyBorder="1" applyAlignment="1">
      <alignment horizontal="center" vertical="center"/>
    </xf>
    <xf numFmtId="0" fontId="0" fillId="10" borderId="1" xfId="0" applyFont="1" applyFill="1" applyBorder="1" applyAlignment="1">
      <alignment horizontal="center" vertical="center"/>
    </xf>
    <xf numFmtId="9" fontId="0" fillId="9" borderId="1" xfId="2" applyFont="1" applyFill="1" applyBorder="1"/>
    <xf numFmtId="0" fontId="23" fillId="0" borderId="1" xfId="0" applyFont="1" applyFill="1" applyBorder="1" applyAlignment="1">
      <alignment vertical="top" wrapText="1"/>
    </xf>
    <xf numFmtId="0" fontId="24" fillId="0" borderId="1" xfId="0" applyFont="1" applyFill="1" applyBorder="1" applyAlignment="1">
      <alignment vertical="top" wrapText="1"/>
    </xf>
    <xf numFmtId="0" fontId="23" fillId="6" borderId="1" xfId="0" applyFont="1" applyFill="1" applyBorder="1" applyAlignment="1">
      <alignment vertical="top" wrapText="1"/>
    </xf>
    <xf numFmtId="0" fontId="24" fillId="6" borderId="1" xfId="0" applyFont="1" applyFill="1" applyBorder="1" applyAlignment="1">
      <alignment vertical="top" wrapText="1"/>
    </xf>
    <xf numFmtId="0" fontId="5" fillId="10"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0" fillId="0" borderId="1" xfId="0" applyBorder="1" applyAlignment="1">
      <alignment horizontal="center"/>
    </xf>
    <xf numFmtId="0" fontId="10" fillId="0" borderId="1" xfId="0" applyFont="1" applyBorder="1" applyAlignment="1">
      <alignment horizontal="center" vertical="center" wrapText="1"/>
    </xf>
    <xf numFmtId="0" fontId="10" fillId="5" borderId="1"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1" xfId="0" applyFont="1" applyFill="1" applyBorder="1" applyAlignment="1">
      <alignment horizontal="center" vertical="center" wrapText="1"/>
    </xf>
    <xf numFmtId="9" fontId="18" fillId="11" borderId="1" xfId="2" applyFont="1" applyFill="1" applyBorder="1" applyAlignment="1">
      <alignment horizontal="center" vertical="center"/>
    </xf>
    <xf numFmtId="0" fontId="15" fillId="0" borderId="0" xfId="0" applyFont="1" applyBorder="1" applyAlignment="1">
      <alignment wrapText="1"/>
    </xf>
    <xf numFmtId="0" fontId="15" fillId="0" borderId="0" xfId="0" applyFont="1" applyBorder="1" applyProtection="1">
      <protection locked="0"/>
    </xf>
    <xf numFmtId="0" fontId="26" fillId="11" borderId="0" xfId="0" applyFont="1" applyFill="1" applyBorder="1"/>
    <xf numFmtId="0" fontId="10" fillId="2" borderId="1" xfId="0" applyFont="1" applyFill="1" applyBorder="1" applyAlignment="1" applyProtection="1">
      <alignment horizontal="left" vertical="center" wrapText="1"/>
      <protection locked="0"/>
    </xf>
    <xf numFmtId="0" fontId="10" fillId="0" borderId="0" xfId="0" applyFont="1" applyBorder="1" applyAlignment="1">
      <alignment horizontal="left" vertical="center" wrapText="1"/>
    </xf>
    <xf numFmtId="0" fontId="10" fillId="0" borderId="0" xfId="0" applyFont="1" applyBorder="1"/>
    <xf numFmtId="0" fontId="10" fillId="0" borderId="1" xfId="0" applyFont="1" applyFill="1" applyBorder="1" applyAlignment="1">
      <alignment horizontal="center" vertical="center" wrapText="1"/>
    </xf>
    <xf numFmtId="0" fontId="10" fillId="2" borderId="1" xfId="0" applyFont="1" applyFill="1" applyBorder="1" applyAlignment="1" applyProtection="1">
      <alignment horizontal="center" vertical="center" wrapText="1"/>
      <protection locked="0"/>
    </xf>
    <xf numFmtId="0" fontId="10" fillId="5" borderId="1" xfId="0" applyFont="1" applyFill="1" applyBorder="1" applyAlignment="1" applyProtection="1">
      <alignment horizontal="center" vertical="center" wrapText="1"/>
      <protection locked="0"/>
    </xf>
    <xf numFmtId="0" fontId="15" fillId="3" borderId="1" xfId="0" applyFont="1" applyFill="1" applyBorder="1" applyAlignment="1">
      <alignment horizontal="center" vertical="center"/>
    </xf>
    <xf numFmtId="0" fontId="0" fillId="0" borderId="1" xfId="0" applyFont="1" applyBorder="1"/>
    <xf numFmtId="0" fontId="21" fillId="3" borderId="1" xfId="0" quotePrefix="1" applyFont="1" applyFill="1" applyBorder="1" applyAlignment="1">
      <alignment horizontal="center" vertical="center"/>
    </xf>
    <xf numFmtId="0" fontId="0" fillId="0" borderId="1" xfId="0" applyBorder="1" applyAlignment="1">
      <alignment horizontal="left" vertical="center" wrapText="1"/>
    </xf>
    <xf numFmtId="0" fontId="0" fillId="4" borderId="1" xfId="0" applyFill="1" applyBorder="1" applyAlignment="1">
      <alignment horizontal="center" vertical="center"/>
    </xf>
    <xf numFmtId="1" fontId="0" fillId="8" borderId="1" xfId="2" applyNumberFormat="1" applyFont="1" applyFill="1" applyBorder="1"/>
    <xf numFmtId="0" fontId="9" fillId="3" borderId="1" xfId="0" applyFont="1" applyFill="1" applyBorder="1" applyAlignment="1">
      <alignment wrapText="1"/>
    </xf>
    <xf numFmtId="0" fontId="9" fillId="15" borderId="1" xfId="0" applyFont="1" applyFill="1" applyBorder="1" applyAlignment="1">
      <alignment horizontal="center" vertical="center" wrapText="1"/>
    </xf>
    <xf numFmtId="0" fontId="0" fillId="4" borderId="1" xfId="0" applyFont="1" applyFill="1" applyBorder="1" applyAlignment="1">
      <alignment horizontal="center" vertical="center"/>
    </xf>
    <xf numFmtId="0" fontId="6" fillId="0" borderId="1" xfId="0" applyFont="1" applyFill="1" applyBorder="1" applyAlignment="1">
      <alignment vertical="center"/>
    </xf>
    <xf numFmtId="0" fontId="0" fillId="0" borderId="1" xfId="0" applyFont="1" applyFill="1" applyBorder="1" applyAlignment="1">
      <alignment vertical="center" wrapText="1"/>
    </xf>
    <xf numFmtId="0" fontId="9" fillId="0" borderId="1" xfId="0" applyFont="1" applyFill="1" applyBorder="1" applyAlignment="1">
      <alignment horizontal="center" vertical="center" wrapText="1"/>
    </xf>
    <xf numFmtId="0" fontId="0" fillId="8" borderId="1" xfId="0" applyFont="1" applyFill="1" applyBorder="1" applyAlignment="1">
      <alignment horizontal="center" vertical="center"/>
    </xf>
    <xf numFmtId="0" fontId="0" fillId="0" borderId="1" xfId="0" applyFont="1" applyBorder="1" applyAlignment="1">
      <alignment horizontal="center" vertical="center"/>
    </xf>
    <xf numFmtId="0" fontId="0" fillId="10" borderId="1" xfId="0" applyFont="1" applyFill="1" applyBorder="1" applyAlignment="1">
      <alignment horizontal="left" vertical="center"/>
    </xf>
    <xf numFmtId="0" fontId="10" fillId="0" borderId="2" xfId="0" applyFont="1" applyBorder="1" applyAlignment="1" applyProtection="1">
      <alignment horizontal="center" vertical="center" wrapText="1"/>
      <protection locked="0"/>
    </xf>
    <xf numFmtId="0" fontId="10" fillId="0" borderId="4" xfId="0" applyFont="1" applyBorder="1" applyAlignment="1" applyProtection="1">
      <alignment horizontal="center" vertical="center" wrapText="1"/>
      <protection locked="0"/>
    </xf>
    <xf numFmtId="0" fontId="25" fillId="0" borderId="0" xfId="0" applyFont="1" applyBorder="1" applyAlignment="1">
      <alignment vertical="center"/>
    </xf>
    <xf numFmtId="0" fontId="10" fillId="10" borderId="1" xfId="0" applyFont="1" applyFill="1" applyBorder="1" applyAlignment="1">
      <alignment horizontal="center" vertical="center"/>
    </xf>
    <xf numFmtId="0" fontId="10" fillId="5" borderId="1" xfId="0" applyFont="1" applyFill="1" applyBorder="1" applyAlignment="1" applyProtection="1">
      <alignment horizontal="center" vertical="center" wrapText="1"/>
    </xf>
    <xf numFmtId="0" fontId="2" fillId="3" borderId="1" xfId="0" applyFont="1" applyFill="1" applyBorder="1" applyAlignment="1">
      <alignment horizontal="center" vertical="center"/>
    </xf>
    <xf numFmtId="0" fontId="0" fillId="10" borderId="1" xfId="0" applyFill="1" applyBorder="1" applyAlignment="1">
      <alignment horizontal="center" vertical="center" wrapText="1"/>
    </xf>
    <xf numFmtId="0" fontId="21" fillId="3" borderId="1" xfId="0" applyFont="1" applyFill="1" applyBorder="1" applyAlignment="1">
      <alignment wrapText="1"/>
    </xf>
    <xf numFmtId="0" fontId="29" fillId="0" borderId="0" xfId="0" applyFont="1"/>
    <xf numFmtId="0" fontId="13" fillId="0" borderId="0" xfId="0" applyFont="1"/>
    <xf numFmtId="0" fontId="21" fillId="15" borderId="2" xfId="0" applyFont="1" applyFill="1" applyBorder="1" applyAlignment="1">
      <alignment horizontal="center" wrapText="1"/>
    </xf>
    <xf numFmtId="0" fontId="9" fillId="4" borderId="2" xfId="0" applyFont="1" applyFill="1" applyBorder="1" applyAlignment="1">
      <alignment horizontal="center" vertical="center"/>
    </xf>
    <xf numFmtId="0" fontId="9" fillId="4" borderId="1" xfId="0" applyFont="1" applyFill="1" applyBorder="1" applyAlignment="1">
      <alignment horizontal="center" vertical="center"/>
    </xf>
    <xf numFmtId="0" fontId="4" fillId="0" borderId="0" xfId="0" applyFont="1" applyAlignment="1">
      <alignment horizontal="center"/>
    </xf>
    <xf numFmtId="0" fontId="0" fillId="0" borderId="1" xfId="0" applyBorder="1" applyAlignment="1">
      <alignment vertical="center" wrapText="1"/>
    </xf>
    <xf numFmtId="0" fontId="0" fillId="0" borderId="1" xfId="0" applyFill="1" applyBorder="1" applyAlignment="1">
      <alignment vertical="center" wrapText="1"/>
    </xf>
    <xf numFmtId="0" fontId="4" fillId="0" borderId="0" xfId="0" applyFont="1" applyAlignment="1">
      <alignment horizontal="center" vertical="center"/>
    </xf>
    <xf numFmtId="0" fontId="0" fillId="0" borderId="1" xfId="0" applyFill="1" applyBorder="1"/>
    <xf numFmtId="0" fontId="0" fillId="0" borderId="5" xfId="0" applyBorder="1" applyAlignment="1">
      <alignment vertical="center"/>
    </xf>
    <xf numFmtId="0" fontId="0" fillId="0" borderId="5" xfId="0" applyFill="1" applyBorder="1" applyAlignment="1">
      <alignment vertical="center" wrapText="1"/>
    </xf>
    <xf numFmtId="0" fontId="25" fillId="0" borderId="6" xfId="0" applyFont="1" applyBorder="1" applyAlignment="1">
      <alignment horizontal="left" vertical="center" wrapText="1"/>
    </xf>
    <xf numFmtId="0" fontId="15" fillId="5" borderId="1" xfId="0" applyFont="1" applyFill="1" applyBorder="1" applyAlignment="1" applyProtection="1">
      <alignment horizontal="center" vertical="center" wrapText="1"/>
      <protection locked="0"/>
    </xf>
    <xf numFmtId="165" fontId="0" fillId="9" borderId="1" xfId="1" applyNumberFormat="1" applyFont="1" applyFill="1" applyBorder="1" applyAlignment="1">
      <alignment vertical="center"/>
    </xf>
    <xf numFmtId="0" fontId="30" fillId="10" borderId="2"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3" fillId="4" borderId="12" xfId="0" applyFont="1" applyFill="1" applyBorder="1" applyAlignment="1">
      <alignment horizontal="center" vertical="center" wrapText="1"/>
    </xf>
    <xf numFmtId="0" fontId="13" fillId="4" borderId="14" xfId="0" applyFont="1" applyFill="1" applyBorder="1" applyAlignment="1">
      <alignment horizontal="center" vertical="center" wrapText="1"/>
    </xf>
    <xf numFmtId="0" fontId="13" fillId="4" borderId="16" xfId="0" applyFont="1" applyFill="1" applyBorder="1" applyAlignment="1">
      <alignment horizontal="center" vertical="center" wrapText="1"/>
    </xf>
    <xf numFmtId="0" fontId="21" fillId="3" borderId="1" xfId="0" applyFont="1" applyFill="1" applyBorder="1" applyAlignment="1">
      <alignment horizontal="left" vertical="center" wrapText="1"/>
    </xf>
    <xf numFmtId="0" fontId="30" fillId="3" borderId="1" xfId="0" applyFont="1" applyFill="1" applyBorder="1" applyAlignment="1">
      <alignment wrapText="1"/>
    </xf>
    <xf numFmtId="0" fontId="25" fillId="0" borderId="0" xfId="0" applyFont="1" applyBorder="1" applyAlignment="1"/>
    <xf numFmtId="0" fontId="20" fillId="0" borderId="0" xfId="0" applyFont="1" applyBorder="1" applyAlignment="1" applyProtection="1">
      <alignment horizontal="left" vertical="center" wrapText="1"/>
      <protection locked="0"/>
    </xf>
    <xf numFmtId="0" fontId="10" fillId="11" borderId="0" xfId="0" applyFont="1" applyFill="1" applyBorder="1"/>
    <xf numFmtId="0" fontId="21" fillId="11" borderId="0" xfId="0" applyFont="1" applyFill="1" applyBorder="1"/>
    <xf numFmtId="0" fontId="15" fillId="0" borderId="5" xfId="0" applyFont="1" applyBorder="1"/>
    <xf numFmtId="0" fontId="27" fillId="0" borderId="0" xfId="0" applyFont="1" applyBorder="1"/>
    <xf numFmtId="0" fontId="15" fillId="0" borderId="0" xfId="0" applyFont="1" applyBorder="1" applyAlignment="1">
      <alignment horizontal="left" vertical="center" wrapText="1"/>
    </xf>
    <xf numFmtId="0" fontId="15" fillId="0" borderId="0" xfId="0" applyFont="1" applyBorder="1" applyAlignment="1" applyProtection="1">
      <alignment horizontal="left" vertical="center" wrapText="1"/>
      <protection locked="0"/>
    </xf>
    <xf numFmtId="0" fontId="16" fillId="11" borderId="0" xfId="0" applyFont="1" applyFill="1" applyBorder="1"/>
    <xf numFmtId="2" fontId="10" fillId="3" borderId="1" xfId="0" applyNumberFormat="1" applyFont="1" applyFill="1" applyBorder="1" applyAlignment="1">
      <alignment horizontal="center" vertical="center"/>
    </xf>
    <xf numFmtId="0" fontId="15" fillId="5" borderId="1" xfId="0" applyFont="1" applyFill="1" applyBorder="1" applyAlignment="1" applyProtection="1">
      <alignment horizontal="center" vertical="center" wrapText="1"/>
    </xf>
    <xf numFmtId="0" fontId="13" fillId="4" borderId="1" xfId="0" applyFont="1" applyFill="1" applyBorder="1" applyAlignment="1">
      <alignment horizontal="center" vertical="center"/>
    </xf>
    <xf numFmtId="168" fontId="13" fillId="4" borderId="1" xfId="0" applyNumberFormat="1" applyFont="1" applyFill="1" applyBorder="1" applyAlignment="1">
      <alignment horizontal="center" vertical="center"/>
    </xf>
    <xf numFmtId="0" fontId="6" fillId="7" borderId="1" xfId="0" applyFont="1" applyFill="1" applyBorder="1" applyAlignment="1">
      <alignment horizontal="left" indent="2"/>
    </xf>
    <xf numFmtId="0" fontId="6" fillId="0" borderId="1" xfId="0" applyFont="1" applyFill="1" applyBorder="1" applyAlignment="1">
      <alignment horizontal="left" indent="3"/>
    </xf>
    <xf numFmtId="1" fontId="0" fillId="16" borderId="1" xfId="2" applyNumberFormat="1" applyFont="1" applyFill="1" applyBorder="1"/>
    <xf numFmtId="3" fontId="10" fillId="2" borderId="1" xfId="0" applyNumberFormat="1" applyFont="1" applyFill="1" applyBorder="1" applyAlignment="1" applyProtection="1">
      <alignment horizontal="center" vertical="center" wrapText="1"/>
      <protection locked="0"/>
    </xf>
    <xf numFmtId="3" fontId="10" fillId="2" borderId="1" xfId="0" applyNumberFormat="1" applyFont="1" applyFill="1" applyBorder="1" applyAlignment="1" applyProtection="1">
      <alignment horizontal="center" wrapText="1"/>
      <protection locked="0"/>
    </xf>
    <xf numFmtId="0" fontId="2" fillId="15" borderId="1" xfId="0" applyFont="1" applyFill="1" applyBorder="1" applyAlignment="1">
      <alignment horizontal="center" wrapText="1"/>
    </xf>
    <xf numFmtId="0" fontId="0" fillId="10" borderId="1" xfId="0" applyFill="1" applyBorder="1" applyAlignment="1">
      <alignment horizontal="center" vertical="center"/>
    </xf>
    <xf numFmtId="0" fontId="0" fillId="2" borderId="1" xfId="0" applyFill="1" applyBorder="1"/>
    <xf numFmtId="0" fontId="0" fillId="5" borderId="1" xfId="0" applyFill="1" applyBorder="1"/>
    <xf numFmtId="10" fontId="0" fillId="4" borderId="1" xfId="2" applyNumberFormat="1" applyFont="1" applyFill="1" applyBorder="1"/>
    <xf numFmtId="10" fontId="0" fillId="4" borderId="3" xfId="2" applyNumberFormat="1" applyFont="1" applyFill="1" applyBorder="1"/>
    <xf numFmtId="10" fontId="13" fillId="4" borderId="1" xfId="2" applyNumberFormat="1" applyFont="1" applyFill="1" applyBorder="1"/>
    <xf numFmtId="0" fontId="0" fillId="0" borderId="1" xfId="0" applyBorder="1"/>
    <xf numFmtId="0" fontId="0" fillId="7" borderId="1" xfId="0" applyFill="1" applyBorder="1" applyAlignment="1">
      <alignment wrapText="1"/>
    </xf>
    <xf numFmtId="0" fontId="0" fillId="2" borderId="1" xfId="0" applyFill="1" applyBorder="1"/>
    <xf numFmtId="0" fontId="0" fillId="0" borderId="0" xfId="0" applyBorder="1"/>
    <xf numFmtId="0" fontId="0" fillId="0" borderId="0" xfId="0"/>
    <xf numFmtId="0" fontId="15" fillId="0" borderId="0" xfId="0" applyFont="1"/>
    <xf numFmtId="0" fontId="15" fillId="11" borderId="0" xfId="0" applyFont="1" applyFill="1"/>
    <xf numFmtId="0" fontId="15" fillId="2" borderId="1" xfId="0" applyFont="1" applyFill="1" applyBorder="1" applyAlignment="1" applyProtection="1">
      <alignment horizontal="left" vertical="center" wrapText="1"/>
      <protection locked="0"/>
    </xf>
    <xf numFmtId="0" fontId="15" fillId="0" borderId="1" xfId="0" applyFont="1" applyBorder="1" applyAlignment="1"/>
    <xf numFmtId="0" fontId="0" fillId="17" borderId="1" xfId="0" applyFill="1" applyBorder="1"/>
    <xf numFmtId="0" fontId="4" fillId="0" borderId="0" xfId="0" applyFont="1" applyAlignment="1">
      <alignment horizontal="left" vertical="center" wrapText="1"/>
    </xf>
    <xf numFmtId="0" fontId="10" fillId="0" borderId="4" xfId="0" applyFont="1" applyBorder="1" applyAlignment="1" applyProtection="1">
      <alignment horizontal="center" vertical="center" wrapText="1"/>
      <protection locked="0"/>
    </xf>
    <xf numFmtId="0" fontId="10" fillId="0" borderId="2" xfId="0" applyFont="1" applyBorder="1" applyAlignment="1" applyProtection="1">
      <alignment horizontal="center" vertical="center" wrapText="1"/>
      <protection locked="0"/>
    </xf>
    <xf numFmtId="0" fontId="0" fillId="0" borderId="1" xfId="0" applyBorder="1" applyAlignment="1">
      <alignment horizontal="center"/>
    </xf>
    <xf numFmtId="0" fontId="33" fillId="0" borderId="0" xfId="0" applyFont="1" applyBorder="1"/>
    <xf numFmtId="0" fontId="33" fillId="0" borderId="0" xfId="0" applyFont="1"/>
    <xf numFmtId="0" fontId="6" fillId="18" borderId="1" xfId="0" applyFont="1" applyFill="1" applyBorder="1" applyAlignment="1">
      <alignment vertical="top" wrapText="1"/>
    </xf>
    <xf numFmtId="0" fontId="0" fillId="10" borderId="1" xfId="0" applyFill="1" applyBorder="1" applyAlignment="1">
      <alignment horizontal="left" vertical="center"/>
    </xf>
    <xf numFmtId="0" fontId="10" fillId="0" borderId="1" xfId="0" quotePrefix="1" applyFont="1" applyFill="1" applyBorder="1"/>
    <xf numFmtId="0" fontId="1" fillId="0" borderId="1" xfId="0" quotePrefix="1" applyFont="1" applyFill="1" applyBorder="1" applyAlignment="1">
      <alignment horizontal="right" vertical="center" wrapText="1"/>
    </xf>
    <xf numFmtId="0" fontId="0" fillId="0" borderId="2" xfId="0" applyBorder="1"/>
    <xf numFmtId="0" fontId="36" fillId="19" borderId="15" xfId="0" applyFont="1" applyFill="1" applyBorder="1" applyAlignment="1">
      <alignment horizontal="left" vertical="center" wrapText="1"/>
    </xf>
    <xf numFmtId="0" fontId="0" fillId="0" borderId="1" xfId="0" applyBorder="1" applyAlignment="1">
      <alignment horizontal="center" vertical="center" wrapText="1"/>
    </xf>
    <xf numFmtId="0" fontId="3" fillId="0" borderId="2" xfId="0" applyFont="1" applyBorder="1" applyAlignment="1">
      <alignment horizontal="center" vertical="center" wrapText="1"/>
    </xf>
    <xf numFmtId="0" fontId="14" fillId="0" borderId="0" xfId="0" applyFont="1" applyAlignment="1">
      <alignment vertical="center"/>
    </xf>
    <xf numFmtId="0" fontId="38" fillId="0" borderId="0" xfId="0" applyFont="1"/>
    <xf numFmtId="0" fontId="10" fillId="0" borderId="1" xfId="0" applyFont="1" applyFill="1" applyBorder="1" applyAlignment="1" applyProtection="1">
      <alignment horizontal="left"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25" fillId="0" borderId="0" xfId="0" applyFont="1" applyBorder="1" applyAlignment="1">
      <alignment horizontal="left" wrapText="1"/>
    </xf>
    <xf numFmtId="0" fontId="10" fillId="0" borderId="0" xfId="0" applyFont="1" applyAlignment="1">
      <alignment vertical="center"/>
    </xf>
    <xf numFmtId="0" fontId="15" fillId="0" borderId="0" xfId="0" applyFont="1" applyProtection="1">
      <protection locked="0"/>
    </xf>
    <xf numFmtId="0" fontId="17" fillId="5" borderId="1" xfId="0" applyFont="1" applyFill="1" applyBorder="1" applyAlignment="1" applyProtection="1">
      <alignment horizontal="center" vertical="center" wrapText="1"/>
      <protection locked="0"/>
    </xf>
    <xf numFmtId="0" fontId="15" fillId="0" borderId="0" xfId="0" applyFont="1" applyAlignment="1">
      <alignment wrapText="1"/>
    </xf>
    <xf numFmtId="0" fontId="15" fillId="0" borderId="1" xfId="0" applyFont="1" applyBorder="1" applyAlignment="1">
      <alignment horizontal="center" vertical="center"/>
    </xf>
    <xf numFmtId="0" fontId="20" fillId="3" borderId="1" xfId="0" quotePrefix="1" applyFont="1" applyFill="1" applyBorder="1"/>
    <xf numFmtId="2" fontId="40" fillId="8" borderId="1" xfId="4" applyNumberFormat="1" applyFont="1" applyFill="1" applyBorder="1"/>
    <xf numFmtId="0" fontId="40" fillId="2" borderId="1" xfId="4" applyFont="1" applyFill="1" applyBorder="1"/>
    <xf numFmtId="0" fontId="20" fillId="3" borderId="1" xfId="0" quotePrefix="1" applyFont="1" applyFill="1" applyBorder="1" applyAlignment="1">
      <alignment wrapText="1"/>
    </xf>
    <xf numFmtId="0" fontId="41" fillId="0" borderId="0" xfId="0" applyFont="1"/>
    <xf numFmtId="0" fontId="41" fillId="0" borderId="0" xfId="0" applyFont="1" applyAlignment="1">
      <alignment vertical="center"/>
    </xf>
    <xf numFmtId="0" fontId="0" fillId="21" borderId="1" xfId="0" applyFill="1" applyBorder="1"/>
    <xf numFmtId="0" fontId="0" fillId="8" borderId="1" xfId="0" applyFill="1" applyBorder="1"/>
    <xf numFmtId="1" fontId="0" fillId="16" borderId="1" xfId="0" applyNumberFormat="1" applyFill="1" applyBorder="1"/>
    <xf numFmtId="0" fontId="9" fillId="3" borderId="1" xfId="0" applyFont="1" applyFill="1" applyBorder="1" applyAlignment="1">
      <alignment horizontal="center" wrapText="1"/>
    </xf>
    <xf numFmtId="0" fontId="33" fillId="4" borderId="1" xfId="0" applyFont="1" applyFill="1" applyBorder="1" applyAlignment="1">
      <alignment horizontal="center" vertical="center" wrapText="1"/>
    </xf>
    <xf numFmtId="0" fontId="42" fillId="22" borderId="1" xfId="0" applyFont="1" applyFill="1" applyBorder="1" applyAlignment="1">
      <alignment horizontal="center" vertical="center" wrapText="1"/>
    </xf>
    <xf numFmtId="0" fontId="4" fillId="23" borderId="1" xfId="0" applyFont="1" applyFill="1" applyBorder="1" applyAlignment="1">
      <alignment horizontal="center" vertical="center"/>
    </xf>
    <xf numFmtId="0" fontId="9" fillId="15" borderId="1" xfId="0" applyFont="1" applyFill="1" applyBorder="1" applyAlignment="1">
      <alignment horizontal="center" wrapText="1"/>
    </xf>
    <xf numFmtId="9" fontId="33" fillId="16" borderId="1" xfId="2" applyFont="1" applyFill="1" applyBorder="1"/>
    <xf numFmtId="9" fontId="0" fillId="2" borderId="1" xfId="0" applyNumberFormat="1" applyFill="1" applyBorder="1"/>
    <xf numFmtId="9" fontId="0" fillId="24" borderId="1" xfId="0" applyNumberFormat="1" applyFill="1" applyBorder="1"/>
    <xf numFmtId="4" fontId="33" fillId="2" borderId="1" xfId="2" applyNumberFormat="1" applyFont="1" applyFill="1" applyBorder="1"/>
    <xf numFmtId="9" fontId="0" fillId="0" borderId="0" xfId="2" applyFont="1"/>
    <xf numFmtId="0" fontId="6" fillId="0" borderId="5" xfId="0" applyFont="1" applyFill="1" applyBorder="1" applyAlignment="1">
      <alignment vertical="center"/>
    </xf>
    <xf numFmtId="0" fontId="0" fillId="0" borderId="5" xfId="0" applyFont="1" applyFill="1" applyBorder="1" applyAlignment="1">
      <alignment vertical="center"/>
    </xf>
    <xf numFmtId="0" fontId="21" fillId="0" borderId="1" xfId="0" applyFont="1" applyFill="1" applyBorder="1" applyAlignment="1">
      <alignment horizontal="center" vertical="center" wrapText="1"/>
    </xf>
    <xf numFmtId="0" fontId="30" fillId="0" borderId="1" xfId="0" applyFont="1" applyFill="1" applyBorder="1" applyAlignment="1"/>
    <xf numFmtId="168" fontId="15" fillId="3" borderId="1" xfId="0" applyNumberFormat="1" applyFont="1"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xf>
    <xf numFmtId="2" fontId="33" fillId="4" borderId="1" xfId="0" applyNumberFormat="1" applyFont="1" applyFill="1" applyBorder="1" applyAlignment="1">
      <alignment horizontal="center" vertical="center"/>
    </xf>
    <xf numFmtId="2" fontId="4" fillId="0" borderId="0" xfId="0" applyNumberFormat="1" applyFont="1"/>
    <xf numFmtId="0" fontId="0" fillId="21" borderId="0" xfId="0" applyFill="1" applyBorder="1" applyAlignment="1" applyProtection="1">
      <alignment horizontal="left" vertical="center" wrapText="1"/>
      <protection locked="0"/>
    </xf>
    <xf numFmtId="0" fontId="44" fillId="0" borderId="0" xfId="0" applyFont="1" applyAlignment="1">
      <alignment horizontal="left"/>
    </xf>
    <xf numFmtId="0" fontId="44" fillId="13" borderId="1" xfId="0" applyFont="1" applyFill="1" applyBorder="1" applyAlignment="1">
      <alignment horizontal="left"/>
    </xf>
    <xf numFmtId="0" fontId="44" fillId="12" borderId="1" xfId="0" applyFont="1" applyFill="1" applyBorder="1" applyAlignment="1">
      <alignment horizontal="left"/>
    </xf>
    <xf numFmtId="0" fontId="44" fillId="6" borderId="1" xfId="0" applyFont="1" applyFill="1" applyBorder="1" applyAlignment="1">
      <alignment horizontal="left"/>
    </xf>
    <xf numFmtId="0" fontId="44" fillId="2" borderId="1" xfId="0" applyFont="1" applyFill="1" applyBorder="1" applyAlignment="1">
      <alignment horizontal="left"/>
    </xf>
    <xf numFmtId="0" fontId="44" fillId="8" borderId="1" xfId="0" applyFont="1" applyFill="1" applyBorder="1" applyAlignment="1">
      <alignment horizontal="left"/>
    </xf>
    <xf numFmtId="0" fontId="45" fillId="14" borderId="0" xfId="0" applyFont="1" applyFill="1"/>
    <xf numFmtId="0" fontId="13" fillId="14" borderId="0" xfId="0" applyFont="1" applyFill="1"/>
    <xf numFmtId="0" fontId="13" fillId="0" borderId="1" xfId="0" applyFont="1" applyBorder="1" applyAlignment="1">
      <alignment wrapText="1"/>
    </xf>
    <xf numFmtId="0" fontId="13" fillId="13" borderId="1" xfId="0" applyFont="1" applyFill="1" applyBorder="1" applyAlignment="1">
      <alignment wrapText="1"/>
    </xf>
    <xf numFmtId="0" fontId="13" fillId="6" borderId="1" xfId="0" applyFont="1" applyFill="1" applyBorder="1" applyAlignment="1">
      <alignment wrapText="1"/>
    </xf>
    <xf numFmtId="0" fontId="46" fillId="14" borderId="0" xfId="0" applyFont="1" applyFill="1"/>
    <xf numFmtId="0" fontId="13" fillId="0" borderId="1" xfId="0" applyFont="1" applyFill="1" applyBorder="1" applyAlignment="1">
      <alignment horizontal="center" vertical="center" wrapText="1"/>
    </xf>
    <xf numFmtId="0" fontId="21" fillId="0" borderId="1" xfId="0" applyFont="1" applyBorder="1" applyAlignment="1">
      <alignment horizontal="center" vertical="center" wrapText="1"/>
    </xf>
    <xf numFmtId="0" fontId="16" fillId="0" borderId="5" xfId="0" applyFont="1" applyBorder="1"/>
    <xf numFmtId="0" fontId="13" fillId="13" borderId="1" xfId="0" applyFont="1" applyFill="1" applyBorder="1"/>
    <xf numFmtId="0" fontId="13" fillId="13" borderId="1" xfId="0" applyFont="1" applyFill="1" applyBorder="1" applyAlignment="1">
      <alignment horizontal="center" vertical="center"/>
    </xf>
    <xf numFmtId="0" fontId="13" fillId="8" borderId="1" xfId="0" applyFont="1" applyFill="1" applyBorder="1" applyAlignment="1">
      <alignment horizontal="center" vertical="center"/>
    </xf>
    <xf numFmtId="0" fontId="13" fillId="13" borderId="1" xfId="0" applyFont="1" applyFill="1" applyBorder="1" applyAlignment="1">
      <alignment horizontal="center" vertical="center" wrapText="1"/>
    </xf>
    <xf numFmtId="0" fontId="21" fillId="6" borderId="1" xfId="0" applyFont="1" applyFill="1" applyBorder="1" applyAlignment="1">
      <alignment horizontal="center" vertical="center" wrapText="1"/>
    </xf>
    <xf numFmtId="3" fontId="21" fillId="8" borderId="1" xfId="0" applyNumberFormat="1" applyFont="1" applyFill="1" applyBorder="1" applyAlignment="1">
      <alignment horizontal="center" vertical="center" wrapText="1"/>
    </xf>
    <xf numFmtId="2" fontId="29" fillId="0" borderId="0" xfId="0" applyNumberFormat="1" applyFont="1" applyFill="1" applyBorder="1"/>
    <xf numFmtId="9" fontId="13" fillId="0" borderId="0" xfId="0" applyNumberFormat="1" applyFont="1"/>
    <xf numFmtId="0" fontId="13" fillId="0" borderId="1" xfId="0" applyFont="1" applyFill="1" applyBorder="1" applyAlignment="1">
      <alignment wrapText="1"/>
    </xf>
    <xf numFmtId="0" fontId="13" fillId="0" borderId="1" xfId="0" applyFont="1" applyBorder="1" applyAlignment="1">
      <alignment horizontal="center" vertical="center" wrapText="1"/>
    </xf>
    <xf numFmtId="0" fontId="13" fillId="0" borderId="3" xfId="0" applyFont="1" applyFill="1" applyBorder="1" applyAlignment="1">
      <alignment horizontal="center" vertical="center" wrapText="1"/>
    </xf>
    <xf numFmtId="0" fontId="13" fillId="6" borderId="1" xfId="0" applyFont="1" applyFill="1" applyBorder="1" applyAlignment="1">
      <alignment horizontal="center" vertical="center" wrapText="1"/>
    </xf>
    <xf numFmtId="1" fontId="13" fillId="13" borderId="1" xfId="2" applyNumberFormat="1" applyFont="1" applyFill="1" applyBorder="1" applyAlignment="1">
      <alignment horizontal="center" vertical="center"/>
    </xf>
    <xf numFmtId="1" fontId="13" fillId="8" borderId="1" xfId="0" applyNumberFormat="1" applyFont="1" applyFill="1" applyBorder="1" applyAlignment="1">
      <alignment horizontal="center" vertical="center"/>
    </xf>
    <xf numFmtId="0" fontId="13" fillId="6" borderId="1" xfId="0" applyFont="1" applyFill="1" applyBorder="1" applyAlignment="1">
      <alignment horizontal="center" vertical="center"/>
    </xf>
    <xf numFmtId="1" fontId="13" fillId="8" borderId="1" xfId="0" applyNumberFormat="1" applyFont="1" applyFill="1" applyBorder="1" applyAlignment="1">
      <alignment horizontal="center" vertical="center" wrapText="1"/>
    </xf>
    <xf numFmtId="3" fontId="13" fillId="8" borderId="1" xfId="0" applyNumberFormat="1" applyFont="1" applyFill="1" applyBorder="1" applyAlignment="1">
      <alignment horizontal="center" vertical="center"/>
    </xf>
    <xf numFmtId="0" fontId="22" fillId="0" borderId="1" xfId="0" applyFont="1" applyFill="1" applyBorder="1" applyAlignment="1">
      <alignment horizontal="center" vertical="center" wrapText="1"/>
    </xf>
    <xf numFmtId="0" fontId="13" fillId="13" borderId="4" xfId="0" applyFont="1" applyFill="1" applyBorder="1" applyAlignment="1">
      <alignment horizontal="center" vertical="center" wrapText="1"/>
    </xf>
    <xf numFmtId="0" fontId="13" fillId="6" borderId="4" xfId="0" applyFont="1" applyFill="1" applyBorder="1" applyAlignment="1">
      <alignment horizontal="center" vertical="center"/>
    </xf>
    <xf numFmtId="1" fontId="13" fillId="6" borderId="4" xfId="0" applyNumberFormat="1" applyFont="1" applyFill="1" applyBorder="1" applyAlignment="1">
      <alignment horizontal="center" vertical="center"/>
    </xf>
    <xf numFmtId="2" fontId="13" fillId="6" borderId="4" xfId="0" applyNumberFormat="1" applyFont="1" applyFill="1" applyBorder="1" applyAlignment="1">
      <alignment horizontal="center" vertical="center"/>
    </xf>
    <xf numFmtId="4" fontId="13" fillId="8" borderId="4" xfId="0" applyNumberFormat="1" applyFont="1" applyFill="1" applyBorder="1" applyAlignment="1">
      <alignment horizontal="center" vertical="center"/>
    </xf>
    <xf numFmtId="9" fontId="13" fillId="6" borderId="1" xfId="0" applyNumberFormat="1" applyFont="1" applyFill="1" applyBorder="1" applyAlignment="1">
      <alignment horizontal="center" vertical="center"/>
    </xf>
    <xf numFmtId="166" fontId="13" fillId="8" borderId="1" xfId="0" applyNumberFormat="1" applyFont="1" applyFill="1" applyBorder="1" applyAlignment="1">
      <alignment horizontal="center" vertical="center" wrapText="1"/>
    </xf>
    <xf numFmtId="167" fontId="13" fillId="8" borderId="1" xfId="0" applyNumberFormat="1" applyFont="1" applyFill="1" applyBorder="1" applyAlignment="1">
      <alignment horizontal="center" vertical="center" wrapText="1"/>
    </xf>
    <xf numFmtId="167" fontId="13" fillId="8" borderId="1" xfId="0" applyNumberFormat="1" applyFont="1" applyFill="1" applyBorder="1" applyAlignment="1">
      <alignment horizontal="center" vertical="center"/>
    </xf>
    <xf numFmtId="0" fontId="13" fillId="0" borderId="1" xfId="0" applyFont="1" applyBorder="1"/>
    <xf numFmtId="165" fontId="45" fillId="8" borderId="6" xfId="1" applyNumberFormat="1" applyFont="1" applyFill="1" applyBorder="1"/>
    <xf numFmtId="0" fontId="45" fillId="8" borderId="5" xfId="0" applyFont="1" applyFill="1" applyBorder="1"/>
    <xf numFmtId="0" fontId="13" fillId="0" borderId="6" xfId="0" applyFont="1" applyFill="1" applyBorder="1" applyAlignment="1">
      <alignment horizontal="center" vertical="center" wrapText="1"/>
    </xf>
    <xf numFmtId="1" fontId="13" fillId="0" borderId="0" xfId="0" applyNumberFormat="1" applyFont="1"/>
    <xf numFmtId="0" fontId="22" fillId="0" borderId="0" xfId="0" applyFont="1"/>
    <xf numFmtId="166" fontId="13" fillId="8" borderId="1" xfId="0" applyNumberFormat="1" applyFont="1" applyFill="1" applyBorder="1" applyAlignment="1">
      <alignment horizontal="center" vertical="center"/>
    </xf>
    <xf numFmtId="3" fontId="13" fillId="0" borderId="0" xfId="0" applyNumberFormat="1" applyFont="1"/>
    <xf numFmtId="4" fontId="13" fillId="0" borderId="0" xfId="0" applyNumberFormat="1" applyFont="1"/>
    <xf numFmtId="9" fontId="13" fillId="13" borderId="1" xfId="2" applyFont="1" applyFill="1" applyBorder="1" applyAlignment="1">
      <alignment horizontal="center" vertical="center" wrapText="1"/>
    </xf>
    <xf numFmtId="0" fontId="13" fillId="6" borderId="1" xfId="0" applyFont="1" applyFill="1" applyBorder="1"/>
    <xf numFmtId="0" fontId="45" fillId="14" borderId="1" xfId="0" applyFont="1" applyFill="1" applyBorder="1"/>
    <xf numFmtId="0" fontId="13" fillId="0" borderId="7" xfId="0" applyFont="1" applyFill="1" applyBorder="1" applyAlignment="1">
      <alignment horizontal="center" vertical="center" wrapText="1"/>
    </xf>
    <xf numFmtId="9" fontId="13" fillId="13" borderId="1" xfId="2" applyFont="1" applyFill="1" applyBorder="1" applyAlignment="1">
      <alignment horizontal="center" vertical="center"/>
    </xf>
    <xf numFmtId="9" fontId="13" fillId="13" borderId="4" xfId="2" applyFont="1" applyFill="1" applyBorder="1" applyAlignment="1">
      <alignment horizontal="center" vertical="center"/>
    </xf>
    <xf numFmtId="0" fontId="13" fillId="0" borderId="1" xfId="0" applyFont="1" applyBorder="1" applyAlignment="1">
      <alignment horizontal="center" vertical="center"/>
    </xf>
    <xf numFmtId="0" fontId="13" fillId="0" borderId="2" xfId="0" applyFont="1" applyBorder="1" applyAlignment="1">
      <alignment vertical="center" wrapText="1"/>
    </xf>
    <xf numFmtId="3" fontId="45" fillId="8" borderId="6" xfId="0" applyNumberFormat="1" applyFont="1" applyFill="1" applyBorder="1"/>
    <xf numFmtId="166" fontId="13" fillId="6" borderId="1" xfId="0" applyNumberFormat="1" applyFont="1" applyFill="1" applyBorder="1" applyAlignment="1">
      <alignment horizontal="center" vertical="center"/>
    </xf>
    <xf numFmtId="168" fontId="13" fillId="6" borderId="1" xfId="0" applyNumberFormat="1" applyFont="1" applyFill="1" applyBorder="1" applyAlignment="1">
      <alignment horizontal="center" vertical="center"/>
    </xf>
    <xf numFmtId="0" fontId="13" fillId="0" borderId="1" xfId="0" applyFont="1" applyBorder="1" applyAlignment="1">
      <alignment vertical="center" wrapText="1"/>
    </xf>
    <xf numFmtId="0" fontId="13" fillId="13" borderId="4" xfId="0" applyFont="1" applyFill="1" applyBorder="1"/>
    <xf numFmtId="3" fontId="13" fillId="8" borderId="4" xfId="0" applyNumberFormat="1" applyFont="1" applyFill="1" applyBorder="1" applyAlignment="1">
      <alignment horizontal="center" vertical="center"/>
    </xf>
    <xf numFmtId="3" fontId="13" fillId="8" borderId="1" xfId="0" applyNumberFormat="1" applyFont="1" applyFill="1" applyBorder="1" applyAlignment="1">
      <alignment horizontal="center"/>
    </xf>
    <xf numFmtId="0" fontId="16" fillId="0" borderId="8" xfId="0" applyFont="1" applyBorder="1"/>
    <xf numFmtId="2" fontId="0" fillId="3" borderId="1" xfId="0" applyNumberFormat="1" applyFill="1" applyBorder="1" applyAlignment="1">
      <alignment horizontal="left"/>
    </xf>
    <xf numFmtId="2" fontId="10" fillId="0" borderId="1" xfId="0" applyNumberFormat="1" applyFont="1" applyFill="1" applyBorder="1" applyAlignment="1">
      <alignment horizontal="center" vertical="center"/>
    </xf>
    <xf numFmtId="2" fontId="0" fillId="0" borderId="1" xfId="0" applyNumberFormat="1" applyFill="1" applyBorder="1" applyAlignment="1">
      <alignment horizontal="left"/>
    </xf>
    <xf numFmtId="0" fontId="49" fillId="0" borderId="0" xfId="0" applyFont="1" applyAlignment="1">
      <alignment horizontal="center" vertical="center"/>
    </xf>
    <xf numFmtId="0" fontId="15" fillId="21" borderId="1" xfId="0" applyFont="1" applyFill="1" applyBorder="1" applyAlignment="1" applyProtection="1">
      <alignment horizontal="left" vertical="center" wrapText="1"/>
      <protection locked="0"/>
    </xf>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0" fontId="13" fillId="0" borderId="1" xfId="0" applyFont="1" applyFill="1" applyBorder="1" applyAlignment="1">
      <alignment horizontal="center" vertical="center" wrapText="1"/>
    </xf>
    <xf numFmtId="0" fontId="13" fillId="8" borderId="1" xfId="0" applyFont="1" applyFill="1" applyBorder="1"/>
    <xf numFmtId="0" fontId="21" fillId="10" borderId="1" xfId="0" applyFont="1" applyFill="1" applyBorder="1" applyAlignment="1">
      <alignment horizontal="center" vertical="center"/>
    </xf>
    <xf numFmtId="0" fontId="16" fillId="0" borderId="0" xfId="0" applyFont="1"/>
    <xf numFmtId="0" fontId="0" fillId="25" borderId="1" xfId="0" applyFill="1" applyBorder="1"/>
    <xf numFmtId="2" fontId="10" fillId="0" borderId="1" xfId="0" applyNumberFormat="1" applyFont="1" applyFill="1" applyBorder="1" applyAlignment="1">
      <alignment horizontal="center" vertical="center" wrapText="1"/>
    </xf>
    <xf numFmtId="0" fontId="15" fillId="2" borderId="1" xfId="0" applyFont="1" applyFill="1" applyBorder="1" applyAlignment="1" applyProtection="1">
      <alignment horizontal="left" vertical="center" wrapText="1"/>
      <protection locked="0"/>
    </xf>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Fill="1" applyBorder="1" applyAlignment="1">
      <alignment horizontal="center" vertical="center" wrapText="1"/>
    </xf>
    <xf numFmtId="0" fontId="13" fillId="0" borderId="1" xfId="0" applyFont="1" applyBorder="1" applyAlignment="1">
      <alignment horizontal="center"/>
    </xf>
    <xf numFmtId="0" fontId="13" fillId="0" borderId="1" xfId="0" applyFont="1" applyFill="1" applyBorder="1" applyAlignment="1">
      <alignment horizontal="center" vertical="center" wrapText="1"/>
    </xf>
    <xf numFmtId="0" fontId="13" fillId="26" borderId="1" xfId="0" applyFont="1" applyFill="1" applyBorder="1"/>
    <xf numFmtId="44" fontId="15" fillId="5" borderId="1" xfId="6" applyFont="1" applyFill="1" applyBorder="1" applyAlignment="1" applyProtection="1">
      <alignment horizontal="center" vertical="center" wrapText="1"/>
      <protection locked="0"/>
    </xf>
    <xf numFmtId="0" fontId="13" fillId="0" borderId="1" xfId="0" applyFont="1" applyBorder="1" applyAlignment="1">
      <alignment horizontal="center" wrapText="1"/>
    </xf>
    <xf numFmtId="0" fontId="13" fillId="7" borderId="1" xfId="0" applyFont="1" applyFill="1" applyBorder="1" applyAlignment="1">
      <alignment horizontal="center" vertical="center" wrapText="1"/>
    </xf>
    <xf numFmtId="0" fontId="13" fillId="8" borderId="4" xfId="0" applyFont="1" applyFill="1" applyBorder="1"/>
    <xf numFmtId="0" fontId="13" fillId="8" borderId="1" xfId="0" applyFont="1" applyFill="1" applyBorder="1" applyAlignment="1">
      <alignment wrapText="1"/>
    </xf>
    <xf numFmtId="0" fontId="13" fillId="8" borderId="4" xfId="0" applyFont="1" applyFill="1" applyBorder="1" applyAlignment="1">
      <alignment wrapText="1"/>
    </xf>
    <xf numFmtId="0" fontId="13" fillId="27" borderId="1" xfId="0" applyFont="1" applyFill="1" applyBorder="1" applyAlignment="1">
      <alignment horizontal="center" vertical="center"/>
    </xf>
    <xf numFmtId="3" fontId="13" fillId="8" borderId="4" xfId="0" applyNumberFormat="1" applyFont="1" applyFill="1" applyBorder="1" applyAlignment="1">
      <alignment wrapText="1"/>
    </xf>
    <xf numFmtId="3" fontId="13" fillId="8" borderId="1" xfId="0" applyNumberFormat="1" applyFont="1" applyFill="1" applyBorder="1" applyAlignment="1">
      <alignment wrapText="1"/>
    </xf>
    <xf numFmtId="3" fontId="13" fillId="8" borderId="1" xfId="0" applyNumberFormat="1" applyFont="1" applyFill="1" applyBorder="1"/>
    <xf numFmtId="4" fontId="13" fillId="8" borderId="4" xfId="0" applyNumberFormat="1" applyFont="1" applyFill="1" applyBorder="1" applyAlignment="1">
      <alignment wrapText="1"/>
    </xf>
    <xf numFmtId="3" fontId="13" fillId="13" borderId="1" xfId="2" applyNumberFormat="1" applyFont="1" applyFill="1" applyBorder="1" applyAlignment="1">
      <alignment horizontal="center" vertical="center" wrapText="1"/>
    </xf>
    <xf numFmtId="2" fontId="13" fillId="0" borderId="0" xfId="0" applyNumberFormat="1" applyFont="1"/>
    <xf numFmtId="170" fontId="13" fillId="8" borderId="1" xfId="0" applyNumberFormat="1" applyFont="1" applyFill="1" applyBorder="1" applyAlignment="1">
      <alignment horizontal="center"/>
    </xf>
    <xf numFmtId="3" fontId="13" fillId="0" borderId="1" xfId="0" applyNumberFormat="1" applyFont="1" applyFill="1" applyBorder="1" applyAlignment="1">
      <alignment horizontal="center" wrapText="1"/>
    </xf>
    <xf numFmtId="0" fontId="16" fillId="0" borderId="1" xfId="0" applyFont="1" applyBorder="1" applyAlignment="1">
      <alignment horizontal="center" vertical="center"/>
    </xf>
    <xf numFmtId="0" fontId="13" fillId="28" borderId="1" xfId="0" applyFont="1" applyFill="1" applyBorder="1"/>
    <xf numFmtId="3" fontId="13" fillId="13" borderId="1" xfId="0" applyNumberFormat="1" applyFont="1" applyFill="1" applyBorder="1"/>
    <xf numFmtId="3" fontId="0" fillId="8" borderId="4" xfId="0" applyNumberFormat="1" applyFill="1" applyBorder="1"/>
    <xf numFmtId="3" fontId="4" fillId="0" borderId="1" xfId="0" applyNumberFormat="1" applyFont="1" applyBorder="1"/>
    <xf numFmtId="0" fontId="21" fillId="0" borderId="0" xfId="0" applyFont="1" applyFill="1" applyBorder="1" applyAlignment="1">
      <alignment horizontal="left" indent="2"/>
    </xf>
    <xf numFmtId="0" fontId="21" fillId="7" borderId="1" xfId="0" applyFont="1" applyFill="1" applyBorder="1" applyAlignment="1">
      <alignment horizontal="left" indent="2"/>
    </xf>
    <xf numFmtId="9" fontId="13" fillId="0" borderId="1" xfId="0" applyNumberFormat="1" applyFont="1" applyBorder="1"/>
    <xf numFmtId="170" fontId="13" fillId="8" borderId="1" xfId="0" applyNumberFormat="1" applyFont="1" applyFill="1" applyBorder="1"/>
    <xf numFmtId="0" fontId="4" fillId="0" borderId="0" xfId="0" applyFont="1" applyAlignment="1">
      <alignment wrapText="1"/>
    </xf>
    <xf numFmtId="0" fontId="15" fillId="25" borderId="1" xfId="0" applyFont="1" applyFill="1" applyBorder="1" applyAlignment="1" applyProtection="1">
      <alignment horizontal="center" vertical="center" wrapText="1"/>
      <protection locked="0"/>
    </xf>
    <xf numFmtId="0" fontId="13" fillId="0" borderId="0" xfId="0" applyFont="1" applyFill="1" applyBorder="1"/>
    <xf numFmtId="0" fontId="21" fillId="15" borderId="1" xfId="0" applyFont="1" applyFill="1" applyBorder="1" applyAlignment="1">
      <alignment horizontal="center" wrapText="1"/>
    </xf>
    <xf numFmtId="0" fontId="51" fillId="2" borderId="5" xfId="0" applyFont="1" applyFill="1" applyBorder="1" applyAlignment="1">
      <alignment horizontal="center" vertical="center"/>
    </xf>
    <xf numFmtId="0" fontId="51" fillId="2" borderId="1" xfId="0" applyFont="1" applyFill="1" applyBorder="1" applyAlignment="1">
      <alignment horizontal="center" vertical="center"/>
    </xf>
    <xf numFmtId="0" fontId="13" fillId="0" borderId="1" xfId="0" applyFont="1" applyFill="1" applyBorder="1"/>
    <xf numFmtId="0" fontId="13" fillId="16" borderId="1" xfId="0" applyFont="1" applyFill="1" applyBorder="1" applyAlignment="1">
      <alignment horizontal="center"/>
    </xf>
    <xf numFmtId="169" fontId="13" fillId="16" borderId="1" xfId="0" applyNumberFormat="1" applyFont="1" applyFill="1" applyBorder="1" applyAlignment="1">
      <alignment horizontal="center"/>
    </xf>
    <xf numFmtId="9" fontId="13" fillId="16" borderId="1" xfId="2" applyFont="1" applyFill="1" applyBorder="1"/>
    <xf numFmtId="0" fontId="33" fillId="6" borderId="1" xfId="0" applyFont="1" applyFill="1" applyBorder="1" applyAlignment="1">
      <alignment vertical="top" wrapText="1"/>
    </xf>
    <xf numFmtId="0" fontId="35" fillId="6" borderId="1" xfId="0" applyFont="1" applyFill="1" applyBorder="1" applyAlignment="1">
      <alignment vertical="top" wrapText="1"/>
    </xf>
    <xf numFmtId="0" fontId="33" fillId="6" borderId="1" xfId="0" applyFont="1" applyFill="1" applyBorder="1" applyAlignment="1">
      <alignment wrapText="1"/>
    </xf>
    <xf numFmtId="1" fontId="33" fillId="8" borderId="1" xfId="2" applyNumberFormat="1" applyFont="1" applyFill="1" applyBorder="1"/>
    <xf numFmtId="0" fontId="13" fillId="6" borderId="1" xfId="0" applyFont="1" applyFill="1" applyBorder="1" applyAlignment="1">
      <alignment vertical="top" wrapText="1"/>
    </xf>
    <xf numFmtId="0" fontId="22" fillId="6" borderId="1" xfId="0" applyFont="1" applyFill="1" applyBorder="1" applyAlignment="1">
      <alignment vertical="top" wrapText="1"/>
    </xf>
    <xf numFmtId="1" fontId="13" fillId="8" borderId="1" xfId="2" applyNumberFormat="1" applyFont="1" applyFill="1" applyBorder="1"/>
    <xf numFmtId="0" fontId="52" fillId="0" borderId="1" xfId="0" applyFont="1" applyFill="1" applyBorder="1" applyAlignment="1">
      <alignment vertical="top" wrapText="1"/>
    </xf>
    <xf numFmtId="0" fontId="53" fillId="0" borderId="1" xfId="0" applyFont="1" applyFill="1" applyBorder="1" applyAlignment="1">
      <alignment vertical="top" wrapText="1"/>
    </xf>
    <xf numFmtId="0" fontId="52" fillId="6" borderId="1" xfId="0" applyFont="1" applyFill="1" applyBorder="1" applyAlignment="1">
      <alignment vertical="top" wrapText="1"/>
    </xf>
    <xf numFmtId="0" fontId="22" fillId="6" borderId="1" xfId="0" applyFont="1" applyFill="1" applyBorder="1" applyAlignment="1">
      <alignment wrapText="1"/>
    </xf>
    <xf numFmtId="1" fontId="0" fillId="8" borderId="3" xfId="2" applyNumberFormat="1" applyFont="1" applyFill="1" applyBorder="1"/>
    <xf numFmtId="0" fontId="5" fillId="10" borderId="0" xfId="0" applyFont="1" applyFill="1" applyAlignment="1">
      <alignment horizontal="center" vertical="center" wrapText="1"/>
    </xf>
    <xf numFmtId="0" fontId="6" fillId="0" borderId="0" xfId="0" applyFont="1" applyFill="1" applyAlignment="1">
      <alignment vertical="top" wrapText="1"/>
    </xf>
    <xf numFmtId="0" fontId="0" fillId="0" borderId="0" xfId="0" applyFont="1" applyFill="1" applyAlignment="1">
      <alignment wrapText="1"/>
    </xf>
    <xf numFmtId="0" fontId="0" fillId="0" borderId="3" xfId="0" applyBorder="1"/>
    <xf numFmtId="1" fontId="0" fillId="8" borderId="0" xfId="2" applyNumberFormat="1" applyFont="1" applyFill="1" applyBorder="1"/>
    <xf numFmtId="0" fontId="33" fillId="0" borderId="1" xfId="0" applyFont="1" applyFill="1" applyBorder="1" applyAlignment="1">
      <alignment vertical="top" wrapText="1"/>
    </xf>
    <xf numFmtId="0" fontId="52" fillId="0" borderId="1" xfId="0" applyFont="1" applyFill="1" applyBorder="1" applyAlignment="1">
      <alignment wrapText="1"/>
    </xf>
    <xf numFmtId="0" fontId="52" fillId="6" borderId="1" xfId="0" applyFont="1" applyFill="1" applyBorder="1" applyAlignment="1">
      <alignment wrapText="1"/>
    </xf>
    <xf numFmtId="0" fontId="5" fillId="10" borderId="3"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2" fillId="7" borderId="1" xfId="0" applyFont="1" applyFill="1" applyBorder="1" applyAlignment="1">
      <alignment horizontal="center"/>
    </xf>
    <xf numFmtId="0" fontId="0" fillId="0" borderId="1" xfId="0" applyBorder="1" applyAlignment="1">
      <alignment horizontal="center" vertical="center" wrapText="1"/>
    </xf>
    <xf numFmtId="0" fontId="0" fillId="0" borderId="1" xfId="0" applyFont="1" applyBorder="1" applyAlignment="1">
      <alignment horizontal="center" vertical="center"/>
    </xf>
    <xf numFmtId="0" fontId="13"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1" fontId="0" fillId="0" borderId="0" xfId="0" applyNumberFormat="1"/>
    <xf numFmtId="2" fontId="0" fillId="0" borderId="0" xfId="2" applyNumberFormat="1" applyFont="1"/>
    <xf numFmtId="0" fontId="22" fillId="0" borderId="13" xfId="0" applyFont="1" applyBorder="1" applyAlignment="1">
      <alignment horizontal="center" vertical="center"/>
    </xf>
    <xf numFmtId="0" fontId="4" fillId="0" borderId="19" xfId="0" applyFont="1" applyBorder="1" applyAlignment="1">
      <alignment horizontal="center" vertical="center"/>
    </xf>
    <xf numFmtId="0" fontId="13" fillId="4" borderId="20" xfId="0" applyFont="1" applyFill="1" applyBorder="1" applyAlignment="1">
      <alignment horizontal="center" vertical="center" wrapText="1"/>
    </xf>
    <xf numFmtId="2" fontId="0" fillId="4" borderId="1" xfId="0" applyNumberFormat="1" applyFont="1" applyFill="1" applyBorder="1" applyAlignment="1">
      <alignment horizontal="center" vertical="center"/>
    </xf>
    <xf numFmtId="2" fontId="13" fillId="4" borderId="1" xfId="0" applyNumberFormat="1" applyFont="1" applyFill="1" applyBorder="1" applyAlignment="1">
      <alignment horizontal="center" vertical="center"/>
    </xf>
    <xf numFmtId="0" fontId="13" fillId="0" borderId="6" xfId="0" applyFont="1" applyBorder="1" applyAlignment="1">
      <alignment vertical="center"/>
    </xf>
    <xf numFmtId="0" fontId="13" fillId="0" borderId="8" xfId="0" applyFont="1" applyBorder="1" applyAlignment="1">
      <alignment vertical="center"/>
    </xf>
    <xf numFmtId="0" fontId="13" fillId="0" borderId="5" xfId="0" applyFont="1" applyBorder="1" applyAlignment="1">
      <alignment vertical="center"/>
    </xf>
    <xf numFmtId="2" fontId="13" fillId="8" borderId="1" xfId="0" applyNumberFormat="1" applyFont="1" applyFill="1" applyBorder="1"/>
    <xf numFmtId="0" fontId="13" fillId="10" borderId="1" xfId="0" applyFont="1" applyFill="1" applyBorder="1" applyAlignment="1">
      <alignment horizontal="left" vertical="center"/>
    </xf>
    <xf numFmtId="2" fontId="0" fillId="0" borderId="0" xfId="0" applyNumberFormat="1"/>
    <xf numFmtId="0" fontId="13" fillId="0" borderId="1" xfId="0" applyFont="1" applyBorder="1" applyAlignment="1">
      <alignment horizontal="center" vertical="center"/>
    </xf>
    <xf numFmtId="0" fontId="3" fillId="0" borderId="2" xfId="0" applyFont="1" applyBorder="1" applyAlignment="1">
      <alignment horizontal="center" vertical="center" wrapText="1"/>
    </xf>
    <xf numFmtId="9" fontId="0" fillId="9" borderId="1" xfId="2" applyFont="1" applyFill="1" applyBorder="1" applyAlignment="1">
      <alignment horizontal="center" vertical="center"/>
    </xf>
    <xf numFmtId="0" fontId="3" fillId="0" borderId="1" xfId="0" applyFont="1" applyBorder="1" applyAlignment="1">
      <alignment horizontal="center" vertical="center" wrapText="1"/>
    </xf>
    <xf numFmtId="0" fontId="22" fillId="0" borderId="0" xfId="0" applyFont="1" applyFill="1" applyBorder="1"/>
    <xf numFmtId="0" fontId="13" fillId="10" borderId="2" xfId="3" applyFont="1" applyFill="1" applyBorder="1" applyAlignment="1">
      <alignment horizontal="center" vertical="center" wrapText="1"/>
    </xf>
    <xf numFmtId="0" fontId="13" fillId="4" borderId="1" xfId="0" applyFont="1" applyFill="1" applyBorder="1"/>
    <xf numFmtId="2" fontId="13" fillId="4" borderId="1" xfId="0" applyNumberFormat="1" applyFont="1" applyFill="1" applyBorder="1"/>
    <xf numFmtId="0" fontId="13" fillId="4" borderId="1" xfId="0" applyFont="1" applyFill="1" applyBorder="1" applyAlignment="1">
      <alignment horizontal="center"/>
    </xf>
    <xf numFmtId="0" fontId="13" fillId="0" borderId="1" xfId="3" applyFont="1" applyBorder="1" applyAlignment="1">
      <alignment horizontal="center" vertical="center" wrapText="1"/>
    </xf>
    <xf numFmtId="0" fontId="13" fillId="10" borderId="1" xfId="3" applyFont="1" applyFill="1" applyBorder="1" applyAlignment="1">
      <alignment horizontal="center" vertical="center" wrapText="1"/>
    </xf>
    <xf numFmtId="0" fontId="13" fillId="13" borderId="1" xfId="0" applyFont="1" applyFill="1" applyBorder="1" applyAlignment="1">
      <alignment horizontal="center"/>
    </xf>
    <xf numFmtId="2" fontId="13" fillId="13" borderId="1" xfId="0" applyNumberFormat="1" applyFont="1" applyFill="1" applyBorder="1" applyAlignment="1">
      <alignment horizontal="center"/>
    </xf>
    <xf numFmtId="2" fontId="13" fillId="13" borderId="3" xfId="0" applyNumberFormat="1" applyFont="1" applyFill="1" applyBorder="1" applyAlignment="1">
      <alignment horizontal="center"/>
    </xf>
    <xf numFmtId="0" fontId="21" fillId="0" borderId="0" xfId="0" applyFont="1" applyFill="1" applyBorder="1" applyAlignment="1">
      <alignment horizontal="left"/>
    </xf>
    <xf numFmtId="9" fontId="13" fillId="2" borderId="1" xfId="2" applyFont="1" applyFill="1" applyBorder="1" applyAlignment="1">
      <alignment horizontal="center" vertical="center"/>
    </xf>
    <xf numFmtId="9" fontId="13" fillId="16" borderId="1" xfId="2" applyFont="1" applyFill="1" applyBorder="1" applyAlignment="1">
      <alignment horizontal="center" vertical="center"/>
    </xf>
    <xf numFmtId="0" fontId="21" fillId="15" borderId="1" xfId="0" applyFont="1" applyFill="1" applyBorder="1" applyAlignment="1">
      <alignment horizontal="center" vertical="center" wrapText="1"/>
    </xf>
    <xf numFmtId="0" fontId="13" fillId="0" borderId="0" xfId="0" applyFont="1" applyBorder="1" applyAlignment="1">
      <alignment horizontal="center" vertical="center"/>
    </xf>
    <xf numFmtId="0" fontId="13" fillId="0" borderId="0" xfId="0" applyFont="1" applyFill="1" applyBorder="1" applyAlignment="1">
      <alignment vertical="center" wrapText="1"/>
    </xf>
    <xf numFmtId="0" fontId="29" fillId="0" borderId="0" xfId="0" applyFont="1" applyFill="1"/>
    <xf numFmtId="0" fontId="13" fillId="0" borderId="0" xfId="0" applyFont="1" applyFill="1"/>
    <xf numFmtId="9" fontId="13" fillId="2" borderId="1" xfId="2" applyFont="1" applyFill="1" applyBorder="1"/>
    <xf numFmtId="9" fontId="13" fillId="8" borderId="1" xfId="2" applyFont="1" applyFill="1" applyBorder="1"/>
    <xf numFmtId="9" fontId="13" fillId="24" borderId="1" xfId="2" applyFont="1" applyFill="1" applyBorder="1"/>
    <xf numFmtId="0" fontId="0" fillId="0" borderId="1" xfId="0" applyFont="1" applyBorder="1" applyAlignment="1">
      <alignment horizontal="center" vertical="center"/>
    </xf>
    <xf numFmtId="0" fontId="0" fillId="0" borderId="1" xfId="0" applyBorder="1" applyAlignment="1">
      <alignment horizontal="left" vertical="center" wrapText="1"/>
    </xf>
    <xf numFmtId="0" fontId="13" fillId="0" borderId="0" xfId="0" applyFont="1" applyBorder="1"/>
    <xf numFmtId="2" fontId="0" fillId="4" borderId="1" xfId="0" applyNumberFormat="1" applyFill="1" applyBorder="1" applyAlignment="1">
      <alignment horizontal="center" vertical="center"/>
    </xf>
    <xf numFmtId="0" fontId="0" fillId="0" borderId="1" xfId="0" applyFill="1" applyBorder="1" applyAlignment="1">
      <alignment vertical="center"/>
    </xf>
    <xf numFmtId="1" fontId="0" fillId="0" borderId="1" xfId="0" applyNumberFormat="1" applyBorder="1"/>
    <xf numFmtId="166" fontId="33" fillId="8" borderId="1" xfId="0" applyNumberFormat="1" applyFont="1" applyFill="1" applyBorder="1" applyAlignment="1">
      <alignment wrapText="1"/>
    </xf>
    <xf numFmtId="2" fontId="52" fillId="0" borderId="1" xfId="0" applyNumberFormat="1" applyFont="1" applyFill="1" applyBorder="1" applyAlignment="1">
      <alignment wrapText="1"/>
    </xf>
    <xf numFmtId="2" fontId="0" fillId="6" borderId="1" xfId="0" applyNumberFormat="1" applyFont="1" applyFill="1" applyBorder="1" applyAlignment="1">
      <alignment wrapText="1"/>
    </xf>
    <xf numFmtId="0" fontId="5" fillId="10" borderId="0" xfId="0" applyFont="1" applyFill="1" applyBorder="1" applyAlignment="1">
      <alignment horizontal="center" vertical="center" wrapText="1"/>
    </xf>
    <xf numFmtId="10" fontId="0" fillId="2" borderId="1" xfId="2" applyNumberFormat="1" applyFont="1" applyFill="1" applyBorder="1"/>
    <xf numFmtId="0" fontId="47" fillId="0" borderId="1" xfId="0" applyFont="1" applyBorder="1" applyAlignment="1">
      <alignment horizontal="center" vertical="center" wrapText="1"/>
    </xf>
    <xf numFmtId="0" fontId="0" fillId="0" borderId="1" xfId="0" applyBorder="1" applyAlignment="1">
      <alignment horizontal="center" vertical="center" wrapText="1"/>
    </xf>
    <xf numFmtId="0" fontId="15" fillId="2" borderId="1" xfId="0" applyFont="1" applyFill="1" applyBorder="1" applyAlignment="1" applyProtection="1">
      <alignment horizontal="left" vertical="center" wrapText="1"/>
      <protection locked="0"/>
    </xf>
    <xf numFmtId="0" fontId="13" fillId="0" borderId="1" xfId="0" applyFont="1" applyBorder="1" applyAlignment="1">
      <alignment horizontal="center" vertical="center" wrapText="1"/>
    </xf>
    <xf numFmtId="0" fontId="13" fillId="7" borderId="1" xfId="0" applyFont="1" applyFill="1" applyBorder="1" applyAlignment="1">
      <alignment horizontal="left" indent="2"/>
    </xf>
    <xf numFmtId="9" fontId="13" fillId="4" borderId="1" xfId="0" applyNumberFormat="1" applyFont="1" applyFill="1" applyBorder="1"/>
    <xf numFmtId="2" fontId="30" fillId="20" borderId="1" xfId="0" applyNumberFormat="1" applyFont="1" applyFill="1" applyBorder="1"/>
    <xf numFmtId="0" fontId="0" fillId="0" borderId="1" xfId="0" applyBorder="1" applyAlignment="1">
      <alignment horizontal="center" vertical="center" wrapText="1"/>
    </xf>
    <xf numFmtId="0" fontId="13" fillId="0" borderId="1" xfId="0" applyFont="1" applyBorder="1" applyAlignment="1">
      <alignment horizontal="center" vertical="center" wrapText="1"/>
    </xf>
    <xf numFmtId="0" fontId="3" fillId="0" borderId="2" xfId="0" applyFont="1" applyBorder="1" applyAlignment="1">
      <alignment horizontal="center" vertical="center" wrapText="1"/>
    </xf>
    <xf numFmtId="9" fontId="10" fillId="2" borderId="1" xfId="2" applyFont="1" applyFill="1" applyBorder="1" applyAlignment="1" applyProtection="1">
      <alignment horizontal="center" vertical="center" wrapText="1"/>
      <protection locked="0"/>
    </xf>
    <xf numFmtId="0" fontId="10" fillId="0" borderId="0" xfId="0" applyFont="1" applyFill="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3" fillId="0" borderId="5" xfId="0" applyFont="1" applyBorder="1" applyAlignment="1">
      <alignment horizontal="center" vertical="center"/>
    </xf>
    <xf numFmtId="0" fontId="13" fillId="0" borderId="1" xfId="0" applyFont="1" applyBorder="1" applyAlignment="1">
      <alignment horizontal="center" vertical="center"/>
    </xf>
    <xf numFmtId="0" fontId="0" fillId="0" borderId="1" xfId="0" applyBorder="1" applyAlignment="1">
      <alignment horizontal="center" vertical="center" wrapText="1"/>
    </xf>
    <xf numFmtId="0" fontId="45" fillId="29" borderId="0" xfId="0" applyFont="1" applyFill="1"/>
    <xf numFmtId="0" fontId="46" fillId="29" borderId="0" xfId="0" applyFont="1" applyFill="1"/>
    <xf numFmtId="0" fontId="0" fillId="8" borderId="1" xfId="0" applyFill="1" applyBorder="1" applyAlignment="1">
      <alignment horizontal="center" vertical="center"/>
    </xf>
    <xf numFmtId="0" fontId="13" fillId="8" borderId="1" xfId="0" applyFont="1" applyFill="1" applyBorder="1" applyAlignment="1">
      <alignment horizontal="center"/>
    </xf>
    <xf numFmtId="0" fontId="13" fillId="0" borderId="1" xfId="0" applyFont="1" applyBorder="1" applyAlignment="1">
      <alignment horizontal="center" vertical="top"/>
    </xf>
    <xf numFmtId="0" fontId="13" fillId="0" borderId="1" xfId="0" applyFont="1" applyBorder="1" applyAlignment="1">
      <alignment horizontal="center" vertical="top" wrapText="1"/>
    </xf>
    <xf numFmtId="0" fontId="13" fillId="30" borderId="1" xfId="0" applyFont="1" applyFill="1" applyBorder="1" applyAlignment="1">
      <alignment horizontal="center" vertical="center"/>
    </xf>
    <xf numFmtId="3" fontId="13" fillId="30" borderId="1" xfId="0" applyNumberFormat="1" applyFont="1" applyFill="1" applyBorder="1" applyAlignment="1">
      <alignment horizontal="center" vertical="center"/>
    </xf>
    <xf numFmtId="0" fontId="13" fillId="24" borderId="1" xfId="0" applyFont="1" applyFill="1" applyBorder="1" applyAlignment="1">
      <alignment horizontal="center" vertical="center"/>
    </xf>
    <xf numFmtId="0" fontId="13" fillId="24" borderId="1" xfId="0" applyFont="1" applyFill="1" applyBorder="1" applyAlignment="1">
      <alignment horizontal="center"/>
    </xf>
    <xf numFmtId="3" fontId="13" fillId="16" borderId="1" xfId="0" applyNumberFormat="1" applyFont="1" applyFill="1" applyBorder="1" applyAlignment="1">
      <alignment horizontal="center"/>
    </xf>
    <xf numFmtId="0" fontId="13" fillId="31" borderId="1" xfId="0" applyFont="1" applyFill="1" applyBorder="1" applyAlignment="1">
      <alignment horizontal="center"/>
    </xf>
    <xf numFmtId="0" fontId="13" fillId="31" borderId="1" xfId="0" applyFont="1" applyFill="1" applyBorder="1"/>
    <xf numFmtId="3" fontId="13" fillId="24" borderId="1" xfId="0" applyNumberFormat="1" applyFont="1" applyFill="1" applyBorder="1" applyAlignment="1">
      <alignment horizontal="center"/>
    </xf>
    <xf numFmtId="165" fontId="13" fillId="16" borderId="1" xfId="0" applyNumberFormat="1" applyFont="1" applyFill="1" applyBorder="1"/>
    <xf numFmtId="0" fontId="3" fillId="0" borderId="18" xfId="0" applyFont="1" applyBorder="1" applyAlignment="1">
      <alignment horizontal="center" vertical="center" wrapText="1"/>
    </xf>
    <xf numFmtId="0" fontId="0" fillId="0" borderId="1" xfId="0" applyFont="1" applyBorder="1" applyAlignment="1">
      <alignment horizontal="center" vertical="center" wrapText="1"/>
    </xf>
    <xf numFmtId="0" fontId="15" fillId="33" borderId="1" xfId="0" applyFont="1" applyFill="1" applyBorder="1" applyAlignment="1">
      <alignment horizontal="center" vertical="center"/>
    </xf>
    <xf numFmtId="2" fontId="0" fillId="8" borderId="1" xfId="0" applyNumberFormat="1" applyFill="1" applyBorder="1" applyAlignment="1">
      <alignment horizontal="center" vertical="center"/>
    </xf>
    <xf numFmtId="0" fontId="13" fillId="32" borderId="1" xfId="0" applyFont="1" applyFill="1" applyBorder="1"/>
    <xf numFmtId="0" fontId="0" fillId="32" borderId="1" xfId="0" applyFill="1" applyBorder="1"/>
    <xf numFmtId="10" fontId="0" fillId="0" borderId="0" xfId="0" applyNumberFormat="1"/>
    <xf numFmtId="0" fontId="13" fillId="24" borderId="1" xfId="0" applyFont="1" applyFill="1" applyBorder="1"/>
    <xf numFmtId="0" fontId="13" fillId="0" borderId="1" xfId="0" applyFont="1" applyBorder="1" applyAlignment="1">
      <alignment horizontal="left" vertical="center" wrapText="1"/>
    </xf>
    <xf numFmtId="4" fontId="0" fillId="9" borderId="1" xfId="0" applyNumberFormat="1" applyFill="1" applyBorder="1" applyAlignment="1">
      <alignment horizontal="center" vertical="center"/>
    </xf>
    <xf numFmtId="4" fontId="0" fillId="0" borderId="0" xfId="0" applyNumberFormat="1"/>
    <xf numFmtId="3" fontId="0" fillId="9" borderId="1" xfId="0" applyNumberFormat="1" applyFill="1" applyBorder="1" applyAlignment="1">
      <alignment horizontal="center" vertical="center"/>
    </xf>
    <xf numFmtId="3" fontId="0" fillId="0" borderId="0" xfId="0" applyNumberFormat="1"/>
    <xf numFmtId="3" fontId="0" fillId="9" borderId="1" xfId="1" applyNumberFormat="1" applyFont="1" applyFill="1" applyBorder="1" applyAlignment="1">
      <alignment vertical="center"/>
    </xf>
    <xf numFmtId="3" fontId="0" fillId="9" borderId="2" xfId="1" applyNumberFormat="1" applyFont="1" applyFill="1" applyBorder="1" applyAlignment="1">
      <alignment vertical="center"/>
    </xf>
    <xf numFmtId="3" fontId="0" fillId="9" borderId="17" xfId="1" applyNumberFormat="1" applyFont="1" applyFill="1" applyBorder="1" applyAlignment="1">
      <alignment vertical="center"/>
    </xf>
    <xf numFmtId="3" fontId="0" fillId="9" borderId="16" xfId="1" applyNumberFormat="1" applyFont="1" applyFill="1" applyBorder="1" applyAlignment="1">
      <alignment vertical="center"/>
    </xf>
    <xf numFmtId="3" fontId="37" fillId="0" borderId="1" xfId="1" applyNumberFormat="1" applyFont="1" applyFill="1" applyBorder="1" applyAlignment="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 xfId="0"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30" fillId="0" borderId="2" xfId="0" applyFont="1" applyBorder="1" applyAlignment="1">
      <alignment horizontal="center" vertical="center"/>
    </xf>
    <xf numFmtId="0" fontId="13" fillId="0" borderId="1" xfId="0" applyFont="1" applyFill="1" applyBorder="1" applyAlignment="1">
      <alignment horizontal="center" vertical="center"/>
    </xf>
    <xf numFmtId="0" fontId="0" fillId="0" borderId="1" xfId="0" applyBorder="1" applyAlignment="1">
      <alignment horizontal="center" vertical="center" wrapText="1"/>
    </xf>
    <xf numFmtId="0" fontId="0" fillId="0" borderId="1" xfId="0" applyFont="1"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1" xfId="0" applyBorder="1" applyAlignment="1">
      <alignment horizontal="left" vertical="center" wrapText="1"/>
    </xf>
    <xf numFmtId="0" fontId="19" fillId="0" borderId="0" xfId="0" applyFont="1" applyAlignment="1">
      <alignment horizontal="left"/>
    </xf>
    <xf numFmtId="0" fontId="1" fillId="10" borderId="6" xfId="0" applyFont="1" applyFill="1" applyBorder="1" applyAlignment="1">
      <alignment horizontal="center"/>
    </xf>
    <xf numFmtId="0" fontId="1" fillId="10" borderId="8" xfId="0" applyFont="1" applyFill="1" applyBorder="1" applyAlignment="1">
      <alignment horizontal="center"/>
    </xf>
    <xf numFmtId="0" fontId="1" fillId="10" borderId="5" xfId="0" applyFont="1" applyFill="1" applyBorder="1" applyAlignment="1">
      <alignment horizontal="center"/>
    </xf>
    <xf numFmtId="0" fontId="30" fillId="0" borderId="3" xfId="0" applyFont="1" applyBorder="1" applyAlignment="1">
      <alignment horizontal="center" vertical="center"/>
    </xf>
    <xf numFmtId="0" fontId="30" fillId="0" borderId="4" xfId="0" applyFont="1" applyBorder="1" applyAlignment="1">
      <alignment horizontal="center" vertical="center"/>
    </xf>
    <xf numFmtId="0" fontId="10" fillId="0" borderId="1" xfId="0" applyFont="1" applyBorder="1" applyAlignment="1" applyProtection="1">
      <alignment horizontal="center" vertical="center" wrapText="1"/>
      <protection locked="0"/>
    </xf>
    <xf numFmtId="0" fontId="10" fillId="0" borderId="4" xfId="0" applyFont="1" applyBorder="1" applyAlignment="1" applyProtection="1">
      <alignment horizontal="center" vertical="center" wrapText="1"/>
      <protection locked="0"/>
    </xf>
    <xf numFmtId="0" fontId="10" fillId="0" borderId="4" xfId="0" applyFont="1" applyBorder="1" applyAlignment="1">
      <alignment horizontal="center" vertical="center" wrapText="1"/>
    </xf>
    <xf numFmtId="0" fontId="10" fillId="0" borderId="2" xfId="0" applyFont="1" applyBorder="1" applyAlignment="1" applyProtection="1">
      <alignment horizontal="center" vertical="center" wrapText="1"/>
      <protection locked="0"/>
    </xf>
    <xf numFmtId="0" fontId="15" fillId="11" borderId="1" xfId="0" applyFont="1" applyFill="1" applyBorder="1" applyAlignment="1">
      <alignment horizontal="center" vertical="center" wrapText="1"/>
    </xf>
    <xf numFmtId="0" fontId="25" fillId="0" borderId="1" xfId="0" applyFont="1" applyBorder="1" applyAlignment="1">
      <alignment horizontal="center" vertical="center" wrapText="1"/>
    </xf>
    <xf numFmtId="0" fontId="17" fillId="0" borderId="6"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28" fillId="0" borderId="0" xfId="0" applyFont="1" applyAlignment="1">
      <alignment horizontal="left" vertical="center" wrapText="1"/>
    </xf>
    <xf numFmtId="0" fontId="25" fillId="0" borderId="0" xfId="0" applyFont="1" applyBorder="1" applyAlignment="1">
      <alignment horizontal="left" wrapText="1"/>
    </xf>
    <xf numFmtId="0" fontId="10" fillId="0" borderId="6" xfId="0" applyFont="1" applyBorder="1" applyAlignment="1" applyProtection="1">
      <alignment horizontal="center" vertical="center" wrapText="1"/>
      <protection locked="0"/>
    </xf>
    <xf numFmtId="0" fontId="10" fillId="0" borderId="8" xfId="0" applyFont="1" applyBorder="1" applyAlignment="1" applyProtection="1">
      <alignment horizontal="center" vertical="center" wrapText="1"/>
      <protection locked="0"/>
    </xf>
    <xf numFmtId="0" fontId="10" fillId="0" borderId="5" xfId="0" applyFont="1" applyBorder="1" applyAlignment="1" applyProtection="1">
      <alignment horizontal="center" vertical="center" wrapText="1"/>
      <protection locked="0"/>
    </xf>
    <xf numFmtId="0" fontId="25" fillId="0" borderId="6" xfId="0" applyFont="1" applyBorder="1" applyAlignment="1" applyProtection="1">
      <alignment horizontal="center" vertical="center" wrapText="1"/>
      <protection locked="0"/>
    </xf>
    <xf numFmtId="0" fontId="25" fillId="0" borderId="8" xfId="0" applyFont="1" applyBorder="1" applyAlignment="1" applyProtection="1">
      <alignment horizontal="center" vertical="center" wrapText="1"/>
      <protection locked="0"/>
    </xf>
    <xf numFmtId="0" fontId="25" fillId="0" borderId="5" xfId="0" applyFont="1" applyBorder="1" applyAlignment="1" applyProtection="1">
      <alignment horizontal="center" vertical="center" wrapText="1"/>
      <protection locked="0"/>
    </xf>
    <xf numFmtId="0" fontId="15" fillId="21" borderId="1" xfId="0" applyFont="1" applyFill="1" applyBorder="1" applyAlignment="1" applyProtection="1">
      <alignment horizontal="left" vertical="center" wrapText="1"/>
    </xf>
    <xf numFmtId="2" fontId="15" fillId="3" borderId="1" xfId="0" applyNumberFormat="1" applyFont="1" applyFill="1" applyBorder="1" applyAlignment="1">
      <alignment horizontal="left"/>
    </xf>
    <xf numFmtId="0" fontId="15" fillId="5" borderId="1" xfId="0" applyFont="1" applyFill="1" applyBorder="1" applyAlignment="1">
      <alignment horizontal="left"/>
    </xf>
    <xf numFmtId="0" fontId="15" fillId="2" borderId="1" xfId="0" applyFont="1" applyFill="1" applyBorder="1" applyAlignment="1" applyProtection="1">
      <alignment horizontal="left" vertical="center" wrapText="1"/>
      <protection locked="0"/>
    </xf>
    <xf numFmtId="2" fontId="15" fillId="17" borderId="1" xfId="0" applyNumberFormat="1" applyFont="1" applyFill="1" applyBorder="1" applyAlignment="1">
      <alignment horizontal="left"/>
    </xf>
    <xf numFmtId="2" fontId="15" fillId="0" borderId="1" xfId="0" applyNumberFormat="1" applyFont="1" applyFill="1" applyBorder="1" applyAlignment="1">
      <alignment horizontal="left"/>
    </xf>
    <xf numFmtId="0" fontId="13" fillId="0" borderId="1" xfId="0" applyFont="1" applyBorder="1" applyAlignment="1">
      <alignment horizontal="center"/>
    </xf>
    <xf numFmtId="0" fontId="29" fillId="0" borderId="1" xfId="0" applyFont="1" applyBorder="1" applyAlignment="1">
      <alignment horizontal="center" vertical="center"/>
    </xf>
    <xf numFmtId="0" fontId="29" fillId="0" borderId="1" xfId="0" applyFont="1" applyBorder="1" applyAlignment="1">
      <alignment horizontal="center"/>
    </xf>
    <xf numFmtId="0" fontId="13" fillId="0" borderId="1" xfId="0" applyFont="1" applyBorder="1" applyAlignment="1">
      <alignment horizontal="center" vertical="center" wrapText="1"/>
    </xf>
    <xf numFmtId="0" fontId="13" fillId="0" borderId="6" xfId="0" applyFont="1" applyBorder="1" applyAlignment="1">
      <alignment horizontal="center"/>
    </xf>
    <xf numFmtId="0" fontId="13" fillId="0" borderId="8" xfId="0" applyFont="1" applyBorder="1" applyAlignment="1">
      <alignment horizontal="center"/>
    </xf>
    <xf numFmtId="0" fontId="13" fillId="0" borderId="5" xfId="0" applyFont="1" applyBorder="1" applyAlignment="1">
      <alignment horizontal="center"/>
    </xf>
    <xf numFmtId="4" fontId="13" fillId="0" borderId="1" xfId="0" applyNumberFormat="1" applyFont="1" applyBorder="1" applyAlignment="1">
      <alignment horizontal="center" vertical="center" wrapText="1"/>
    </xf>
    <xf numFmtId="0" fontId="13" fillId="0" borderId="1" xfId="0" applyFont="1" applyBorder="1" applyAlignment="1">
      <alignment horizontal="center" vertical="center"/>
    </xf>
    <xf numFmtId="0" fontId="29" fillId="0" borderId="6" xfId="0" applyFont="1" applyBorder="1" applyAlignment="1">
      <alignment horizontal="center" vertical="center"/>
    </xf>
    <xf numFmtId="0" fontId="29" fillId="0" borderId="8" xfId="0" applyFont="1" applyBorder="1" applyAlignment="1">
      <alignment horizontal="center" vertical="center"/>
    </xf>
    <xf numFmtId="0" fontId="13" fillId="0" borderId="6" xfId="0" applyFont="1" applyBorder="1" applyAlignment="1">
      <alignment horizontal="center" vertical="center"/>
    </xf>
    <xf numFmtId="0" fontId="13" fillId="0" borderId="8" xfId="0" applyFont="1" applyBorder="1" applyAlignment="1">
      <alignment horizontal="center" vertical="center"/>
    </xf>
    <xf numFmtId="0" fontId="13" fillId="0" borderId="5" xfId="0" applyFont="1" applyBorder="1" applyAlignment="1">
      <alignment horizontal="center" vertical="center"/>
    </xf>
    <xf numFmtId="0" fontId="13" fillId="0" borderId="2"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45" fillId="14" borderId="1" xfId="0" applyFont="1" applyFill="1" applyBorder="1" applyAlignment="1">
      <alignment horizontal="left"/>
    </xf>
    <xf numFmtId="0" fontId="45" fillId="14" borderId="6" xfId="0" applyFont="1" applyFill="1" applyBorder="1" applyAlignment="1">
      <alignment horizontal="left"/>
    </xf>
    <xf numFmtId="0" fontId="45" fillId="14" borderId="8" xfId="0" applyFont="1" applyFill="1" applyBorder="1" applyAlignment="1">
      <alignment horizontal="left"/>
    </xf>
    <xf numFmtId="0" fontId="45" fillId="14" borderId="5" xfId="0" applyFont="1" applyFill="1" applyBorder="1" applyAlignment="1">
      <alignment horizontal="left"/>
    </xf>
    <xf numFmtId="0" fontId="29" fillId="0" borderId="5" xfId="0" applyFont="1" applyBorder="1" applyAlignment="1">
      <alignment horizontal="center" vertical="center"/>
    </xf>
    <xf numFmtId="0" fontId="44" fillId="0" borderId="0" xfId="0" applyFont="1" applyAlignment="1">
      <alignment horizontal="left"/>
    </xf>
    <xf numFmtId="0" fontId="45" fillId="14" borderId="1" xfId="0" applyFont="1" applyFill="1" applyBorder="1" applyAlignment="1">
      <alignment horizontal="left" wrapText="1"/>
    </xf>
    <xf numFmtId="0" fontId="13" fillId="0" borderId="1" xfId="0" applyFont="1" applyFill="1" applyBorder="1" applyAlignment="1">
      <alignment horizontal="center" vertical="center" wrapText="1"/>
    </xf>
    <xf numFmtId="0" fontId="45" fillId="29" borderId="1" xfId="0" applyFont="1" applyFill="1" applyBorder="1" applyAlignment="1">
      <alignment horizontal="left"/>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45" fillId="29" borderId="1" xfId="0" applyFont="1" applyFill="1" applyBorder="1" applyAlignment="1">
      <alignment horizontal="left" wrapText="1"/>
    </xf>
    <xf numFmtId="0" fontId="3" fillId="0" borderId="1" xfId="0" applyFont="1" applyBorder="1" applyAlignment="1">
      <alignment horizontal="center"/>
    </xf>
    <xf numFmtId="3" fontId="0" fillId="9" borderId="6" xfId="0" applyNumberFormat="1" applyFill="1" applyBorder="1" applyAlignment="1">
      <alignment horizontal="center" vertical="center"/>
    </xf>
    <xf numFmtId="3" fontId="0" fillId="9" borderId="5" xfId="0" applyNumberFormat="1" applyFill="1" applyBorder="1" applyAlignment="1">
      <alignment horizontal="center" vertical="center"/>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3" fontId="0" fillId="0" borderId="2" xfId="0" applyNumberFormat="1" applyBorder="1" applyAlignment="1">
      <alignment horizontal="center"/>
    </xf>
    <xf numFmtId="3" fontId="0" fillId="0" borderId="3" xfId="0" applyNumberFormat="1" applyBorder="1" applyAlignment="1">
      <alignment horizontal="center"/>
    </xf>
    <xf numFmtId="0" fontId="3" fillId="0" borderId="4" xfId="0" applyFont="1" applyBorder="1" applyAlignment="1">
      <alignment horizontal="center" vertical="center"/>
    </xf>
    <xf numFmtId="3" fontId="0" fillId="11" borderId="2" xfId="1" applyNumberFormat="1" applyFont="1" applyFill="1" applyBorder="1" applyAlignment="1">
      <alignment horizontal="center" vertical="center"/>
    </xf>
    <xf numFmtId="3" fontId="0" fillId="11" borderId="4" xfId="1" applyNumberFormat="1" applyFont="1" applyFill="1" applyBorder="1" applyAlignment="1">
      <alignment horizontal="center" vertical="center"/>
    </xf>
    <xf numFmtId="0" fontId="3" fillId="0" borderId="1" xfId="0" applyFont="1" applyBorder="1" applyAlignment="1">
      <alignment horizontal="center" vertical="center" wrapText="1"/>
    </xf>
    <xf numFmtId="3" fontId="0" fillId="9" borderId="1" xfId="0" applyNumberFormat="1" applyFill="1" applyBorder="1" applyAlignment="1">
      <alignment horizontal="center" vertical="center"/>
    </xf>
    <xf numFmtId="0" fontId="0" fillId="0" borderId="6" xfId="0" applyFill="1" applyBorder="1" applyAlignment="1">
      <alignment horizontal="center" vertical="center" wrapText="1"/>
    </xf>
    <xf numFmtId="0" fontId="0" fillId="0" borderId="5" xfId="0" applyFill="1" applyBorder="1" applyAlignment="1">
      <alignment horizontal="center" vertical="center" wrapText="1"/>
    </xf>
  </cellXfs>
  <cellStyles count="7">
    <cellStyle name="Milliers" xfId="1" builtinId="3"/>
    <cellStyle name="Monétaire" xfId="6" builtinId="4"/>
    <cellStyle name="Normal" xfId="0" builtinId="0"/>
    <cellStyle name="Normal 11" xfId="4" xr:uid="{00000000-0005-0000-0000-000003000000}"/>
    <cellStyle name="Normal 12" xfId="5" xr:uid="{00000000-0005-0000-0000-000004000000}"/>
    <cellStyle name="Normal 142" xfId="3" xr:uid="{00000000-0005-0000-0000-000005000000}"/>
    <cellStyle name="Pourcentage" xfId="2" builtinId="5"/>
  </cellStyles>
  <dxfs count="79">
    <dxf>
      <fill>
        <patternFill patternType="solid">
          <bgColor rgb="FFFFCCFF"/>
        </patternFill>
      </fill>
    </dxf>
    <dxf>
      <fill>
        <patternFill patternType="solid">
          <bgColor rgb="FFFFCCFF"/>
        </patternFill>
      </fill>
    </dxf>
    <dxf>
      <fill>
        <patternFill patternType="solid">
          <bgColor rgb="FFFFCCFF"/>
        </patternFill>
      </fill>
    </dxf>
    <dxf>
      <fill>
        <patternFill patternType="solid">
          <bgColor rgb="FFFFCCFF"/>
        </patternFill>
      </fill>
    </dxf>
    <dxf>
      <fill>
        <patternFill patternType="solid">
          <bgColor rgb="FFFFCCFF"/>
        </patternFill>
      </fill>
    </dxf>
    <dxf>
      <fill>
        <patternFill patternType="solid">
          <bgColor rgb="FFFFCCFF"/>
        </patternFill>
      </fill>
    </dxf>
    <dxf>
      <fill>
        <patternFill patternType="solid">
          <bgColor rgb="FFFFCCFF"/>
        </patternFill>
      </fill>
    </dxf>
    <dxf>
      <fill>
        <patternFill patternType="solid">
          <bgColor rgb="FFFFCCFF"/>
        </patternFill>
      </fill>
    </dxf>
    <dxf>
      <fill>
        <patternFill patternType="solid">
          <bgColor rgb="FFFFCCFF"/>
        </patternFill>
      </fill>
    </dxf>
    <dxf>
      <fill>
        <patternFill patternType="solid">
          <bgColor rgb="FFFFCCFF"/>
        </patternFill>
      </fill>
    </dxf>
    <dxf>
      <numFmt numFmtId="168" formatCode="0.000"/>
    </dxf>
    <dxf>
      <numFmt numFmtId="168" formatCode="0.000"/>
    </dxf>
    <dxf>
      <numFmt numFmtId="168" formatCode="0.000"/>
    </dxf>
    <dxf>
      <font>
        <b/>
        <i val="0"/>
      </font>
    </dxf>
    <dxf>
      <numFmt numFmtId="168" formatCode="0.000"/>
    </dxf>
    <dxf>
      <numFmt numFmtId="168" formatCode="0.000"/>
    </dxf>
    <dxf>
      <numFmt numFmtId="168" formatCode="0.000"/>
    </dxf>
    <dxf>
      <font>
        <b/>
        <i val="0"/>
      </font>
    </dxf>
    <dxf>
      <numFmt numFmtId="168" formatCode="0.000"/>
    </dxf>
    <dxf>
      <numFmt numFmtId="168" formatCode="0.000"/>
    </dxf>
    <dxf>
      <numFmt numFmtId="168" formatCode="0.000"/>
    </dxf>
    <dxf>
      <font>
        <b/>
        <i val="0"/>
      </font>
    </dxf>
    <dxf>
      <numFmt numFmtId="168" formatCode="0.000"/>
    </dxf>
    <dxf>
      <numFmt numFmtId="168" formatCode="0.000"/>
    </dxf>
    <dxf>
      <numFmt numFmtId="168" formatCode="0.000"/>
    </dxf>
    <dxf>
      <font>
        <b/>
        <i val="0"/>
      </font>
    </dxf>
    <dxf>
      <numFmt numFmtId="168" formatCode="0.000"/>
    </dxf>
    <dxf>
      <numFmt numFmtId="168" formatCode="0.000"/>
    </dxf>
    <dxf>
      <numFmt numFmtId="168" formatCode="0.000"/>
    </dxf>
    <dxf>
      <font>
        <b/>
        <i val="0"/>
      </font>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patternType="solid">
          <fgColor theme="0"/>
          <bgColor rgb="FF92D050"/>
        </patternFill>
      </fill>
    </dxf>
    <dxf>
      <fill>
        <patternFill patternType="solid">
          <fgColor theme="0"/>
          <bgColor rgb="FF92D050"/>
        </patternFill>
      </fill>
    </dxf>
    <dxf>
      <fill>
        <patternFill patternType="solid">
          <fgColor theme="0"/>
          <bgColor rgb="FF92D050"/>
        </patternFill>
      </fill>
    </dxf>
    <dxf>
      <fill>
        <patternFill patternType="solid">
          <fgColor theme="0"/>
          <bgColor rgb="FF92D050"/>
        </patternFill>
      </fill>
    </dxf>
    <dxf>
      <fill>
        <patternFill patternType="lightUp">
          <bgColor theme="0" tint="-0.14996795556505021"/>
        </patternFill>
      </fill>
    </dxf>
    <dxf>
      <fill>
        <patternFill patternType="solid">
          <fgColor theme="0"/>
          <bgColor rgb="FF92D050"/>
        </patternFill>
      </fill>
    </dxf>
    <dxf>
      <fill>
        <patternFill patternType="solid">
          <fgColor theme="0"/>
          <bgColor rgb="FF92D050"/>
        </patternFill>
      </fill>
    </dxf>
    <dxf>
      <fill>
        <patternFill patternType="solid">
          <fgColor theme="0"/>
          <bgColor rgb="FF92D050"/>
        </patternFill>
      </fill>
    </dxf>
    <dxf>
      <fill>
        <patternFill patternType="solid">
          <fgColor theme="0"/>
          <bgColor rgb="FF92D050"/>
        </patternFill>
      </fill>
    </dxf>
    <dxf>
      <fill>
        <patternFill patternType="solid">
          <fgColor theme="0"/>
          <bgColor rgb="FF92D050"/>
        </patternFill>
      </fill>
    </dxf>
    <dxf>
      <fill>
        <patternFill patternType="solid">
          <fgColor theme="0"/>
          <bgColor rgb="FF92D050"/>
        </patternFill>
      </fill>
    </dxf>
    <dxf>
      <fill>
        <patternFill patternType="solid">
          <fgColor theme="0"/>
          <bgColor rgb="FF92D050"/>
        </patternFill>
      </fill>
    </dxf>
    <dxf>
      <fill>
        <patternFill patternType="solid">
          <fgColor theme="0"/>
          <bgColor rgb="FF92D050"/>
        </patternFill>
      </fill>
    </dxf>
    <dxf>
      <fill>
        <patternFill patternType="solid">
          <fgColor theme="0"/>
          <bgColor rgb="FF92D050"/>
        </patternFill>
      </fill>
    </dxf>
    <dxf>
      <fill>
        <patternFill patternType="solid">
          <fgColor theme="0"/>
          <bgColor rgb="FF92D050"/>
        </patternFill>
      </fill>
    </dxf>
    <dxf>
      <fill>
        <patternFill patternType="solid">
          <fgColor theme="0"/>
          <bgColor rgb="FF92D050"/>
        </patternFill>
      </fill>
    </dxf>
    <dxf>
      <fill>
        <patternFill patternType="solid">
          <fgColor theme="0"/>
          <bgColor rgb="FF92D050"/>
        </patternFill>
      </fill>
    </dxf>
    <dxf>
      <fill>
        <patternFill patternType="solid">
          <fgColor theme="0"/>
          <bgColor rgb="FF92D050"/>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s>
  <tableStyles count="0" defaultTableStyle="TableStyleMedium9" defaultPivotStyle="PivotStyleLight16"/>
  <colors>
    <mruColors>
      <color rgb="FFFFCC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0</xdr:rowOff>
    </xdr:from>
    <xdr:to>
      <xdr:col>0</xdr:col>
      <xdr:colOff>889783</xdr:colOff>
      <xdr:row>0</xdr:row>
      <xdr:rowOff>857250</xdr:rowOff>
    </xdr:to>
    <xdr:pic>
      <xdr:nvPicPr>
        <xdr:cNvPr id="3" name="Image 5779" descr="CITEPA_bd">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 y="0"/>
          <a:ext cx="851683" cy="857250"/>
        </a:xfrm>
        <a:prstGeom prst="rect">
          <a:avLst/>
        </a:prstGeom>
        <a:noFill/>
        <a:ln w="9525">
          <a:noFill/>
          <a:miter lim="800000"/>
          <a:headEnd/>
          <a:tailEnd/>
        </a:ln>
      </xdr:spPr>
    </xdr:pic>
    <xdr:clientData/>
  </xdr:twoCellAnchor>
  <xdr:twoCellAnchor>
    <xdr:from>
      <xdr:col>0</xdr:col>
      <xdr:colOff>38100</xdr:colOff>
      <xdr:row>0</xdr:row>
      <xdr:rowOff>0</xdr:rowOff>
    </xdr:from>
    <xdr:to>
      <xdr:col>0</xdr:col>
      <xdr:colOff>889783</xdr:colOff>
      <xdr:row>0</xdr:row>
      <xdr:rowOff>857250</xdr:rowOff>
    </xdr:to>
    <xdr:pic>
      <xdr:nvPicPr>
        <xdr:cNvPr id="4" name="Image 5779" descr="CITEPA_bd">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 y="0"/>
          <a:ext cx="851683" cy="8572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urand/Desktop/Travail%202016/2.%20Versions_modif&#233;es/Versions_porcs/Module_calcul_porc_v3.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nD/GEREP%20elevage/Version%20porcs_Excel/Module_calcul_porc_te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ivi"/>
      <sheetName val="Accueil"/>
      <sheetName val="Données d'entrée"/>
      <sheetName val="Exploitation"/>
      <sheetName val="Emissions"/>
      <sheetName val="Synthèse des émissions"/>
    </sheetNames>
    <sheetDataSet>
      <sheetData sheetId="0"/>
      <sheetData sheetId="1"/>
      <sheetData sheetId="2">
        <row r="113">
          <cell r="B113" t="str">
            <v>Liquide</v>
          </cell>
        </row>
        <row r="114">
          <cell r="B114" t="str">
            <v>Solide</v>
          </cell>
        </row>
        <row r="400">
          <cell r="D400">
            <v>0.46</v>
          </cell>
        </row>
        <row r="401">
          <cell r="D401">
            <v>0.46</v>
          </cell>
        </row>
        <row r="402">
          <cell r="D402">
            <v>0.46</v>
          </cell>
        </row>
      </sheetData>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Données d'entrée"/>
      <sheetName val="Exploitation"/>
      <sheetName val="Emissions"/>
      <sheetName val="Synthèse des émissions"/>
    </sheetNames>
    <sheetDataSet>
      <sheetData sheetId="0"/>
      <sheetData sheetId="1">
        <row r="38">
          <cell r="B38" t="str">
            <v xml:space="preserve"> - Choisir dans la liste - </v>
          </cell>
        </row>
        <row r="39">
          <cell r="B39" t="str">
            <v>Standard</v>
          </cell>
        </row>
        <row r="40">
          <cell r="B40" t="str">
            <v>Multiphase (dont biphase)</v>
          </cell>
        </row>
      </sheetData>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4"/>
  <dimension ref="A1:W701"/>
  <sheetViews>
    <sheetView topLeftCell="A433" zoomScale="70" zoomScaleNormal="70" workbookViewId="0">
      <selection activeCell="E461" sqref="E461"/>
    </sheetView>
  </sheetViews>
  <sheetFormatPr baseColWidth="10" defaultRowHeight="15" x14ac:dyDescent="0.25"/>
  <cols>
    <col min="1" max="1" width="5.85546875" customWidth="1"/>
    <col min="2" max="3" width="50.85546875" customWidth="1"/>
    <col min="4" max="4" width="53.42578125" customWidth="1"/>
    <col min="5" max="5" width="37.28515625" customWidth="1"/>
    <col min="6" max="6" width="40.42578125" customWidth="1"/>
    <col min="7" max="7" width="32.140625" customWidth="1"/>
    <col min="8" max="8" width="20.28515625" customWidth="1"/>
    <col min="9" max="9" width="21.28515625" customWidth="1"/>
    <col min="10" max="10" width="19" customWidth="1"/>
    <col min="11" max="11" width="20.28515625" customWidth="1"/>
    <col min="12" max="12" width="22.28515625" customWidth="1"/>
  </cols>
  <sheetData>
    <row r="1" spans="1:5" ht="26.25" x14ac:dyDescent="0.4">
      <c r="A1" s="24" t="s">
        <v>201</v>
      </c>
      <c r="B1" s="24"/>
      <c r="C1" s="24"/>
    </row>
    <row r="3" spans="1:5" s="26" customFormat="1" x14ac:dyDescent="0.25">
      <c r="A3" s="25" t="s">
        <v>214</v>
      </c>
    </row>
    <row r="4" spans="1:5" x14ac:dyDescent="0.25">
      <c r="B4" s="27"/>
    </row>
    <row r="5" spans="1:5" x14ac:dyDescent="0.25">
      <c r="B5" s="28" t="s">
        <v>21</v>
      </c>
      <c r="C5" s="81" t="s">
        <v>518</v>
      </c>
    </row>
    <row r="6" spans="1:5" s="204" customFormat="1" x14ac:dyDescent="0.25">
      <c r="B6" s="218" t="s">
        <v>519</v>
      </c>
      <c r="C6" s="219"/>
    </row>
    <row r="7" spans="1:5" x14ac:dyDescent="0.25">
      <c r="B7" s="236" t="s">
        <v>168</v>
      </c>
      <c r="C7" s="237">
        <v>11.342045454545454</v>
      </c>
      <c r="E7" s="204"/>
    </row>
    <row r="8" spans="1:5" x14ac:dyDescent="0.25">
      <c r="B8" s="236" t="s">
        <v>169</v>
      </c>
      <c r="C8" s="237">
        <v>13.943602693602692</v>
      </c>
      <c r="E8" s="204"/>
    </row>
    <row r="9" spans="1:5" x14ac:dyDescent="0.25">
      <c r="B9" s="236" t="s">
        <v>170</v>
      </c>
      <c r="C9" s="237">
        <v>10.809263085399449</v>
      </c>
    </row>
    <row r="10" spans="1:5" x14ac:dyDescent="0.25">
      <c r="B10" s="236" t="s">
        <v>171</v>
      </c>
      <c r="C10" s="237">
        <v>11.247601010101011</v>
      </c>
    </row>
    <row r="11" spans="1:5" x14ac:dyDescent="0.25">
      <c r="B11" s="236" t="s">
        <v>172</v>
      </c>
      <c r="C11" s="237">
        <v>11.750223829201103</v>
      </c>
    </row>
    <row r="12" spans="1:5" x14ac:dyDescent="0.25">
      <c r="B12" s="236" t="s">
        <v>173</v>
      </c>
      <c r="C12" s="237">
        <v>12.118928571428574</v>
      </c>
    </row>
    <row r="13" spans="1:5" x14ac:dyDescent="0.25">
      <c r="B13" s="236" t="s">
        <v>174</v>
      </c>
      <c r="C13" s="237">
        <v>11.811147186147185</v>
      </c>
    </row>
    <row r="14" spans="1:5" x14ac:dyDescent="0.25">
      <c r="B14" s="236" t="s">
        <v>175</v>
      </c>
      <c r="C14" s="237">
        <v>10.795688705234159</v>
      </c>
    </row>
    <row r="15" spans="1:5" x14ac:dyDescent="0.25">
      <c r="B15" s="236" t="s">
        <v>176</v>
      </c>
      <c r="C15" s="237">
        <v>16.248106060606062</v>
      </c>
    </row>
    <row r="16" spans="1:5" x14ac:dyDescent="0.25">
      <c r="B16" s="236" t="s">
        <v>177</v>
      </c>
      <c r="C16" s="237">
        <v>11.138636363636364</v>
      </c>
    </row>
    <row r="17" spans="2:4" x14ac:dyDescent="0.25">
      <c r="B17" s="236" t="s">
        <v>137</v>
      </c>
      <c r="C17" s="238">
        <v>25</v>
      </c>
    </row>
    <row r="18" spans="2:4" x14ac:dyDescent="0.25">
      <c r="B18" s="236" t="s">
        <v>138</v>
      </c>
      <c r="C18" s="238">
        <v>25</v>
      </c>
    </row>
    <row r="19" spans="2:4" x14ac:dyDescent="0.25">
      <c r="B19" s="236" t="s">
        <v>178</v>
      </c>
      <c r="C19" s="237">
        <v>11.297474747474746</v>
      </c>
    </row>
    <row r="20" spans="2:4" x14ac:dyDescent="0.25">
      <c r="B20" s="236" t="s">
        <v>179</v>
      </c>
      <c r="C20" s="237">
        <v>12.060719696969697</v>
      </c>
    </row>
    <row r="21" spans="2:4" x14ac:dyDescent="0.25">
      <c r="B21" s="236" t="s">
        <v>139</v>
      </c>
      <c r="C21" s="238">
        <v>25</v>
      </c>
    </row>
    <row r="22" spans="2:4" x14ac:dyDescent="0.25">
      <c r="B22" s="236" t="s">
        <v>180</v>
      </c>
      <c r="C22" s="237">
        <v>12.698002754820937</v>
      </c>
      <c r="D22" s="30"/>
    </row>
    <row r="23" spans="2:4" x14ac:dyDescent="0.25">
      <c r="B23" s="236" t="s">
        <v>181</v>
      </c>
      <c r="C23" s="237">
        <v>11.929545454545455</v>
      </c>
    </row>
    <row r="24" spans="2:4" x14ac:dyDescent="0.25">
      <c r="B24" s="236" t="s">
        <v>182</v>
      </c>
      <c r="C24" s="237">
        <v>10.802651515151515</v>
      </c>
    </row>
    <row r="25" spans="2:4" x14ac:dyDescent="0.25">
      <c r="B25" s="236" t="s">
        <v>140</v>
      </c>
      <c r="C25" s="238">
        <v>25</v>
      </c>
    </row>
    <row r="26" spans="2:4" x14ac:dyDescent="0.25">
      <c r="B26" s="236" t="s">
        <v>141</v>
      </c>
      <c r="C26" s="238">
        <v>25</v>
      </c>
    </row>
    <row r="27" spans="2:4" x14ac:dyDescent="0.25">
      <c r="B27" s="236" t="s">
        <v>183</v>
      </c>
      <c r="C27" s="237">
        <v>13.070904356060607</v>
      </c>
    </row>
    <row r="28" spans="2:4" x14ac:dyDescent="0.25">
      <c r="B28" s="236" t="s">
        <v>184</v>
      </c>
      <c r="C28" s="237">
        <v>11.36205808080808</v>
      </c>
    </row>
    <row r="29" spans="2:4" x14ac:dyDescent="0.25">
      <c r="B29" s="236" t="s">
        <v>185</v>
      </c>
      <c r="C29" s="237">
        <v>12.610335169880624</v>
      </c>
    </row>
    <row r="30" spans="2:4" x14ac:dyDescent="0.25">
      <c r="B30" s="236" t="s">
        <v>186</v>
      </c>
      <c r="C30" s="237">
        <v>10.883712121212122</v>
      </c>
    </row>
    <row r="31" spans="2:4" x14ac:dyDescent="0.25">
      <c r="B31" s="236" t="s">
        <v>187</v>
      </c>
      <c r="C31" s="237">
        <v>12.997537878787881</v>
      </c>
    </row>
    <row r="32" spans="2:4" x14ac:dyDescent="0.25">
      <c r="B32" s="239" t="s">
        <v>188</v>
      </c>
      <c r="C32" s="237">
        <v>14.962959136822775</v>
      </c>
    </row>
    <row r="33" spans="1:5" x14ac:dyDescent="0.25">
      <c r="B33" s="236" t="s">
        <v>189</v>
      </c>
      <c r="C33" s="237">
        <v>12.471065771349862</v>
      </c>
    </row>
    <row r="36" spans="1:5" s="26" customFormat="1" x14ac:dyDescent="0.25">
      <c r="A36" s="89" t="s">
        <v>422</v>
      </c>
    </row>
    <row r="38" spans="1:5" x14ac:dyDescent="0.25">
      <c r="B38" s="14" t="s">
        <v>158</v>
      </c>
      <c r="C38" s="14" t="s">
        <v>255</v>
      </c>
      <c r="D38" s="14" t="s">
        <v>268</v>
      </c>
      <c r="E38" s="168" t="s">
        <v>412</v>
      </c>
    </row>
    <row r="39" spans="1:5" ht="34.5" customHeight="1" x14ac:dyDescent="0.25">
      <c r="B39" s="13" t="s">
        <v>5</v>
      </c>
      <c r="C39" s="35" t="s">
        <v>256</v>
      </c>
      <c r="D39" s="35" t="s">
        <v>269</v>
      </c>
      <c r="E39" s="246" t="s">
        <v>12</v>
      </c>
    </row>
    <row r="40" spans="1:5" ht="34.5" customHeight="1" x14ac:dyDescent="0.25">
      <c r="B40" s="13" t="s">
        <v>254</v>
      </c>
      <c r="C40" s="35" t="s">
        <v>257</v>
      </c>
      <c r="D40" s="35" t="s">
        <v>270</v>
      </c>
      <c r="E40" s="246" t="s">
        <v>541</v>
      </c>
    </row>
    <row r="41" spans="1:5" ht="34.5" customHeight="1" x14ac:dyDescent="0.25">
      <c r="B41" s="13" t="s">
        <v>6</v>
      </c>
      <c r="C41" s="35" t="s">
        <v>160</v>
      </c>
      <c r="D41" s="35" t="s">
        <v>271</v>
      </c>
      <c r="E41" s="246" t="s">
        <v>541</v>
      </c>
    </row>
    <row r="42" spans="1:5" ht="34.5" customHeight="1" x14ac:dyDescent="0.25">
      <c r="B42" s="13" t="s">
        <v>147</v>
      </c>
      <c r="C42" s="35" t="s">
        <v>159</v>
      </c>
      <c r="D42" s="35" t="s">
        <v>272</v>
      </c>
      <c r="E42" s="246" t="s">
        <v>541</v>
      </c>
    </row>
    <row r="43" spans="1:5" ht="34.5" customHeight="1" x14ac:dyDescent="0.25">
      <c r="B43" s="13" t="s">
        <v>7</v>
      </c>
      <c r="C43" s="35" t="s">
        <v>148</v>
      </c>
      <c r="D43" s="35" t="s">
        <v>273</v>
      </c>
      <c r="E43" s="246" t="s">
        <v>387</v>
      </c>
    </row>
    <row r="44" spans="1:5" ht="34.5" customHeight="1" x14ac:dyDescent="0.25">
      <c r="B44" s="13" t="s">
        <v>8</v>
      </c>
      <c r="C44" s="35" t="s">
        <v>149</v>
      </c>
      <c r="D44" s="35" t="s">
        <v>274</v>
      </c>
      <c r="E44" s="246" t="s">
        <v>387</v>
      </c>
    </row>
    <row r="45" spans="1:5" ht="34.5" customHeight="1" x14ac:dyDescent="0.25">
      <c r="B45" s="13" t="s">
        <v>165</v>
      </c>
      <c r="C45" s="35" t="s">
        <v>151</v>
      </c>
      <c r="D45" s="35" t="s">
        <v>275</v>
      </c>
      <c r="E45" s="246" t="s">
        <v>387</v>
      </c>
    </row>
    <row r="46" spans="1:5" s="204" customFormat="1" ht="34.5" customHeight="1" x14ac:dyDescent="0.25">
      <c r="B46" s="13" t="s">
        <v>166</v>
      </c>
      <c r="C46" s="106" t="s">
        <v>150</v>
      </c>
      <c r="D46" s="106" t="s">
        <v>276</v>
      </c>
      <c r="E46" s="246" t="s">
        <v>388</v>
      </c>
    </row>
    <row r="47" spans="1:5" ht="34.5" customHeight="1" x14ac:dyDescent="0.25">
      <c r="B47" s="13" t="s">
        <v>896</v>
      </c>
      <c r="C47" s="106" t="s">
        <v>897</v>
      </c>
      <c r="D47" s="106" t="s">
        <v>898</v>
      </c>
      <c r="E47" s="246" t="s">
        <v>387</v>
      </c>
    </row>
    <row r="48" spans="1:5" ht="34.5" customHeight="1" x14ac:dyDescent="0.25"/>
    <row r="49" spans="1:3" s="26" customFormat="1" x14ac:dyDescent="0.25">
      <c r="A49" s="25" t="s">
        <v>283</v>
      </c>
    </row>
    <row r="50" spans="1:3" ht="23.25" customHeight="1" x14ac:dyDescent="0.25"/>
    <row r="51" spans="1:3" ht="23.25" customHeight="1" thickBot="1" x14ac:dyDescent="0.3">
      <c r="B51" s="45" t="s">
        <v>258</v>
      </c>
      <c r="C51" s="168" t="s">
        <v>399</v>
      </c>
    </row>
    <row r="52" spans="1:3" ht="51" customHeight="1" x14ac:dyDescent="0.25">
      <c r="B52" s="46" t="s">
        <v>256</v>
      </c>
      <c r="C52" s="169" t="s">
        <v>375</v>
      </c>
    </row>
    <row r="53" spans="1:3" ht="40.5" customHeight="1" x14ac:dyDescent="0.25">
      <c r="B53" s="47" t="s">
        <v>256</v>
      </c>
      <c r="C53" s="170" t="s">
        <v>849</v>
      </c>
    </row>
    <row r="54" spans="1:3" ht="40.5" customHeight="1" x14ac:dyDescent="0.25">
      <c r="B54" s="47" t="s">
        <v>256</v>
      </c>
      <c r="C54" s="170" t="s">
        <v>850</v>
      </c>
    </row>
    <row r="55" spans="1:3" s="204" customFormat="1" ht="40.5" customHeight="1" x14ac:dyDescent="0.25">
      <c r="B55" s="47" t="s">
        <v>256</v>
      </c>
      <c r="C55" s="170" t="s">
        <v>851</v>
      </c>
    </row>
    <row r="56" spans="1:3" ht="40.5" customHeight="1" thickBot="1" x14ac:dyDescent="0.3">
      <c r="B56" s="415" t="s">
        <v>256</v>
      </c>
      <c r="C56" s="171" t="s">
        <v>911</v>
      </c>
    </row>
    <row r="57" spans="1:3" ht="40.5" customHeight="1" x14ac:dyDescent="0.25">
      <c r="B57" s="46" t="s">
        <v>257</v>
      </c>
      <c r="C57" s="169" t="s">
        <v>398</v>
      </c>
    </row>
    <row r="58" spans="1:3" ht="40.5" customHeight="1" x14ac:dyDescent="0.25">
      <c r="B58" s="47" t="s">
        <v>257</v>
      </c>
      <c r="C58" s="170" t="s">
        <v>852</v>
      </c>
    </row>
    <row r="59" spans="1:3" ht="40.5" customHeight="1" x14ac:dyDescent="0.25">
      <c r="B59" s="47" t="s">
        <v>257</v>
      </c>
      <c r="C59" s="170" t="s">
        <v>853</v>
      </c>
    </row>
    <row r="60" spans="1:3" s="204" customFormat="1" ht="40.5" customHeight="1" x14ac:dyDescent="0.25">
      <c r="B60" s="47" t="s">
        <v>257</v>
      </c>
      <c r="C60" s="170" t="s">
        <v>854</v>
      </c>
    </row>
    <row r="61" spans="1:3" ht="41.25" customHeight="1" thickBot="1" x14ac:dyDescent="0.3">
      <c r="B61" s="415" t="s">
        <v>257</v>
      </c>
      <c r="C61" s="171" t="s">
        <v>912</v>
      </c>
    </row>
    <row r="62" spans="1:3" ht="41.25" customHeight="1" x14ac:dyDescent="0.25">
      <c r="B62" s="46" t="s">
        <v>160</v>
      </c>
      <c r="C62" s="169" t="s">
        <v>478</v>
      </c>
    </row>
    <row r="63" spans="1:3" s="204" customFormat="1" ht="41.25" customHeight="1" x14ac:dyDescent="0.25">
      <c r="B63" s="416" t="s">
        <v>160</v>
      </c>
      <c r="C63" s="417" t="s">
        <v>877</v>
      </c>
    </row>
    <row r="64" spans="1:3" s="204" customFormat="1" ht="41.25" customHeight="1" thickBot="1" x14ac:dyDescent="0.3">
      <c r="B64" s="47" t="s">
        <v>160</v>
      </c>
      <c r="C64" s="170" t="s">
        <v>878</v>
      </c>
    </row>
    <row r="65" spans="1:3" ht="41.25" customHeight="1" x14ac:dyDescent="0.25">
      <c r="B65" s="46" t="s">
        <v>159</v>
      </c>
      <c r="C65" s="169" t="s">
        <v>479</v>
      </c>
    </row>
    <row r="66" spans="1:3" s="204" customFormat="1" ht="41.25" customHeight="1" x14ac:dyDescent="0.25">
      <c r="B66" s="416" t="s">
        <v>159</v>
      </c>
      <c r="C66" s="417" t="s">
        <v>879</v>
      </c>
    </row>
    <row r="67" spans="1:3" s="204" customFormat="1" ht="41.25" customHeight="1" thickBot="1" x14ac:dyDescent="0.3">
      <c r="B67" s="47" t="s">
        <v>159</v>
      </c>
      <c r="C67" s="170" t="s">
        <v>880</v>
      </c>
    </row>
    <row r="68" spans="1:3" ht="40.5" customHeight="1" x14ac:dyDescent="0.25">
      <c r="B68" s="46" t="s">
        <v>148</v>
      </c>
      <c r="C68" s="169" t="s">
        <v>376</v>
      </c>
    </row>
    <row r="69" spans="1:3" s="204" customFormat="1" ht="40.5" customHeight="1" thickBot="1" x14ac:dyDescent="0.3">
      <c r="B69" s="416" t="s">
        <v>148</v>
      </c>
      <c r="C69" s="417" t="s">
        <v>904</v>
      </c>
    </row>
    <row r="70" spans="1:3" ht="40.5" customHeight="1" x14ac:dyDescent="0.25">
      <c r="B70" s="46" t="s">
        <v>149</v>
      </c>
      <c r="C70" s="169" t="s">
        <v>377</v>
      </c>
    </row>
    <row r="71" spans="1:3" s="204" customFormat="1" ht="40.5" customHeight="1" thickBot="1" x14ac:dyDescent="0.3">
      <c r="B71" s="416" t="s">
        <v>149</v>
      </c>
      <c r="C71" s="417" t="s">
        <v>905</v>
      </c>
    </row>
    <row r="72" spans="1:3" ht="40.5" customHeight="1" x14ac:dyDescent="0.25">
      <c r="B72" s="46" t="s">
        <v>150</v>
      </c>
      <c r="C72" s="169" t="s">
        <v>378</v>
      </c>
    </row>
    <row r="73" spans="1:3" ht="40.5" customHeight="1" x14ac:dyDescent="0.25">
      <c r="B73" s="47" t="s">
        <v>150</v>
      </c>
      <c r="C73" s="170" t="s">
        <v>855</v>
      </c>
    </row>
    <row r="74" spans="1:3" ht="40.5" customHeight="1" thickBot="1" x14ac:dyDescent="0.3">
      <c r="B74" s="48" t="s">
        <v>150</v>
      </c>
      <c r="C74" s="171" t="s">
        <v>903</v>
      </c>
    </row>
    <row r="75" spans="1:3" s="204" customFormat="1" ht="40.5" customHeight="1" thickBot="1" x14ac:dyDescent="0.3">
      <c r="B75" s="49" t="s">
        <v>151</v>
      </c>
      <c r="C75" s="172" t="s">
        <v>10</v>
      </c>
    </row>
    <row r="76" spans="1:3" ht="24" customHeight="1" thickBot="1" x14ac:dyDescent="0.3">
      <c r="B76" s="49" t="s">
        <v>897</v>
      </c>
      <c r="C76" s="172" t="s">
        <v>896</v>
      </c>
    </row>
    <row r="77" spans="1:3" ht="23.25" customHeight="1" x14ac:dyDescent="0.25"/>
    <row r="78" spans="1:3" s="26" customFormat="1" x14ac:dyDescent="0.25">
      <c r="A78" s="89" t="s">
        <v>459</v>
      </c>
    </row>
    <row r="79" spans="1:3" x14ac:dyDescent="0.25">
      <c r="B79" s="9"/>
    </row>
    <row r="80" spans="1:3" x14ac:dyDescent="0.25">
      <c r="C80" s="94" t="s">
        <v>295</v>
      </c>
    </row>
    <row r="81" spans="2:3" x14ac:dyDescent="0.25">
      <c r="B81" s="91" t="s">
        <v>856</v>
      </c>
      <c r="C81" s="134">
        <v>2</v>
      </c>
    </row>
    <row r="82" spans="2:3" x14ac:dyDescent="0.25">
      <c r="B82" s="91" t="s">
        <v>857</v>
      </c>
      <c r="C82" s="134">
        <v>3</v>
      </c>
    </row>
    <row r="83" spans="2:3" s="204" customFormat="1" x14ac:dyDescent="0.25">
      <c r="B83" s="91" t="s">
        <v>858</v>
      </c>
      <c r="C83" s="134">
        <v>4</v>
      </c>
    </row>
    <row r="84" spans="2:3" s="204" customFormat="1" x14ac:dyDescent="0.25">
      <c r="B84" s="173" t="s">
        <v>906</v>
      </c>
      <c r="C84" s="134">
        <v>5</v>
      </c>
    </row>
    <row r="85" spans="2:3" x14ac:dyDescent="0.25">
      <c r="B85" s="173" t="s">
        <v>894</v>
      </c>
      <c r="C85" s="134">
        <v>6</v>
      </c>
    </row>
    <row r="87" spans="2:3" s="204" customFormat="1" x14ac:dyDescent="0.25">
      <c r="C87" s="94" t="s">
        <v>456</v>
      </c>
    </row>
    <row r="88" spans="2:3" s="204" customFormat="1" x14ac:dyDescent="0.25">
      <c r="B88" s="152" t="s">
        <v>859</v>
      </c>
      <c r="C88" s="134">
        <v>0.7</v>
      </c>
    </row>
    <row r="89" spans="2:3" s="204" customFormat="1" x14ac:dyDescent="0.25">
      <c r="B89" s="152" t="s">
        <v>860</v>
      </c>
      <c r="C89" s="134">
        <v>0.2</v>
      </c>
    </row>
    <row r="90" spans="2:3" s="204" customFormat="1" x14ac:dyDescent="0.25">
      <c r="B90" s="152" t="s">
        <v>861</v>
      </c>
      <c r="C90" s="134">
        <v>0.2</v>
      </c>
    </row>
    <row r="91" spans="2:3" s="204" customFormat="1" x14ac:dyDescent="0.25">
      <c r="B91" s="152" t="s">
        <v>862</v>
      </c>
      <c r="C91" s="134">
        <v>1</v>
      </c>
    </row>
    <row r="92" spans="2:3" s="204" customFormat="1" x14ac:dyDescent="0.25">
      <c r="B92" s="152" t="s">
        <v>863</v>
      </c>
      <c r="C92" s="134">
        <v>1</v>
      </c>
    </row>
    <row r="94" spans="2:3" s="204" customFormat="1" x14ac:dyDescent="0.25">
      <c r="C94" s="94" t="s">
        <v>883</v>
      </c>
    </row>
    <row r="95" spans="2:3" s="204" customFormat="1" x14ac:dyDescent="0.25">
      <c r="B95" s="152" t="s">
        <v>457</v>
      </c>
      <c r="C95" s="134">
        <v>1</v>
      </c>
    </row>
    <row r="96" spans="2:3" s="204" customFormat="1" x14ac:dyDescent="0.25">
      <c r="B96" s="152" t="s">
        <v>458</v>
      </c>
      <c r="C96" s="454">
        <f>1/0.75</f>
        <v>1.3333333333333333</v>
      </c>
    </row>
    <row r="98" spans="1:6" s="26" customFormat="1" x14ac:dyDescent="0.25">
      <c r="A98" s="25" t="s">
        <v>282</v>
      </c>
    </row>
    <row r="100" spans="1:6" x14ac:dyDescent="0.25">
      <c r="B100" s="50" t="s">
        <v>215</v>
      </c>
      <c r="C100" s="50" t="s">
        <v>278</v>
      </c>
      <c r="D100" s="50" t="s">
        <v>277</v>
      </c>
    </row>
    <row r="101" spans="1:6" x14ac:dyDescent="0.25">
      <c r="B101" s="518" t="s">
        <v>5</v>
      </c>
      <c r="C101" s="106" t="s">
        <v>269</v>
      </c>
      <c r="D101" s="132" t="s">
        <v>22</v>
      </c>
    </row>
    <row r="102" spans="1:6" s="72" customFormat="1" x14ac:dyDescent="0.25">
      <c r="B102" s="518"/>
      <c r="C102" s="106" t="s">
        <v>269</v>
      </c>
      <c r="D102" s="132" t="s">
        <v>0</v>
      </c>
    </row>
    <row r="103" spans="1:6" x14ac:dyDescent="0.25">
      <c r="B103" s="518"/>
      <c r="C103" s="106" t="s">
        <v>269</v>
      </c>
      <c r="D103" s="132" t="s">
        <v>413</v>
      </c>
    </row>
    <row r="104" spans="1:6" x14ac:dyDescent="0.25">
      <c r="B104" s="518" t="s">
        <v>254</v>
      </c>
      <c r="C104" s="106" t="s">
        <v>270</v>
      </c>
      <c r="D104" s="132" t="s">
        <v>22</v>
      </c>
    </row>
    <row r="105" spans="1:6" s="72" customFormat="1" x14ac:dyDescent="0.25">
      <c r="B105" s="518"/>
      <c r="C105" s="106" t="s">
        <v>270</v>
      </c>
      <c r="D105" s="132" t="s">
        <v>0</v>
      </c>
    </row>
    <row r="106" spans="1:6" x14ac:dyDescent="0.25">
      <c r="B106" s="518"/>
      <c r="C106" s="106" t="s">
        <v>270</v>
      </c>
      <c r="D106" s="132" t="s">
        <v>413</v>
      </c>
    </row>
    <row r="107" spans="1:6" x14ac:dyDescent="0.25">
      <c r="B107" s="522" t="s">
        <v>6</v>
      </c>
      <c r="C107" s="106" t="s">
        <v>271</v>
      </c>
      <c r="D107" s="132" t="s">
        <v>22</v>
      </c>
    </row>
    <row r="108" spans="1:6" x14ac:dyDescent="0.25">
      <c r="B108" s="514"/>
      <c r="C108" s="106" t="s">
        <v>271</v>
      </c>
      <c r="D108" s="132" t="s">
        <v>413</v>
      </c>
    </row>
    <row r="109" spans="1:6" x14ac:dyDescent="0.25">
      <c r="B109" s="522" t="s">
        <v>147</v>
      </c>
      <c r="C109" s="106" t="s">
        <v>272</v>
      </c>
      <c r="D109" s="132" t="s">
        <v>22</v>
      </c>
    </row>
    <row r="110" spans="1:6" x14ac:dyDescent="0.25">
      <c r="B110" s="514"/>
      <c r="C110" s="106" t="s">
        <v>272</v>
      </c>
      <c r="D110" s="132" t="s">
        <v>413</v>
      </c>
    </row>
    <row r="111" spans="1:6" x14ac:dyDescent="0.25">
      <c r="B111" s="513" t="s">
        <v>7</v>
      </c>
      <c r="C111" s="106" t="s">
        <v>273</v>
      </c>
      <c r="D111" s="132" t="s">
        <v>0</v>
      </c>
      <c r="F111" s="204"/>
    </row>
    <row r="112" spans="1:6" x14ac:dyDescent="0.25">
      <c r="B112" s="513"/>
      <c r="C112" s="106" t="s">
        <v>273</v>
      </c>
      <c r="D112" s="132" t="s">
        <v>2</v>
      </c>
    </row>
    <row r="113" spans="2:4" x14ac:dyDescent="0.25">
      <c r="B113" s="513"/>
      <c r="C113" s="106" t="s">
        <v>273</v>
      </c>
      <c r="D113" s="132" t="s">
        <v>23</v>
      </c>
    </row>
    <row r="114" spans="2:4" x14ac:dyDescent="0.25">
      <c r="B114" s="513"/>
      <c r="C114" s="106" t="s">
        <v>273</v>
      </c>
      <c r="D114" s="132" t="s">
        <v>1</v>
      </c>
    </row>
    <row r="115" spans="2:4" x14ac:dyDescent="0.25">
      <c r="B115" s="513"/>
      <c r="C115" s="106" t="s">
        <v>273</v>
      </c>
      <c r="D115" s="132" t="s">
        <v>24</v>
      </c>
    </row>
    <row r="116" spans="2:4" x14ac:dyDescent="0.25">
      <c r="B116" s="513"/>
      <c r="C116" s="106" t="s">
        <v>273</v>
      </c>
      <c r="D116" s="132" t="s">
        <v>413</v>
      </c>
    </row>
    <row r="117" spans="2:4" x14ac:dyDescent="0.25">
      <c r="B117" s="514"/>
      <c r="C117" s="106" t="s">
        <v>273</v>
      </c>
      <c r="D117" s="132" t="s">
        <v>103</v>
      </c>
    </row>
    <row r="118" spans="2:4" x14ac:dyDescent="0.25">
      <c r="B118" s="513" t="s">
        <v>8</v>
      </c>
      <c r="C118" s="106" t="s">
        <v>274</v>
      </c>
      <c r="D118" s="132" t="s">
        <v>0</v>
      </c>
    </row>
    <row r="119" spans="2:4" x14ac:dyDescent="0.25">
      <c r="B119" s="513"/>
      <c r="C119" s="106" t="s">
        <v>274</v>
      </c>
      <c r="D119" s="132" t="s">
        <v>2</v>
      </c>
    </row>
    <row r="120" spans="2:4" s="204" customFormat="1" x14ac:dyDescent="0.25">
      <c r="B120" s="513"/>
      <c r="C120" s="106" t="s">
        <v>274</v>
      </c>
      <c r="D120" s="132" t="s">
        <v>23</v>
      </c>
    </row>
    <row r="121" spans="2:4" s="204" customFormat="1" x14ac:dyDescent="0.25">
      <c r="B121" s="513"/>
      <c r="C121" s="106" t="s">
        <v>274</v>
      </c>
      <c r="D121" s="132" t="s">
        <v>1</v>
      </c>
    </row>
    <row r="122" spans="2:4" s="204" customFormat="1" x14ac:dyDescent="0.25">
      <c r="B122" s="513"/>
      <c r="C122" s="106" t="s">
        <v>274</v>
      </c>
      <c r="D122" s="132" t="s">
        <v>24</v>
      </c>
    </row>
    <row r="123" spans="2:4" s="204" customFormat="1" x14ac:dyDescent="0.25">
      <c r="B123" s="513"/>
      <c r="C123" s="106" t="s">
        <v>274</v>
      </c>
      <c r="D123" s="132" t="s">
        <v>413</v>
      </c>
    </row>
    <row r="124" spans="2:4" s="204" customFormat="1" x14ac:dyDescent="0.25">
      <c r="B124" s="514"/>
      <c r="C124" s="106" t="s">
        <v>274</v>
      </c>
      <c r="D124" s="132" t="s">
        <v>103</v>
      </c>
    </row>
    <row r="125" spans="2:4" s="204" customFormat="1" x14ac:dyDescent="0.25">
      <c r="B125" s="522" t="s">
        <v>896</v>
      </c>
      <c r="C125" s="106" t="s">
        <v>898</v>
      </c>
      <c r="D125" s="132" t="s">
        <v>22</v>
      </c>
    </row>
    <row r="126" spans="2:4" x14ac:dyDescent="0.25">
      <c r="B126" s="534"/>
      <c r="C126" s="106" t="s">
        <v>898</v>
      </c>
      <c r="D126" s="132" t="s">
        <v>413</v>
      </c>
    </row>
    <row r="127" spans="2:4" s="204" customFormat="1" x14ac:dyDescent="0.25">
      <c r="B127" s="535"/>
      <c r="C127" s="106" t="s">
        <v>898</v>
      </c>
      <c r="D127" s="132" t="s">
        <v>103</v>
      </c>
    </row>
    <row r="128" spans="2:4" s="204" customFormat="1" x14ac:dyDescent="0.25">
      <c r="B128" s="522" t="s">
        <v>165</v>
      </c>
      <c r="C128" s="106" t="s">
        <v>275</v>
      </c>
      <c r="D128" s="132" t="s">
        <v>9</v>
      </c>
    </row>
    <row r="129" spans="1:4" s="204" customFormat="1" x14ac:dyDescent="0.25">
      <c r="B129" s="514"/>
      <c r="C129" s="106" t="s">
        <v>275</v>
      </c>
      <c r="D129" s="132" t="s">
        <v>413</v>
      </c>
    </row>
    <row r="130" spans="1:4" s="204" customFormat="1" x14ac:dyDescent="0.25">
      <c r="B130" s="522" t="s">
        <v>166</v>
      </c>
      <c r="C130" s="106" t="s">
        <v>276</v>
      </c>
      <c r="D130" s="132" t="s">
        <v>9</v>
      </c>
    </row>
    <row r="131" spans="1:4" s="204" customFormat="1" x14ac:dyDescent="0.25">
      <c r="B131" s="514"/>
      <c r="C131" s="106" t="s">
        <v>276</v>
      </c>
      <c r="D131" s="132" t="s">
        <v>413</v>
      </c>
    </row>
    <row r="133" spans="1:4" s="26" customFormat="1" x14ac:dyDescent="0.25">
      <c r="A133" s="25" t="s">
        <v>281</v>
      </c>
    </row>
    <row r="135" spans="1:4" x14ac:dyDescent="0.25">
      <c r="B135" t="s">
        <v>233</v>
      </c>
    </row>
    <row r="137" spans="1:4" ht="36.75" customHeight="1" x14ac:dyDescent="0.25">
      <c r="C137" s="14" t="s">
        <v>280</v>
      </c>
      <c r="D137" s="33" t="s">
        <v>261</v>
      </c>
    </row>
    <row r="138" spans="1:4" x14ac:dyDescent="0.25">
      <c r="B138" s="29" t="s">
        <v>2</v>
      </c>
      <c r="C138" s="35" t="s">
        <v>2</v>
      </c>
      <c r="D138" s="35" t="s">
        <v>262</v>
      </c>
    </row>
    <row r="139" spans="1:4" x14ac:dyDescent="0.25">
      <c r="B139" s="29" t="s">
        <v>9</v>
      </c>
      <c r="C139" s="35" t="s">
        <v>9</v>
      </c>
      <c r="D139" s="35" t="s">
        <v>266</v>
      </c>
    </row>
    <row r="140" spans="1:4" x14ac:dyDescent="0.25">
      <c r="B140" s="29" t="s">
        <v>23</v>
      </c>
      <c r="C140" s="35" t="s">
        <v>23</v>
      </c>
      <c r="D140" s="35" t="s">
        <v>262</v>
      </c>
    </row>
    <row r="141" spans="1:4" x14ac:dyDescent="0.25">
      <c r="B141" s="29" t="s">
        <v>1</v>
      </c>
      <c r="C141" s="35" t="s">
        <v>1</v>
      </c>
      <c r="D141" s="35" t="s">
        <v>262</v>
      </c>
    </row>
    <row r="142" spans="1:4" x14ac:dyDescent="0.25">
      <c r="B142" s="29" t="s">
        <v>22</v>
      </c>
      <c r="C142" s="35" t="s">
        <v>22</v>
      </c>
      <c r="D142" s="35" t="s">
        <v>264</v>
      </c>
    </row>
    <row r="143" spans="1:4" x14ac:dyDescent="0.25">
      <c r="B143" s="29" t="s">
        <v>24</v>
      </c>
      <c r="C143" s="35" t="s">
        <v>24</v>
      </c>
      <c r="D143" s="35" t="s">
        <v>262</v>
      </c>
    </row>
    <row r="144" spans="1:4" x14ac:dyDescent="0.25">
      <c r="B144" s="29" t="s">
        <v>0</v>
      </c>
      <c r="C144" s="35" t="s">
        <v>0</v>
      </c>
      <c r="D144" s="35" t="s">
        <v>265</v>
      </c>
    </row>
    <row r="145" spans="1:4" s="72" customFormat="1" x14ac:dyDescent="0.25">
      <c r="B145" s="93" t="s">
        <v>413</v>
      </c>
      <c r="C145" s="106" t="s">
        <v>413</v>
      </c>
      <c r="D145" s="106" t="s">
        <v>414</v>
      </c>
    </row>
    <row r="146" spans="1:4" x14ac:dyDescent="0.25">
      <c r="B146" s="32" t="s">
        <v>103</v>
      </c>
      <c r="C146" s="35" t="s">
        <v>103</v>
      </c>
      <c r="D146" s="106" t="s">
        <v>899</v>
      </c>
    </row>
    <row r="148" spans="1:4" s="26" customFormat="1" x14ac:dyDescent="0.25">
      <c r="A148" s="25" t="s">
        <v>260</v>
      </c>
    </row>
    <row r="150" spans="1:4" x14ac:dyDescent="0.25">
      <c r="B150" s="150" t="s">
        <v>136</v>
      </c>
    </row>
    <row r="151" spans="1:4" x14ac:dyDescent="0.25">
      <c r="B151" s="150">
        <v>0</v>
      </c>
    </row>
    <row r="152" spans="1:4" x14ac:dyDescent="0.25">
      <c r="B152" s="150">
        <v>5</v>
      </c>
    </row>
    <row r="153" spans="1:4" x14ac:dyDescent="0.25">
      <c r="B153" s="150">
        <v>10</v>
      </c>
    </row>
    <row r="154" spans="1:4" x14ac:dyDescent="0.25">
      <c r="B154" s="150">
        <v>15</v>
      </c>
    </row>
    <row r="155" spans="1:4" x14ac:dyDescent="0.25">
      <c r="B155" s="150">
        <v>20</v>
      </c>
    </row>
    <row r="156" spans="1:4" x14ac:dyDescent="0.25">
      <c r="B156" s="150">
        <v>25</v>
      </c>
    </row>
    <row r="157" spans="1:4" x14ac:dyDescent="0.25">
      <c r="B157" s="150">
        <v>40</v>
      </c>
    </row>
    <row r="158" spans="1:4" x14ac:dyDescent="0.25">
      <c r="B158" s="150">
        <v>50</v>
      </c>
    </row>
    <row r="159" spans="1:4" x14ac:dyDescent="0.25">
      <c r="B159" s="150">
        <v>60</v>
      </c>
    </row>
    <row r="160" spans="1:4" x14ac:dyDescent="0.25">
      <c r="B160" s="150">
        <v>65</v>
      </c>
    </row>
    <row r="161" spans="1:7" x14ac:dyDescent="0.25">
      <c r="B161" s="150">
        <v>70</v>
      </c>
    </row>
    <row r="162" spans="1:7" x14ac:dyDescent="0.25">
      <c r="B162" s="150">
        <v>75</v>
      </c>
    </row>
    <row r="163" spans="1:7" x14ac:dyDescent="0.25">
      <c r="B163" s="150">
        <v>80</v>
      </c>
    </row>
    <row r="164" spans="1:7" x14ac:dyDescent="0.25">
      <c r="B164" s="150">
        <v>85</v>
      </c>
    </row>
    <row r="165" spans="1:7" x14ac:dyDescent="0.25">
      <c r="B165" s="150">
        <v>90</v>
      </c>
    </row>
    <row r="166" spans="1:7" x14ac:dyDescent="0.25">
      <c r="B166" s="150">
        <v>95</v>
      </c>
    </row>
    <row r="167" spans="1:7" x14ac:dyDescent="0.25">
      <c r="B167" s="150">
        <v>100</v>
      </c>
    </row>
    <row r="169" spans="1:7" s="26" customFormat="1" x14ac:dyDescent="0.25">
      <c r="A169" s="25" t="s">
        <v>267</v>
      </c>
    </row>
    <row r="171" spans="1:7" x14ac:dyDescent="0.25">
      <c r="D171" s="531" t="s">
        <v>216</v>
      </c>
      <c r="E171" s="532"/>
      <c r="F171" s="532"/>
      <c r="G171" s="533"/>
    </row>
    <row r="172" spans="1:7" x14ac:dyDescent="0.25">
      <c r="B172" s="37" t="s">
        <v>132</v>
      </c>
      <c r="C172" s="38" t="s">
        <v>215</v>
      </c>
      <c r="D172" s="151" t="s">
        <v>374</v>
      </c>
      <c r="E172" s="39" t="s">
        <v>121</v>
      </c>
      <c r="F172" s="39" t="s">
        <v>156</v>
      </c>
      <c r="G172" s="39" t="s">
        <v>4</v>
      </c>
    </row>
    <row r="173" spans="1:7" x14ac:dyDescent="0.25">
      <c r="B173" s="526" t="s">
        <v>264</v>
      </c>
      <c r="C173" s="56" t="s">
        <v>5</v>
      </c>
      <c r="D173" s="15">
        <v>1</v>
      </c>
      <c r="E173" s="15"/>
      <c r="F173" s="40">
        <f>D173+E173</f>
        <v>1</v>
      </c>
      <c r="G173" s="15"/>
    </row>
    <row r="174" spans="1:7" x14ac:dyDescent="0.25">
      <c r="B174" s="527"/>
      <c r="C174" s="55" t="s">
        <v>254</v>
      </c>
      <c r="D174" s="15">
        <v>0.75</v>
      </c>
      <c r="E174" s="15">
        <v>0.25</v>
      </c>
      <c r="F174" s="108">
        <f t="shared" ref="F174:F194" si="0">D174+E174</f>
        <v>1</v>
      </c>
      <c r="G174" s="15"/>
    </row>
    <row r="175" spans="1:7" x14ac:dyDescent="0.25">
      <c r="B175" s="527"/>
      <c r="C175" s="56" t="s">
        <v>6</v>
      </c>
      <c r="D175" s="15">
        <v>0.65</v>
      </c>
      <c r="E175" s="15">
        <v>0.35</v>
      </c>
      <c r="F175" s="108">
        <f t="shared" si="0"/>
        <v>1</v>
      </c>
      <c r="G175" s="15"/>
    </row>
    <row r="176" spans="1:7" x14ac:dyDescent="0.25">
      <c r="B176" s="527"/>
      <c r="C176" s="56" t="s">
        <v>147</v>
      </c>
      <c r="D176" s="15">
        <v>0.65</v>
      </c>
      <c r="E176" s="15">
        <v>0.35</v>
      </c>
      <c r="F176" s="108">
        <f t="shared" si="0"/>
        <v>1</v>
      </c>
      <c r="G176" s="41"/>
    </row>
    <row r="177" spans="2:7" s="204" customFormat="1" x14ac:dyDescent="0.25">
      <c r="B177" s="527"/>
      <c r="C177" s="452" t="s">
        <v>896</v>
      </c>
      <c r="D177" s="82"/>
      <c r="E177" s="82">
        <v>1</v>
      </c>
      <c r="F177" s="108">
        <f t="shared" si="0"/>
        <v>1</v>
      </c>
      <c r="G177" s="41"/>
    </row>
    <row r="178" spans="2:7" s="204" customFormat="1" x14ac:dyDescent="0.25">
      <c r="B178" s="526" t="s">
        <v>265</v>
      </c>
      <c r="C178" s="56" t="s">
        <v>5</v>
      </c>
      <c r="D178" s="82">
        <v>1</v>
      </c>
      <c r="E178" s="82"/>
      <c r="F178" s="108">
        <f t="shared" si="0"/>
        <v>1</v>
      </c>
      <c r="G178" s="41"/>
    </row>
    <row r="179" spans="2:7" s="204" customFormat="1" x14ac:dyDescent="0.25">
      <c r="B179" s="527"/>
      <c r="C179" s="133" t="s">
        <v>254</v>
      </c>
      <c r="D179" s="82">
        <v>0.75</v>
      </c>
      <c r="E179" s="82">
        <v>0.25</v>
      </c>
      <c r="F179" s="108">
        <f t="shared" si="0"/>
        <v>1</v>
      </c>
      <c r="G179" s="41"/>
    </row>
    <row r="180" spans="2:7" x14ac:dyDescent="0.25">
      <c r="B180" s="527"/>
      <c r="C180" s="56" t="s">
        <v>7</v>
      </c>
      <c r="D180" s="82"/>
      <c r="E180" s="82">
        <v>1</v>
      </c>
      <c r="F180" s="108">
        <f t="shared" si="0"/>
        <v>1</v>
      </c>
      <c r="G180" s="15"/>
    </row>
    <row r="181" spans="2:7" x14ac:dyDescent="0.25">
      <c r="B181" s="528"/>
      <c r="C181" s="56" t="s">
        <v>8</v>
      </c>
      <c r="D181" s="82"/>
      <c r="E181" s="82">
        <v>1</v>
      </c>
      <c r="F181" s="108">
        <f t="shared" si="0"/>
        <v>1</v>
      </c>
      <c r="G181" s="15"/>
    </row>
    <row r="182" spans="2:7" x14ac:dyDescent="0.25">
      <c r="B182" s="526" t="s">
        <v>262</v>
      </c>
      <c r="C182" s="42" t="s">
        <v>7</v>
      </c>
      <c r="D182" s="15"/>
      <c r="E182" s="15">
        <v>1</v>
      </c>
      <c r="F182" s="108">
        <f t="shared" si="0"/>
        <v>1</v>
      </c>
      <c r="G182" s="41"/>
    </row>
    <row r="183" spans="2:7" x14ac:dyDescent="0.25">
      <c r="B183" s="528"/>
      <c r="C183" s="42" t="s">
        <v>8</v>
      </c>
      <c r="D183" s="15"/>
      <c r="E183" s="15">
        <v>1</v>
      </c>
      <c r="F183" s="108">
        <f t="shared" si="0"/>
        <v>1</v>
      </c>
      <c r="G183" s="41"/>
    </row>
    <row r="184" spans="2:7" x14ac:dyDescent="0.25">
      <c r="B184" s="526" t="s">
        <v>266</v>
      </c>
      <c r="C184" s="56" t="s">
        <v>165</v>
      </c>
      <c r="D184" s="15"/>
      <c r="E184" s="15">
        <v>1</v>
      </c>
      <c r="F184" s="108">
        <f t="shared" si="0"/>
        <v>1</v>
      </c>
      <c r="G184" s="41"/>
    </row>
    <row r="185" spans="2:7" x14ac:dyDescent="0.25">
      <c r="B185" s="528"/>
      <c r="C185" s="56" t="s">
        <v>166</v>
      </c>
      <c r="D185" s="15"/>
      <c r="E185" s="15"/>
      <c r="F185" s="108">
        <f t="shared" si="0"/>
        <v>0</v>
      </c>
      <c r="G185" s="15">
        <v>1</v>
      </c>
    </row>
    <row r="186" spans="2:7" x14ac:dyDescent="0.25">
      <c r="B186" s="529" t="s">
        <v>263</v>
      </c>
      <c r="C186" s="56" t="s">
        <v>5</v>
      </c>
      <c r="D186" s="15">
        <v>1</v>
      </c>
      <c r="E186" s="15"/>
      <c r="F186" s="108">
        <f t="shared" si="0"/>
        <v>1</v>
      </c>
      <c r="G186" s="15"/>
    </row>
    <row r="187" spans="2:7" s="72" customFormat="1" x14ac:dyDescent="0.25">
      <c r="B187" s="529"/>
      <c r="C187" s="133" t="s">
        <v>254</v>
      </c>
      <c r="D187" s="82">
        <v>0.75</v>
      </c>
      <c r="E187" s="82">
        <v>0.25</v>
      </c>
      <c r="F187" s="108">
        <f t="shared" si="0"/>
        <v>1</v>
      </c>
      <c r="G187" s="82"/>
    </row>
    <row r="188" spans="2:7" x14ac:dyDescent="0.25">
      <c r="B188" s="529"/>
      <c r="C188" s="56" t="s">
        <v>6</v>
      </c>
      <c r="D188" s="15">
        <v>0.65</v>
      </c>
      <c r="E188" s="15">
        <v>0.35</v>
      </c>
      <c r="F188" s="108">
        <f t="shared" si="0"/>
        <v>1</v>
      </c>
      <c r="G188" s="36"/>
    </row>
    <row r="189" spans="2:7" s="204" customFormat="1" x14ac:dyDescent="0.25">
      <c r="B189" s="529"/>
      <c r="C189" s="56" t="s">
        <v>147</v>
      </c>
      <c r="D189" s="82">
        <v>0.65</v>
      </c>
      <c r="E189" s="82">
        <v>0.35</v>
      </c>
      <c r="F189" s="108">
        <f t="shared" si="0"/>
        <v>1</v>
      </c>
      <c r="G189" s="36"/>
    </row>
    <row r="190" spans="2:7" s="204" customFormat="1" x14ac:dyDescent="0.25">
      <c r="B190" s="529"/>
      <c r="C190" s="56" t="s">
        <v>7</v>
      </c>
      <c r="D190" s="82"/>
      <c r="E190" s="82">
        <v>1</v>
      </c>
      <c r="F190" s="108">
        <f t="shared" si="0"/>
        <v>1</v>
      </c>
      <c r="G190" s="36"/>
    </row>
    <row r="191" spans="2:7" s="204" customFormat="1" x14ac:dyDescent="0.25">
      <c r="B191" s="529"/>
      <c r="C191" s="56" t="s">
        <v>8</v>
      </c>
      <c r="D191" s="82"/>
      <c r="E191" s="82">
        <v>1</v>
      </c>
      <c r="F191" s="108">
        <f t="shared" si="0"/>
        <v>1</v>
      </c>
      <c r="G191" s="36"/>
    </row>
    <row r="192" spans="2:7" s="204" customFormat="1" x14ac:dyDescent="0.25">
      <c r="B192" s="529"/>
      <c r="C192" s="56" t="s">
        <v>165</v>
      </c>
      <c r="D192" s="82"/>
      <c r="E192" s="82">
        <v>1</v>
      </c>
      <c r="F192" s="108">
        <f t="shared" si="0"/>
        <v>1</v>
      </c>
      <c r="G192" s="36"/>
    </row>
    <row r="193" spans="1:7" s="204" customFormat="1" x14ac:dyDescent="0.25">
      <c r="B193" s="529"/>
      <c r="C193" s="56" t="s">
        <v>166</v>
      </c>
      <c r="D193" s="82"/>
      <c r="E193" s="82"/>
      <c r="F193" s="108">
        <f t="shared" ref="F193" si="1">D193+E193</f>
        <v>0</v>
      </c>
      <c r="G193" s="82">
        <v>1</v>
      </c>
    </row>
    <row r="194" spans="1:7" s="204" customFormat="1" x14ac:dyDescent="0.25">
      <c r="B194" s="529"/>
      <c r="C194" s="452" t="s">
        <v>896</v>
      </c>
      <c r="D194" s="82"/>
      <c r="E194" s="82">
        <v>1</v>
      </c>
      <c r="F194" s="108">
        <f t="shared" si="0"/>
        <v>1</v>
      </c>
      <c r="G194" s="82"/>
    </row>
    <row r="195" spans="1:7" s="204" customFormat="1" x14ac:dyDescent="0.25">
      <c r="B195" s="526" t="s">
        <v>899</v>
      </c>
      <c r="C195" s="56" t="s">
        <v>6</v>
      </c>
      <c r="D195" s="82">
        <v>0.65</v>
      </c>
      <c r="E195" s="82">
        <v>0.35</v>
      </c>
      <c r="F195" s="108">
        <f t="shared" ref="F195:F199" si="2">D195+E195</f>
        <v>1</v>
      </c>
      <c r="G195" s="41"/>
    </row>
    <row r="196" spans="1:7" s="204" customFormat="1" x14ac:dyDescent="0.25">
      <c r="B196" s="527"/>
      <c r="C196" s="56" t="s">
        <v>147</v>
      </c>
      <c r="D196" s="82">
        <v>0.65</v>
      </c>
      <c r="E196" s="82">
        <v>0.35</v>
      </c>
      <c r="F196" s="108">
        <f t="shared" si="2"/>
        <v>1</v>
      </c>
      <c r="G196" s="41"/>
    </row>
    <row r="197" spans="1:7" s="204" customFormat="1" x14ac:dyDescent="0.25">
      <c r="B197" s="527"/>
      <c r="C197" s="56" t="s">
        <v>7</v>
      </c>
      <c r="D197" s="82"/>
      <c r="E197" s="82">
        <v>1</v>
      </c>
      <c r="F197" s="108">
        <f t="shared" si="2"/>
        <v>1</v>
      </c>
      <c r="G197" s="41"/>
    </row>
    <row r="198" spans="1:7" s="204" customFormat="1" x14ac:dyDescent="0.25">
      <c r="B198" s="527"/>
      <c r="C198" s="56" t="s">
        <v>8</v>
      </c>
      <c r="D198" s="82"/>
      <c r="E198" s="82">
        <v>1</v>
      </c>
      <c r="F198" s="108">
        <f t="shared" si="2"/>
        <v>1</v>
      </c>
      <c r="G198" s="41"/>
    </row>
    <row r="199" spans="1:7" s="204" customFormat="1" x14ac:dyDescent="0.25">
      <c r="B199" s="528"/>
      <c r="C199" s="42" t="s">
        <v>896</v>
      </c>
      <c r="D199" s="82"/>
      <c r="E199" s="82">
        <v>1</v>
      </c>
      <c r="F199" s="108">
        <f t="shared" si="2"/>
        <v>1</v>
      </c>
      <c r="G199" s="41"/>
    </row>
    <row r="201" spans="1:7" s="26" customFormat="1" x14ac:dyDescent="0.25">
      <c r="A201" s="89" t="s">
        <v>408</v>
      </c>
    </row>
    <row r="203" spans="1:7" x14ac:dyDescent="0.25">
      <c r="C203" s="81" t="s">
        <v>521</v>
      </c>
    </row>
    <row r="204" spans="1:7" x14ac:dyDescent="0.25">
      <c r="B204" s="80" t="s">
        <v>12</v>
      </c>
      <c r="C204" s="106" t="s">
        <v>520</v>
      </c>
    </row>
    <row r="205" spans="1:7" x14ac:dyDescent="0.25">
      <c r="B205" s="80" t="s">
        <v>387</v>
      </c>
      <c r="C205" s="106" t="s">
        <v>539</v>
      </c>
    </row>
    <row r="206" spans="1:7" x14ac:dyDescent="0.25">
      <c r="B206" s="80" t="s">
        <v>388</v>
      </c>
      <c r="C206" s="106" t="s">
        <v>540</v>
      </c>
    </row>
    <row r="208" spans="1:7" s="90" customFormat="1" x14ac:dyDescent="0.25">
      <c r="A208" s="89" t="s">
        <v>409</v>
      </c>
    </row>
    <row r="209" spans="1:5" s="72" customFormat="1" x14ac:dyDescent="0.25"/>
    <row r="210" spans="1:5" x14ac:dyDescent="0.25">
      <c r="C210" s="81" t="s">
        <v>304</v>
      </c>
    </row>
    <row r="211" spans="1:5" s="204" customFormat="1" x14ac:dyDescent="0.25">
      <c r="B211" s="80" t="s">
        <v>12</v>
      </c>
      <c r="C211" s="106" t="s">
        <v>299</v>
      </c>
    </row>
    <row r="212" spans="1:5" s="72" customFormat="1" x14ac:dyDescent="0.25">
      <c r="B212" s="80" t="s">
        <v>387</v>
      </c>
      <c r="C212" s="106" t="s">
        <v>522</v>
      </c>
    </row>
    <row r="213" spans="1:5" s="72" customFormat="1" x14ac:dyDescent="0.25">
      <c r="B213" s="80" t="s">
        <v>388</v>
      </c>
      <c r="C213" s="106" t="s">
        <v>523</v>
      </c>
    </row>
    <row r="214" spans="1:5" s="72" customFormat="1" x14ac:dyDescent="0.25">
      <c r="C214"/>
    </row>
    <row r="215" spans="1:5" s="90" customFormat="1" x14ac:dyDescent="0.25">
      <c r="A215" s="89" t="s">
        <v>542</v>
      </c>
    </row>
    <row r="216" spans="1:5" s="204" customFormat="1" x14ac:dyDescent="0.25"/>
    <row r="217" spans="1:5" s="204" customFormat="1" x14ac:dyDescent="0.25">
      <c r="B217" s="81" t="s">
        <v>301</v>
      </c>
      <c r="C217" s="81" t="s">
        <v>255</v>
      </c>
      <c r="D217" s="39" t="s">
        <v>300</v>
      </c>
      <c r="E217" s="148" t="s">
        <v>389</v>
      </c>
    </row>
    <row r="218" spans="1:5" s="204" customFormat="1" x14ac:dyDescent="0.25">
      <c r="B218" s="512" t="s">
        <v>12</v>
      </c>
      <c r="C218" s="106" t="s">
        <v>520</v>
      </c>
      <c r="D218" s="174" t="s">
        <v>885</v>
      </c>
      <c r="E218" s="156" t="s">
        <v>387</v>
      </c>
    </row>
    <row r="219" spans="1:5" s="204" customFormat="1" x14ac:dyDescent="0.25">
      <c r="B219" s="513"/>
      <c r="C219" s="106" t="s">
        <v>520</v>
      </c>
      <c r="D219" s="174" t="s">
        <v>382</v>
      </c>
      <c r="E219" s="156" t="s">
        <v>388</v>
      </c>
    </row>
    <row r="220" spans="1:5" s="204" customFormat="1" x14ac:dyDescent="0.25">
      <c r="B220" s="514"/>
      <c r="C220" s="106" t="s">
        <v>520</v>
      </c>
      <c r="D220" s="174" t="s">
        <v>383</v>
      </c>
      <c r="E220" s="156" t="s">
        <v>585</v>
      </c>
    </row>
    <row r="221" spans="1:5" s="204" customFormat="1" x14ac:dyDescent="0.25">
      <c r="B221" s="512" t="s">
        <v>387</v>
      </c>
      <c r="C221" s="106" t="s">
        <v>539</v>
      </c>
      <c r="D221" s="174" t="s">
        <v>902</v>
      </c>
      <c r="E221" s="156" t="s">
        <v>387</v>
      </c>
    </row>
    <row r="222" spans="1:5" s="204" customFormat="1" x14ac:dyDescent="0.25">
      <c r="B222" s="513"/>
      <c r="C222" s="106" t="s">
        <v>539</v>
      </c>
      <c r="D222" s="174" t="s">
        <v>13</v>
      </c>
      <c r="E222" s="156" t="s">
        <v>387</v>
      </c>
    </row>
    <row r="223" spans="1:5" s="204" customFormat="1" x14ac:dyDescent="0.25">
      <c r="B223" s="513"/>
      <c r="C223" s="106" t="s">
        <v>539</v>
      </c>
      <c r="D223" s="174" t="s">
        <v>382</v>
      </c>
      <c r="E223" s="156" t="s">
        <v>388</v>
      </c>
    </row>
    <row r="224" spans="1:5" s="204" customFormat="1" x14ac:dyDescent="0.25">
      <c r="B224" s="514"/>
      <c r="C224" s="106" t="s">
        <v>539</v>
      </c>
      <c r="D224" s="174" t="s">
        <v>383</v>
      </c>
      <c r="E224" s="156" t="s">
        <v>585</v>
      </c>
    </row>
    <row r="225" spans="1:5" s="204" customFormat="1" x14ac:dyDescent="0.25">
      <c r="B225" s="512" t="s">
        <v>388</v>
      </c>
      <c r="C225" s="106" t="s">
        <v>540</v>
      </c>
      <c r="D225" s="174" t="s">
        <v>384</v>
      </c>
      <c r="E225" s="156" t="s">
        <v>585</v>
      </c>
    </row>
    <row r="226" spans="1:5" s="204" customFormat="1" x14ac:dyDescent="0.25">
      <c r="B226" s="513"/>
      <c r="C226" s="106" t="s">
        <v>540</v>
      </c>
      <c r="D226" s="174" t="s">
        <v>385</v>
      </c>
      <c r="E226" s="156" t="s">
        <v>585</v>
      </c>
    </row>
    <row r="227" spans="1:5" s="204" customFormat="1" x14ac:dyDescent="0.25">
      <c r="B227" s="513"/>
      <c r="C227" s="106" t="s">
        <v>540</v>
      </c>
      <c r="D227" s="174" t="s">
        <v>386</v>
      </c>
      <c r="E227" s="156" t="s">
        <v>388</v>
      </c>
    </row>
    <row r="228" spans="1:5" s="204" customFormat="1" x14ac:dyDescent="0.25">
      <c r="B228" s="513"/>
      <c r="C228" s="106" t="s">
        <v>540</v>
      </c>
      <c r="D228" s="152" t="s">
        <v>382</v>
      </c>
      <c r="E228" s="156" t="s">
        <v>388</v>
      </c>
    </row>
    <row r="229" spans="1:5" s="204" customFormat="1" x14ac:dyDescent="0.25">
      <c r="B229" s="513"/>
      <c r="C229" s="106" t="s">
        <v>540</v>
      </c>
      <c r="D229" s="152" t="s">
        <v>383</v>
      </c>
      <c r="E229" s="157" t="s">
        <v>585</v>
      </c>
    </row>
    <row r="230" spans="1:5" s="204" customFormat="1" x14ac:dyDescent="0.25">
      <c r="B230" s="514"/>
      <c r="C230" s="106" t="s">
        <v>540</v>
      </c>
      <c r="D230" s="152" t="s">
        <v>900</v>
      </c>
      <c r="E230" s="157" t="s">
        <v>388</v>
      </c>
    </row>
    <row r="232" spans="1:5" s="26" customFormat="1" x14ac:dyDescent="0.25">
      <c r="A232" s="89" t="s">
        <v>543</v>
      </c>
    </row>
    <row r="234" spans="1:5" x14ac:dyDescent="0.25">
      <c r="B234" s="14" t="s">
        <v>301</v>
      </c>
      <c r="C234" s="14" t="s">
        <v>255</v>
      </c>
      <c r="D234" s="39" t="s">
        <v>300</v>
      </c>
      <c r="E234" s="148" t="s">
        <v>389</v>
      </c>
    </row>
    <row r="235" spans="1:5" x14ac:dyDescent="0.25">
      <c r="B235" s="518" t="s">
        <v>12</v>
      </c>
      <c r="C235" s="35" t="s">
        <v>299</v>
      </c>
      <c r="D235" s="174" t="s">
        <v>901</v>
      </c>
      <c r="E235" s="156" t="s">
        <v>387</v>
      </c>
    </row>
    <row r="236" spans="1:5" s="72" customFormat="1" x14ac:dyDescent="0.25">
      <c r="B236" s="518"/>
      <c r="C236" s="106" t="s">
        <v>299</v>
      </c>
      <c r="D236" s="174" t="s">
        <v>584</v>
      </c>
      <c r="E236" s="156" t="s">
        <v>387</v>
      </c>
    </row>
    <row r="237" spans="1:5" x14ac:dyDescent="0.25">
      <c r="B237" s="518" t="s">
        <v>387</v>
      </c>
      <c r="C237" s="106" t="s">
        <v>522</v>
      </c>
      <c r="D237" s="174" t="s">
        <v>153</v>
      </c>
      <c r="E237" s="156" t="s">
        <v>387</v>
      </c>
    </row>
    <row r="238" spans="1:5" x14ac:dyDescent="0.25">
      <c r="B238" s="518"/>
      <c r="C238" s="106" t="s">
        <v>522</v>
      </c>
      <c r="D238" s="174" t="s">
        <v>380</v>
      </c>
      <c r="E238" s="156" t="s">
        <v>387</v>
      </c>
    </row>
    <row r="239" spans="1:5" s="204" customFormat="1" x14ac:dyDescent="0.25">
      <c r="B239" s="518"/>
      <c r="C239" s="106" t="s">
        <v>522</v>
      </c>
      <c r="D239" s="174" t="s">
        <v>381</v>
      </c>
      <c r="E239" s="156" t="s">
        <v>387</v>
      </c>
    </row>
    <row r="240" spans="1:5" x14ac:dyDescent="0.25">
      <c r="B240" s="518"/>
      <c r="C240" s="106" t="s">
        <v>522</v>
      </c>
      <c r="D240" s="174" t="s">
        <v>584</v>
      </c>
      <c r="E240" s="156" t="s">
        <v>387</v>
      </c>
    </row>
    <row r="241" spans="1:5" x14ac:dyDescent="0.25">
      <c r="B241" s="518" t="s">
        <v>388</v>
      </c>
      <c r="C241" s="106" t="s">
        <v>523</v>
      </c>
      <c r="D241" s="174" t="s">
        <v>886</v>
      </c>
      <c r="E241" s="156" t="s">
        <v>388</v>
      </c>
    </row>
    <row r="242" spans="1:5" x14ac:dyDescent="0.25">
      <c r="B242" s="518"/>
      <c r="C242" s="106" t="s">
        <v>523</v>
      </c>
      <c r="D242" s="174" t="s">
        <v>887</v>
      </c>
      <c r="E242" s="156" t="s">
        <v>388</v>
      </c>
    </row>
    <row r="243" spans="1:5" s="204" customFormat="1" x14ac:dyDescent="0.25">
      <c r="B243" s="518"/>
      <c r="C243" s="106" t="s">
        <v>523</v>
      </c>
      <c r="D243" s="174" t="s">
        <v>888</v>
      </c>
      <c r="E243" s="156" t="s">
        <v>388</v>
      </c>
    </row>
    <row r="244" spans="1:5" s="204" customFormat="1" ht="26.25" x14ac:dyDescent="0.25">
      <c r="B244" s="518"/>
      <c r="C244" s="106" t="s">
        <v>523</v>
      </c>
      <c r="D244" s="174" t="s">
        <v>889</v>
      </c>
      <c r="E244" s="156" t="s">
        <v>388</v>
      </c>
    </row>
    <row r="245" spans="1:5" s="204" customFormat="1" ht="26.25" x14ac:dyDescent="0.25">
      <c r="B245" s="518"/>
      <c r="C245" s="106" t="s">
        <v>523</v>
      </c>
      <c r="D245" s="174" t="s">
        <v>890</v>
      </c>
      <c r="E245" s="156" t="s">
        <v>388</v>
      </c>
    </row>
    <row r="246" spans="1:5" x14ac:dyDescent="0.25">
      <c r="B246" s="518"/>
      <c r="C246" s="106" t="s">
        <v>523</v>
      </c>
      <c r="D246" s="174" t="s">
        <v>584</v>
      </c>
      <c r="E246" s="157" t="s">
        <v>388</v>
      </c>
    </row>
    <row r="247" spans="1:5" x14ac:dyDescent="0.25">
      <c r="B247" s="58"/>
    </row>
    <row r="248" spans="1:5" x14ac:dyDescent="0.25">
      <c r="B248" s="58"/>
    </row>
    <row r="249" spans="1:5" s="26" customFormat="1" x14ac:dyDescent="0.25">
      <c r="A249" s="25" t="s">
        <v>306</v>
      </c>
    </row>
    <row r="250" spans="1:5" x14ac:dyDescent="0.25">
      <c r="B250" s="58"/>
    </row>
    <row r="251" spans="1:5" x14ac:dyDescent="0.25">
      <c r="B251" s="58"/>
      <c r="C251" s="14" t="s">
        <v>305</v>
      </c>
    </row>
    <row r="252" spans="1:5" x14ac:dyDescent="0.25">
      <c r="B252" s="80" t="s">
        <v>388</v>
      </c>
      <c r="C252" s="106" t="s">
        <v>524</v>
      </c>
    </row>
    <row r="253" spans="1:5" x14ac:dyDescent="0.25">
      <c r="B253" s="80" t="s">
        <v>387</v>
      </c>
      <c r="C253" s="106" t="s">
        <v>525</v>
      </c>
    </row>
    <row r="255" spans="1:5" x14ac:dyDescent="0.25">
      <c r="B255" s="58"/>
    </row>
    <row r="256" spans="1:5" s="26" customFormat="1" x14ac:dyDescent="0.25">
      <c r="A256" s="25" t="s">
        <v>307</v>
      </c>
    </row>
    <row r="257" spans="2:4" x14ac:dyDescent="0.25">
      <c r="B257" s="58"/>
    </row>
    <row r="258" spans="2:4" x14ac:dyDescent="0.25">
      <c r="B258" s="14" t="s">
        <v>301</v>
      </c>
      <c r="C258" s="14" t="s">
        <v>255</v>
      </c>
      <c r="D258" s="39" t="s">
        <v>300</v>
      </c>
    </row>
    <row r="259" spans="2:4" ht="15" customHeight="1" x14ac:dyDescent="0.25">
      <c r="B259" s="524" t="s">
        <v>388</v>
      </c>
      <c r="C259" s="106" t="s">
        <v>524</v>
      </c>
      <c r="D259" s="136" t="s">
        <v>154</v>
      </c>
    </row>
    <row r="260" spans="2:4" x14ac:dyDescent="0.25">
      <c r="B260" s="524"/>
      <c r="C260" s="106" t="s">
        <v>524</v>
      </c>
      <c r="D260" s="136" t="s">
        <v>390</v>
      </c>
    </row>
    <row r="261" spans="2:4" x14ac:dyDescent="0.25">
      <c r="B261" s="524"/>
      <c r="C261" s="106" t="s">
        <v>524</v>
      </c>
      <c r="D261" s="136" t="s">
        <v>864</v>
      </c>
    </row>
    <row r="262" spans="2:4" x14ac:dyDescent="0.25">
      <c r="B262" s="524"/>
      <c r="C262" s="106" t="s">
        <v>524</v>
      </c>
      <c r="D262" s="136" t="s">
        <v>865</v>
      </c>
    </row>
    <row r="263" spans="2:4" ht="24" customHeight="1" x14ac:dyDescent="0.25">
      <c r="B263" s="524"/>
      <c r="C263" s="106" t="s">
        <v>524</v>
      </c>
      <c r="D263" s="136" t="s">
        <v>391</v>
      </c>
    </row>
    <row r="264" spans="2:4" x14ac:dyDescent="0.25">
      <c r="B264" s="524"/>
      <c r="C264" s="106" t="s">
        <v>524</v>
      </c>
      <c r="D264" s="136" t="s">
        <v>392</v>
      </c>
    </row>
    <row r="265" spans="2:4" s="204" customFormat="1" x14ac:dyDescent="0.25">
      <c r="B265" s="524"/>
      <c r="C265" s="106" t="s">
        <v>524</v>
      </c>
      <c r="D265" s="136" t="s">
        <v>393</v>
      </c>
    </row>
    <row r="266" spans="2:4" s="204" customFormat="1" x14ac:dyDescent="0.25">
      <c r="B266" s="524"/>
      <c r="C266" s="106" t="s">
        <v>524</v>
      </c>
      <c r="D266" s="136" t="s">
        <v>866</v>
      </c>
    </row>
    <row r="267" spans="2:4" s="204" customFormat="1" x14ac:dyDescent="0.25">
      <c r="B267" s="524"/>
      <c r="C267" s="106" t="s">
        <v>524</v>
      </c>
      <c r="D267" s="136" t="s">
        <v>867</v>
      </c>
    </row>
    <row r="268" spans="2:4" s="204" customFormat="1" x14ac:dyDescent="0.25">
      <c r="B268" s="524"/>
      <c r="C268" s="106" t="s">
        <v>524</v>
      </c>
      <c r="D268" s="136" t="s">
        <v>868</v>
      </c>
    </row>
    <row r="269" spans="2:4" x14ac:dyDescent="0.25">
      <c r="B269" s="524"/>
      <c r="C269" s="106" t="s">
        <v>524</v>
      </c>
      <c r="D269" s="136" t="s">
        <v>869</v>
      </c>
    </row>
    <row r="270" spans="2:4" x14ac:dyDescent="0.25">
      <c r="B270" s="524"/>
      <c r="C270" s="106" t="s">
        <v>524</v>
      </c>
      <c r="D270" s="136" t="s">
        <v>870</v>
      </c>
    </row>
    <row r="271" spans="2:4" ht="26.25" customHeight="1" x14ac:dyDescent="0.25">
      <c r="B271" s="524"/>
      <c r="C271" s="106" t="s">
        <v>524</v>
      </c>
      <c r="D271" s="136" t="s">
        <v>871</v>
      </c>
    </row>
    <row r="272" spans="2:4" x14ac:dyDescent="0.25">
      <c r="B272" s="524"/>
      <c r="C272" s="106" t="s">
        <v>524</v>
      </c>
      <c r="D272" s="136" t="s">
        <v>394</v>
      </c>
    </row>
    <row r="273" spans="1:4" x14ac:dyDescent="0.25">
      <c r="B273" s="524"/>
      <c r="C273" s="106" t="s">
        <v>524</v>
      </c>
      <c r="D273" s="136" t="s">
        <v>872</v>
      </c>
    </row>
    <row r="274" spans="1:4" ht="35.25" customHeight="1" x14ac:dyDescent="0.25">
      <c r="B274" s="524"/>
      <c r="C274" s="106" t="s">
        <v>524</v>
      </c>
      <c r="D274" s="136" t="s">
        <v>873</v>
      </c>
    </row>
    <row r="275" spans="1:4" ht="21.75" customHeight="1" x14ac:dyDescent="0.25">
      <c r="B275" s="524" t="s">
        <v>387</v>
      </c>
      <c r="C275" s="106" t="s">
        <v>525</v>
      </c>
      <c r="D275" s="60" t="s">
        <v>154</v>
      </c>
    </row>
    <row r="276" spans="1:4" x14ac:dyDescent="0.25">
      <c r="B276" s="524"/>
      <c r="C276" s="106" t="s">
        <v>525</v>
      </c>
      <c r="D276" s="136" t="s">
        <v>155</v>
      </c>
    </row>
    <row r="277" spans="1:4" s="204" customFormat="1" x14ac:dyDescent="0.25">
      <c r="B277" s="524"/>
      <c r="C277" s="106" t="s">
        <v>525</v>
      </c>
      <c r="D277" s="136" t="s">
        <v>874</v>
      </c>
    </row>
    <row r="278" spans="1:4" s="204" customFormat="1" x14ac:dyDescent="0.25">
      <c r="B278" s="524"/>
      <c r="C278" s="106" t="s">
        <v>525</v>
      </c>
      <c r="D278" s="136" t="s">
        <v>875</v>
      </c>
    </row>
    <row r="279" spans="1:4" ht="15" customHeight="1" x14ac:dyDescent="0.25">
      <c r="B279" s="524"/>
      <c r="C279" s="106" t="s">
        <v>525</v>
      </c>
      <c r="D279" s="136" t="s">
        <v>395</v>
      </c>
    </row>
    <row r="280" spans="1:4" x14ac:dyDescent="0.25">
      <c r="B280" s="524"/>
      <c r="C280" s="106" t="s">
        <v>525</v>
      </c>
      <c r="D280" s="136" t="s">
        <v>396</v>
      </c>
    </row>
    <row r="281" spans="1:4" x14ac:dyDescent="0.25">
      <c r="B281" s="524"/>
      <c r="C281" s="106" t="s">
        <v>525</v>
      </c>
      <c r="D281" s="136" t="s">
        <v>397</v>
      </c>
    </row>
    <row r="282" spans="1:4" x14ac:dyDescent="0.25">
      <c r="B282" s="58"/>
    </row>
    <row r="283" spans="1:4" x14ac:dyDescent="0.25">
      <c r="B283" s="148" t="s">
        <v>461</v>
      </c>
    </row>
    <row r="284" spans="1:4" x14ac:dyDescent="0.25">
      <c r="B284" s="136" t="s">
        <v>462</v>
      </c>
    </row>
    <row r="285" spans="1:4" x14ac:dyDescent="0.25">
      <c r="B285" s="136" t="s">
        <v>497</v>
      </c>
    </row>
    <row r="286" spans="1:4" ht="15.75" customHeight="1" x14ac:dyDescent="0.25">
      <c r="B286" s="136" t="s">
        <v>463</v>
      </c>
    </row>
    <row r="287" spans="1:4" x14ac:dyDescent="0.25">
      <c r="B287" s="58"/>
    </row>
    <row r="288" spans="1:4" s="90" customFormat="1" x14ac:dyDescent="0.25">
      <c r="A288" s="89" t="s">
        <v>538</v>
      </c>
    </row>
    <row r="289" spans="1:6" s="204" customFormat="1" x14ac:dyDescent="0.25">
      <c r="B289" s="154" t="s">
        <v>876</v>
      </c>
    </row>
    <row r="290" spans="1:6" s="204" customFormat="1" x14ac:dyDescent="0.25">
      <c r="B290" s="154">
        <f>ROW(B292)</f>
        <v>292</v>
      </c>
    </row>
    <row r="291" spans="1:6" s="204" customFormat="1" x14ac:dyDescent="0.25">
      <c r="B291" s="148" t="s">
        <v>527</v>
      </c>
      <c r="C291" s="148" t="s">
        <v>528</v>
      </c>
      <c r="D291" s="148" t="s">
        <v>529</v>
      </c>
      <c r="E291" s="148" t="s">
        <v>530</v>
      </c>
      <c r="F291" s="341" t="s">
        <v>654</v>
      </c>
    </row>
    <row r="292" spans="1:6" s="204" customFormat="1" x14ac:dyDescent="0.25">
      <c r="B292" s="242">
        <f>IF(Exploitation!C115="Fientes",Exploitation!B115,0)</f>
        <v>0</v>
      </c>
      <c r="C292" s="243">
        <f>ROW(B292)</f>
        <v>292</v>
      </c>
      <c r="D292" s="243" t="str">
        <f>IF(B292&lt;&gt;0,B292,IF(B293&lt;&gt;0,B293,IF(B294&lt;&gt;0,B294,IF(B295&lt;&gt;0,B295,IF(B296&lt;&gt;0,B296,IF(B297&lt;&gt;0,B297,IF(B298&lt;&gt;0,B298,IF(B299&lt;&gt;0,B299,IF(B300&lt;&gt;0,B300,IF(B301&lt;&gt;0,B301,""))))))))))</f>
        <v/>
      </c>
      <c r="E292" s="243" t="str">
        <f>IF(ISERROR(VLOOKUP(D292,$B$292:$C$301,2,FALSE)),"",VLOOKUP(D292,$B$292:$C$301,2,FALSE))</f>
        <v/>
      </c>
      <c r="F292" s="340">
        <f>IF(D292="",0,1)</f>
        <v>0</v>
      </c>
    </row>
    <row r="293" spans="1:6" s="204" customFormat="1" x14ac:dyDescent="0.25">
      <c r="B293" s="242">
        <f>IF(Exploitation!C116="Fientes",Exploitation!B116,0)</f>
        <v>0</v>
      </c>
      <c r="C293" s="243">
        <f t="shared" ref="C293:C301" si="3">ROW(B293)</f>
        <v>293</v>
      </c>
      <c r="D293" s="244" t="str">
        <f ca="1">IF(ISERROR(IF(INDIRECT("B"&amp;(E292+1))&lt;&gt;0,INDIRECT("B"&amp;(E292+1)),IF(INDIRECT("B"&amp;(E292+2))&lt;&gt;0,INDIRECT("B"&amp;(E292+2)),IF(INDIRECT("B"&amp;(E292+3))&lt;&gt;0,INDIRECT("B"&amp;(E292+3)),IF(INDIRECT("B"&amp;(E292+4))&lt;&gt;0,INDIRECT("B"&amp;(E292+4)),IF(INDIRECT("B"&amp;(E292+5))&lt;&gt;0,INDIRECT("B"&amp;(E292+5)),IF(INDIRECT("B"&amp;(E292+6))&lt;&gt;0,INDIRECT("B"&amp;(E292+6)),IF(INDIRECT("B"&amp;(E292+7))&lt;&gt;0,INDIRECT("B"&amp;(E292+7)),IF(INDIRECT("B"&amp;(E292+8))&lt;&gt;0,INDIRECT("B"&amp;(E292+8)),IF(INDIRECT("B"&amp;(E292+9))&lt;&gt;0,INDIRECT("B"&amp;(E292+9)),"")))))))))),"",IF(INDIRECT("B"&amp;(E292+1))&lt;&gt;0,INDIRECT("B"&amp;(E292+1)),IF(INDIRECT("B"&amp;(E292+2))&lt;&gt;0,INDIRECT("B"&amp;(E292+2)),IF(INDIRECT("B"&amp;(E292+3))&lt;&gt;0,INDIRECT("B"&amp;(E292+3)),IF(INDIRECT("B"&amp;(E292+4))&lt;&gt;0,INDIRECT("B"&amp;(E292+4)),IF(INDIRECT("B"&amp;(E292+5))&lt;&gt;0,INDIRECT("B"&amp;(E292+5)),IF(INDIRECT("B"&amp;(E292+6))&lt;&gt;0,INDIRECT("B"&amp;(E292+6)),IF(INDIRECT("B"&amp;(E292+7))&lt;&gt;0,INDIRECT("B"&amp;(E292+7)),IF(INDIRECT("B"&amp;(E292+8))&lt;&gt;0,INDIRECT("B"&amp;(E292+8)),IF(INDIRECT("B"&amp;(E292+9))&lt;&gt;0,INDIRECT("B"&amp;(E292+9)),""))))))))))</f>
        <v/>
      </c>
      <c r="E293" s="243" t="str">
        <f ca="1">IF(ISERROR(VLOOKUP(D293,$B$292:$C$301,2,FALSE)),"",VLOOKUP(D293,$B$292:$C$301,2,FALSE))</f>
        <v/>
      </c>
      <c r="F293" s="340">
        <f t="shared" ref="F293:F301" ca="1" si="4">IF(D293="",0,1)</f>
        <v>0</v>
      </c>
    </row>
    <row r="294" spans="1:6" s="204" customFormat="1" x14ac:dyDescent="0.25">
      <c r="B294" s="242">
        <f>IF(Exploitation!C117="Fientes",Exploitation!B117,0)</f>
        <v>0</v>
      </c>
      <c r="C294" s="243">
        <f t="shared" si="3"/>
        <v>294</v>
      </c>
      <c r="D294" s="244" t="str">
        <f t="shared" ref="D294:D301" ca="1" si="5">IF(ISERROR(IF(INDIRECT("B"&amp;(E293+1))&lt;&gt;0,INDIRECT("B"&amp;(E293+1)),IF(INDIRECT("B"&amp;(E293+2))&lt;&gt;0,INDIRECT("B"&amp;(E293+2)),IF(INDIRECT("B"&amp;(E293+3))&lt;&gt;0,INDIRECT("B"&amp;(E293+3)),IF(INDIRECT("B"&amp;(E293+4))&lt;&gt;0,INDIRECT("B"&amp;(E293+4)),IF(INDIRECT("B"&amp;(E293+5))&lt;&gt;0,INDIRECT("B"&amp;(E293+5)),IF(INDIRECT("B"&amp;(E293+6))&lt;&gt;0,INDIRECT("B"&amp;(E293+6)),IF(INDIRECT("B"&amp;(E293+7))&lt;&gt;0,INDIRECT("B"&amp;(E293+7)),IF(INDIRECT("B"&amp;(E293+8))&lt;&gt;0,INDIRECT("B"&amp;(E293+8)),IF(INDIRECT("B"&amp;(E293+9))&lt;&gt;0,INDIRECT("B"&amp;(E293+9)),"")))))))))),"",IF(INDIRECT("B"&amp;(E293+1))&lt;&gt;0,INDIRECT("B"&amp;(E293+1)),IF(INDIRECT("B"&amp;(E293+2))&lt;&gt;0,INDIRECT("B"&amp;(E293+2)),IF(INDIRECT("B"&amp;(E293+3))&lt;&gt;0,INDIRECT("B"&amp;(E293+3)),IF(INDIRECT("B"&amp;(E293+4))&lt;&gt;0,INDIRECT("B"&amp;(E293+4)),IF(INDIRECT("B"&amp;(E293+5))&lt;&gt;0,INDIRECT("B"&amp;(E293+5)),IF(INDIRECT("B"&amp;(E293+6))&lt;&gt;0,INDIRECT("B"&amp;(E293+6)),IF(INDIRECT("B"&amp;(E293+7))&lt;&gt;0,INDIRECT("B"&amp;(E293+7)),IF(INDIRECT("B"&amp;(E293+8))&lt;&gt;0,INDIRECT("B"&amp;(E293+8)),IF(INDIRECT("B"&amp;(E293+9))&lt;&gt;0,INDIRECT("B"&amp;(E293+9)),""))))))))))</f>
        <v/>
      </c>
      <c r="E294" s="243" t="str">
        <f t="shared" ref="E294:E301" ca="1" si="6">IF(ISERROR(VLOOKUP(D294,$B$292:$C$301,2,FALSE)),"",VLOOKUP(D294,$B$292:$C$301,2,FALSE))</f>
        <v/>
      </c>
      <c r="F294" s="340">
        <f t="shared" ca="1" si="4"/>
        <v>0</v>
      </c>
    </row>
    <row r="295" spans="1:6" s="204" customFormat="1" x14ac:dyDescent="0.25">
      <c r="B295" s="242">
        <f>IF(Exploitation!C118="Fientes",Exploitation!B118,0)</f>
        <v>0</v>
      </c>
      <c r="C295" s="243">
        <f t="shared" si="3"/>
        <v>295</v>
      </c>
      <c r="D295" s="244" t="str">
        <f t="shared" ca="1" si="5"/>
        <v/>
      </c>
      <c r="E295" s="243" t="str">
        <f t="shared" ca="1" si="6"/>
        <v/>
      </c>
      <c r="F295" s="340">
        <f t="shared" ca="1" si="4"/>
        <v>0</v>
      </c>
    </row>
    <row r="296" spans="1:6" s="204" customFormat="1" x14ac:dyDescent="0.25">
      <c r="B296" s="242">
        <f>IF(Exploitation!C119="Fientes",Exploitation!B119,0)</f>
        <v>0</v>
      </c>
      <c r="C296" s="243">
        <f t="shared" si="3"/>
        <v>296</v>
      </c>
      <c r="D296" s="244" t="str">
        <f t="shared" ca="1" si="5"/>
        <v/>
      </c>
      <c r="E296" s="243" t="str">
        <f t="shared" ca="1" si="6"/>
        <v/>
      </c>
      <c r="F296" s="340">
        <f t="shared" ca="1" si="4"/>
        <v>0</v>
      </c>
    </row>
    <row r="297" spans="1:6" s="204" customFormat="1" x14ac:dyDescent="0.25">
      <c r="B297" s="242">
        <f>IF(Exploitation!C123="Fientes",Exploitation!B123,0)</f>
        <v>0</v>
      </c>
      <c r="C297" s="243">
        <f t="shared" si="3"/>
        <v>297</v>
      </c>
      <c r="D297" s="244" t="str">
        <f ca="1">IF(ISERROR(IF(INDIRECT("B"&amp;(E296+1))&lt;&gt;0,INDIRECT("B"&amp;(E296+1)),IF(INDIRECT("B"&amp;(E296+2))&lt;&gt;0,INDIRECT("B"&amp;(E296+2)),IF(INDIRECT("B"&amp;(E296+3))&lt;&gt;0,INDIRECT("B"&amp;(E296+3)),IF(INDIRECT("B"&amp;(E296+4))&lt;&gt;0,INDIRECT("B"&amp;(E296+4)),IF(INDIRECT("B"&amp;(E296+5))&lt;&gt;0,INDIRECT("B"&amp;(E296+5)),IF(INDIRECT("B"&amp;(E296+6))&lt;&gt;0,INDIRECT("B"&amp;(E296+6)),IF(INDIRECT("B"&amp;(E296+7))&lt;&gt;0,INDIRECT("B"&amp;(E296+7)),IF(INDIRECT("B"&amp;(E296+8))&lt;&gt;0,INDIRECT("B"&amp;(E296+8)),IF(INDIRECT("B"&amp;(E296+9))&lt;&gt;0,INDIRECT("B"&amp;(E296+9)),"")))))))))),"",IF(INDIRECT("B"&amp;(E296+1))&lt;&gt;0,INDIRECT("B"&amp;(E296+1)),IF(INDIRECT("B"&amp;(E296+2))&lt;&gt;0,INDIRECT("B"&amp;(E296+2)),IF(INDIRECT("B"&amp;(E296+3))&lt;&gt;0,INDIRECT("B"&amp;(E296+3)),IF(INDIRECT("B"&amp;(E296+4))&lt;&gt;0,INDIRECT("B"&amp;(E296+4)),IF(INDIRECT("B"&amp;(E296+5))&lt;&gt;0,INDIRECT("B"&amp;(E296+5)),IF(INDIRECT("B"&amp;(E296+6))&lt;&gt;0,INDIRECT("B"&amp;(E296+6)),IF(INDIRECT("B"&amp;(E296+7))&lt;&gt;0,INDIRECT("B"&amp;(E296+7)),IF(INDIRECT("B"&amp;(E296+8))&lt;&gt;0,INDIRECT("B"&amp;(E296+8)),IF(INDIRECT("B"&amp;(E296+9))&lt;&gt;0,INDIRECT("B"&amp;(E296+9)),""))))))))))</f>
        <v/>
      </c>
      <c r="E297" s="243" t="str">
        <f t="shared" ca="1" si="6"/>
        <v/>
      </c>
      <c r="F297" s="340">
        <f t="shared" ca="1" si="4"/>
        <v>0</v>
      </c>
    </row>
    <row r="298" spans="1:6" s="204" customFormat="1" x14ac:dyDescent="0.25">
      <c r="B298" s="242">
        <f>IF(Exploitation!C124="Fientes",Exploitation!B124,0)</f>
        <v>0</v>
      </c>
      <c r="C298" s="243">
        <f t="shared" si="3"/>
        <v>298</v>
      </c>
      <c r="D298" s="244" t="str">
        <f t="shared" ca="1" si="5"/>
        <v/>
      </c>
      <c r="E298" s="243" t="str">
        <f t="shared" ca="1" si="6"/>
        <v/>
      </c>
      <c r="F298" s="340">
        <f t="shared" ca="1" si="4"/>
        <v>0</v>
      </c>
    </row>
    <row r="299" spans="1:6" s="204" customFormat="1" x14ac:dyDescent="0.25">
      <c r="B299" s="242">
        <f>IF(Exploitation!C125="Fientes",Exploitation!B125,0)</f>
        <v>0</v>
      </c>
      <c r="C299" s="243">
        <f t="shared" si="3"/>
        <v>299</v>
      </c>
      <c r="D299" s="244" t="str">
        <f t="shared" ca="1" si="5"/>
        <v/>
      </c>
      <c r="E299" s="243" t="str">
        <f t="shared" ca="1" si="6"/>
        <v/>
      </c>
      <c r="F299" s="340">
        <f t="shared" ca="1" si="4"/>
        <v>0</v>
      </c>
    </row>
    <row r="300" spans="1:6" s="204" customFormat="1" x14ac:dyDescent="0.25">
      <c r="B300" s="242">
        <f>IF(Exploitation!C126="Fientes",Exploitation!B126,0)</f>
        <v>0</v>
      </c>
      <c r="C300" s="243">
        <f t="shared" si="3"/>
        <v>300</v>
      </c>
      <c r="D300" s="244" t="str">
        <f t="shared" ca="1" si="5"/>
        <v/>
      </c>
      <c r="E300" s="243" t="str">
        <f t="shared" ca="1" si="6"/>
        <v/>
      </c>
      <c r="F300" s="340">
        <f t="shared" ca="1" si="4"/>
        <v>0</v>
      </c>
    </row>
    <row r="301" spans="1:6" s="204" customFormat="1" x14ac:dyDescent="0.25">
      <c r="B301" s="242">
        <f>IF(Exploitation!C127="Fientes",Exploitation!B127,0)</f>
        <v>0</v>
      </c>
      <c r="C301" s="243">
        <f t="shared" si="3"/>
        <v>301</v>
      </c>
      <c r="D301" s="244" t="str">
        <f t="shared" ca="1" si="5"/>
        <v/>
      </c>
      <c r="E301" s="243" t="str">
        <f t="shared" ca="1" si="6"/>
        <v/>
      </c>
      <c r="F301" s="340">
        <f t="shared" ca="1" si="4"/>
        <v>0</v>
      </c>
    </row>
    <row r="302" spans="1:6" s="204" customFormat="1" x14ac:dyDescent="0.25">
      <c r="A302" s="3" t="s">
        <v>531</v>
      </c>
      <c r="E302" s="153" t="s">
        <v>652</v>
      </c>
      <c r="F302" s="340">
        <f ca="1">SUM(F291:F301)</f>
        <v>0</v>
      </c>
    </row>
    <row r="303" spans="1:6" s="204" customFormat="1" x14ac:dyDescent="0.25">
      <c r="A303" s="3" t="s">
        <v>531</v>
      </c>
      <c r="E303" s="154" t="s">
        <v>653</v>
      </c>
      <c r="F303" s="154" t="str">
        <f ca="1">"'Donnees d''entrée'!D"&amp;B290&amp;":D" &amp; B290+IF(F302=0,0,F302-1)</f>
        <v>'Donnees d''entrée'!D292:D292</v>
      </c>
    </row>
    <row r="304" spans="1:6" s="204" customFormat="1" x14ac:dyDescent="0.25">
      <c r="A304" s="3" t="s">
        <v>531</v>
      </c>
    </row>
    <row r="305" spans="1:6" s="204" customFormat="1" x14ac:dyDescent="0.25">
      <c r="A305" s="3" t="s">
        <v>531</v>
      </c>
    </row>
    <row r="306" spans="1:6" s="204" customFormat="1" x14ac:dyDescent="0.25">
      <c r="A306" s="3" t="s">
        <v>531</v>
      </c>
    </row>
    <row r="307" spans="1:6" s="204" customFormat="1" x14ac:dyDescent="0.25">
      <c r="A307" s="3" t="s">
        <v>531</v>
      </c>
    </row>
    <row r="308" spans="1:6" s="204" customFormat="1" x14ac:dyDescent="0.25">
      <c r="A308" s="3" t="s">
        <v>531</v>
      </c>
    </row>
    <row r="309" spans="1:6" s="204" customFormat="1" x14ac:dyDescent="0.25">
      <c r="A309" s="3" t="s">
        <v>531</v>
      </c>
    </row>
    <row r="310" spans="1:6" s="204" customFormat="1" x14ac:dyDescent="0.25">
      <c r="A310" s="3" t="s">
        <v>531</v>
      </c>
    </row>
    <row r="311" spans="1:6" s="204" customFormat="1" x14ac:dyDescent="0.25"/>
    <row r="312" spans="1:6" s="90" customFormat="1" x14ac:dyDescent="0.25">
      <c r="A312" s="89" t="s">
        <v>532</v>
      </c>
    </row>
    <row r="313" spans="1:6" s="204" customFormat="1" x14ac:dyDescent="0.25"/>
    <row r="314" spans="1:6" s="204" customFormat="1" x14ac:dyDescent="0.25">
      <c r="B314" s="154" t="s">
        <v>876</v>
      </c>
    </row>
    <row r="315" spans="1:6" s="204" customFormat="1" x14ac:dyDescent="0.25">
      <c r="B315" s="154">
        <f>ROW(B317)</f>
        <v>317</v>
      </c>
    </row>
    <row r="316" spans="1:6" s="204" customFormat="1" x14ac:dyDescent="0.25">
      <c r="B316" s="148" t="s">
        <v>527</v>
      </c>
      <c r="C316" s="148" t="s">
        <v>528</v>
      </c>
      <c r="D316" s="148" t="s">
        <v>529</v>
      </c>
      <c r="E316" s="148" t="s">
        <v>530</v>
      </c>
      <c r="F316" s="341" t="s">
        <v>654</v>
      </c>
    </row>
    <row r="317" spans="1:6" s="204" customFormat="1" x14ac:dyDescent="0.25">
      <c r="B317" s="242" t="str">
        <f>IF(Exploitation!C115="Solide",Exploitation!B115,0)</f>
        <v>COMPOSTAGE</v>
      </c>
      <c r="C317" s="243">
        <f>ROW(B317)</f>
        <v>317</v>
      </c>
      <c r="D317" s="243" t="str">
        <f>IF(B317&lt;&gt;0,B317,IF(B318&lt;&gt;0,B318,IF(B319&lt;&gt;0,B319,IF(B320&lt;&gt;0,B320,IF(B321&lt;&gt;0,B321,IF(B322&lt;&gt;0,B322,IF(B323&lt;&gt;0,B323,IF(B324&lt;&gt;0,B324,IF(B325&lt;&gt;0,B325,IF(B326&lt;&gt;0,B326,""))))))))))</f>
        <v>COMPOSTAGE</v>
      </c>
      <c r="E317" s="243">
        <f>IF(ISERROR(VLOOKUP(D317,$B$317:$C$326,2,FALSE)),"",VLOOKUP(D317,$B$317:$C$326,2,FALSE))</f>
        <v>317</v>
      </c>
      <c r="F317" s="340">
        <f>IF(D317="",0,1)</f>
        <v>1</v>
      </c>
    </row>
    <row r="318" spans="1:6" s="204" customFormat="1" x14ac:dyDescent="0.25">
      <c r="B318" s="242">
        <f>IF(Exploitation!C116="Solide",Exploitation!B116,0)</f>
        <v>0</v>
      </c>
      <c r="C318" s="243">
        <f t="shared" ref="C318:C326" si="7">ROW(B318)</f>
        <v>318</v>
      </c>
      <c r="D318" s="244" t="str">
        <f ca="1">IF(ISERROR(IF(INDIRECT("B"&amp;(E317+1))&lt;&gt;0,INDIRECT("B"&amp;(E317+1)),IF(INDIRECT("B"&amp;(E317+2))&lt;&gt;0,INDIRECT("B"&amp;(E317+2)),IF(INDIRECT("B"&amp;(E317+3))&lt;&gt;0,INDIRECT("B"&amp;(E317+3)),IF(INDIRECT("B"&amp;(E317+4))&lt;&gt;0,INDIRECT("B"&amp;(E317+4)),IF(INDIRECT("B"&amp;(E317+5))&lt;&gt;0,INDIRECT("B"&amp;(E317+5)),IF(INDIRECT("B"&amp;(E317+6))&lt;&gt;0,INDIRECT("B"&amp;(E317+6)),IF(INDIRECT("B"&amp;(E317+7))&lt;&gt;0,INDIRECT("B"&amp;(E317+7)),IF(INDIRECT("B"&amp;(E317+8))&lt;&gt;0,INDIRECT("B"&amp;(E317+8)),IF(INDIRECT("B"&amp;(E317+9))&lt;&gt;0,INDIRECT("B"&amp;(E317+9)),"")))))))))),"",IF(INDIRECT("B"&amp;(E317+1))&lt;&gt;0,INDIRECT("B"&amp;(E317+1)),IF(INDIRECT("B"&amp;(E317+2))&lt;&gt;0,INDIRECT("B"&amp;(E317+2)),IF(INDIRECT("B"&amp;(E317+3))&lt;&gt;0,INDIRECT("B"&amp;(E317+3)),IF(INDIRECT("B"&amp;(E317+4))&lt;&gt;0,INDIRECT("B"&amp;(E317+4)),IF(INDIRECT("B"&amp;(E317+5))&lt;&gt;0,INDIRECT("B"&amp;(E317+5)),IF(INDIRECT("B"&amp;(E317+6))&lt;&gt;0,INDIRECT("B"&amp;(E317+6)),IF(INDIRECT("B"&amp;(E317+7))&lt;&gt;0,INDIRECT("B"&amp;(E317+7)),IF(INDIRECT("B"&amp;(E317+8))&lt;&gt;0,INDIRECT("B"&amp;(E317+8)),IF(INDIRECT("B"&amp;(E317+9))&lt;&gt;0,INDIRECT("B"&amp;(E317+9)),""))))))))))</f>
        <v>COMPOST NORME</v>
      </c>
      <c r="E318" s="243">
        <f t="shared" ref="E318:E326" ca="1" si="8">IF(ISERROR(VLOOKUP(D318,$B$317:$C$326,2,FALSE)),"",VLOOKUP(D318,$B$317:$C$326,2,FALSE))</f>
        <v>323</v>
      </c>
      <c r="F318" s="340">
        <f t="shared" ref="F318:F326" ca="1" si="9">IF(D318="",0,1)</f>
        <v>1</v>
      </c>
    </row>
    <row r="319" spans="1:6" s="204" customFormat="1" x14ac:dyDescent="0.25">
      <c r="B319" s="242">
        <f>IF(Exploitation!C117="Solide",Exploitation!B117,0)</f>
        <v>0</v>
      </c>
      <c r="C319" s="243">
        <f t="shared" si="7"/>
        <v>319</v>
      </c>
      <c r="D319" s="244" t="str">
        <f t="shared" ref="D319:D321" ca="1" si="10">IF(ISERROR(IF(INDIRECT("B"&amp;(E318+1))&lt;&gt;0,INDIRECT("B"&amp;(E318+1)),IF(INDIRECT("B"&amp;(E318+2))&lt;&gt;0,INDIRECT("B"&amp;(E318+2)),IF(INDIRECT("B"&amp;(E318+3))&lt;&gt;0,INDIRECT("B"&amp;(E318+3)),IF(INDIRECT("B"&amp;(E318+4))&lt;&gt;0,INDIRECT("B"&amp;(E318+4)),IF(INDIRECT("B"&amp;(E318+5))&lt;&gt;0,INDIRECT("B"&amp;(E318+5)),IF(INDIRECT("B"&amp;(E318+6))&lt;&gt;0,INDIRECT("B"&amp;(E318+6)),IF(INDIRECT("B"&amp;(E318+7))&lt;&gt;0,INDIRECT("B"&amp;(E318+7)),IF(INDIRECT("B"&amp;(E318+8))&lt;&gt;0,INDIRECT("B"&amp;(E318+8)),IF(INDIRECT("B"&amp;(E318+9))&lt;&gt;0,INDIRECT("B"&amp;(E318+9)),"")))))))))),"",IF(INDIRECT("B"&amp;(E318+1))&lt;&gt;0,INDIRECT("B"&amp;(E318+1)),IF(INDIRECT("B"&amp;(E318+2))&lt;&gt;0,INDIRECT("B"&amp;(E318+2)),IF(INDIRECT("B"&amp;(E318+3))&lt;&gt;0,INDIRECT("B"&amp;(E318+3)),IF(INDIRECT("B"&amp;(E318+4))&lt;&gt;0,INDIRECT("B"&amp;(E318+4)),IF(INDIRECT("B"&amp;(E318+5))&lt;&gt;0,INDIRECT("B"&amp;(E318+5)),IF(INDIRECT("B"&amp;(E318+6))&lt;&gt;0,INDIRECT("B"&amp;(E318+6)),IF(INDIRECT("B"&amp;(E318+7))&lt;&gt;0,INDIRECT("B"&amp;(E318+7)),IF(INDIRECT("B"&amp;(E318+8))&lt;&gt;0,INDIRECT("B"&amp;(E318+8)),IF(INDIRECT("B"&amp;(E318+9))&lt;&gt;0,INDIRECT("B"&amp;(E318+9)),""))))))))))</f>
        <v/>
      </c>
      <c r="E319" s="243" t="str">
        <f t="shared" ca="1" si="8"/>
        <v/>
      </c>
      <c r="F319" s="340">
        <f t="shared" ca="1" si="9"/>
        <v>0</v>
      </c>
    </row>
    <row r="320" spans="1:6" s="204" customFormat="1" x14ac:dyDescent="0.25">
      <c r="B320" s="242">
        <f>IF(Exploitation!C118="Solide",Exploitation!B118,0)</f>
        <v>0</v>
      </c>
      <c r="C320" s="243">
        <f t="shared" si="7"/>
        <v>320</v>
      </c>
      <c r="D320" s="244" t="str">
        <f t="shared" ca="1" si="10"/>
        <v/>
      </c>
      <c r="E320" s="243" t="str">
        <f t="shared" ca="1" si="8"/>
        <v/>
      </c>
      <c r="F320" s="340">
        <f t="shared" ca="1" si="9"/>
        <v>0</v>
      </c>
    </row>
    <row r="321" spans="1:6" s="204" customFormat="1" x14ac:dyDescent="0.25">
      <c r="B321" s="242">
        <f>IF(Exploitation!C119="Solide",Exploitation!B119,0)</f>
        <v>0</v>
      </c>
      <c r="C321" s="243">
        <f t="shared" si="7"/>
        <v>321</v>
      </c>
      <c r="D321" s="244" t="str">
        <f t="shared" ca="1" si="10"/>
        <v/>
      </c>
      <c r="E321" s="243" t="str">
        <f t="shared" ca="1" si="8"/>
        <v/>
      </c>
      <c r="F321" s="340">
        <f t="shared" ca="1" si="9"/>
        <v>0</v>
      </c>
    </row>
    <row r="322" spans="1:6" s="204" customFormat="1" x14ac:dyDescent="0.25">
      <c r="B322" s="242">
        <f>IF(Exploitation!C123="Solide",Exploitation!B123,0)</f>
        <v>0</v>
      </c>
      <c r="C322" s="243">
        <f t="shared" si="7"/>
        <v>322</v>
      </c>
      <c r="D322" s="244" t="str">
        <f ca="1">IF(ISERROR(IF(INDIRECT("B"&amp;(E321+1))&lt;&gt;0,INDIRECT("B"&amp;(E321+1)),IF(INDIRECT("B"&amp;(E321+2))&lt;&gt;0,INDIRECT("B"&amp;(E321+2)),IF(INDIRECT("B"&amp;(E321+3))&lt;&gt;0,INDIRECT("B"&amp;(E321+3)),IF(INDIRECT("B"&amp;(E321+4))&lt;&gt;0,INDIRECT("B"&amp;(E321+4)),IF(INDIRECT("B"&amp;(E321+5))&lt;&gt;0,INDIRECT("B"&amp;(E321+5)),IF(INDIRECT("B"&amp;(E321+6))&lt;&gt;0,INDIRECT("B"&amp;(E321+6)),IF(INDIRECT("B"&amp;(E321+7))&lt;&gt;0,INDIRECT("B"&amp;(E321+7)),IF(INDIRECT("B"&amp;(E321+8))&lt;&gt;0,INDIRECT("B"&amp;(E321+8)),IF(INDIRECT("B"&amp;(E321+9))&lt;&gt;0,INDIRECT("B"&amp;(E321+9)),"")))))))))),"",IF(INDIRECT("B"&amp;(E321+1))&lt;&gt;0,INDIRECT("B"&amp;(E321+1)),IF(INDIRECT("B"&amp;(E321+2))&lt;&gt;0,INDIRECT("B"&amp;(E321+2)),IF(INDIRECT("B"&amp;(E321+3))&lt;&gt;0,INDIRECT("B"&amp;(E321+3)),IF(INDIRECT("B"&amp;(E321+4))&lt;&gt;0,INDIRECT("B"&amp;(E321+4)),IF(INDIRECT("B"&amp;(E321+5))&lt;&gt;0,INDIRECT("B"&amp;(E321+5)),IF(INDIRECT("B"&amp;(E321+6))&lt;&gt;0,INDIRECT("B"&amp;(E321+6)),IF(INDIRECT("B"&amp;(E321+7))&lt;&gt;0,INDIRECT("B"&amp;(E321+7)),IF(INDIRECT("B"&amp;(E321+8))&lt;&gt;0,INDIRECT("B"&amp;(E321+8)),IF(INDIRECT("B"&amp;(E321+9))&lt;&gt;0,INDIRECT("B"&amp;(E321+9)),""))))))))))</f>
        <v/>
      </c>
      <c r="E322" s="243" t="str">
        <f t="shared" ca="1" si="8"/>
        <v/>
      </c>
      <c r="F322" s="340">
        <f t="shared" ca="1" si="9"/>
        <v>0</v>
      </c>
    </row>
    <row r="323" spans="1:6" s="204" customFormat="1" x14ac:dyDescent="0.25">
      <c r="B323" s="242" t="str">
        <f>IF(Exploitation!C124="Solide",Exploitation!B124,0)</f>
        <v>COMPOST NORME</v>
      </c>
      <c r="C323" s="243">
        <f t="shared" si="7"/>
        <v>323</v>
      </c>
      <c r="D323" s="244" t="str">
        <f t="shared" ref="D323:D326" ca="1" si="11">IF(ISERROR(IF(INDIRECT("B"&amp;(E322+1))&lt;&gt;0,INDIRECT("B"&amp;(E322+1)),IF(INDIRECT("B"&amp;(E322+2))&lt;&gt;0,INDIRECT("B"&amp;(E322+2)),IF(INDIRECT("B"&amp;(E322+3))&lt;&gt;0,INDIRECT("B"&amp;(E322+3)),IF(INDIRECT("B"&amp;(E322+4))&lt;&gt;0,INDIRECT("B"&amp;(E322+4)),IF(INDIRECT("B"&amp;(E322+5))&lt;&gt;0,INDIRECT("B"&amp;(E322+5)),IF(INDIRECT("B"&amp;(E322+6))&lt;&gt;0,INDIRECT("B"&amp;(E322+6)),IF(INDIRECT("B"&amp;(E322+7))&lt;&gt;0,INDIRECT("B"&amp;(E322+7)),IF(INDIRECT("B"&amp;(E322+8))&lt;&gt;0,INDIRECT("B"&amp;(E322+8)),IF(INDIRECT("B"&amp;(E322+9))&lt;&gt;0,INDIRECT("B"&amp;(E322+9)),"")))))))))),"",IF(INDIRECT("B"&amp;(E322+1))&lt;&gt;0,INDIRECT("B"&amp;(E322+1)),IF(INDIRECT("B"&amp;(E322+2))&lt;&gt;0,INDIRECT("B"&amp;(E322+2)),IF(INDIRECT("B"&amp;(E322+3))&lt;&gt;0,INDIRECT("B"&amp;(E322+3)),IF(INDIRECT("B"&amp;(E322+4))&lt;&gt;0,INDIRECT("B"&amp;(E322+4)),IF(INDIRECT("B"&amp;(E322+5))&lt;&gt;0,INDIRECT("B"&amp;(E322+5)),IF(INDIRECT("B"&amp;(E322+6))&lt;&gt;0,INDIRECT("B"&amp;(E322+6)),IF(INDIRECT("B"&amp;(E322+7))&lt;&gt;0,INDIRECT("B"&amp;(E322+7)),IF(INDIRECT("B"&amp;(E322+8))&lt;&gt;0,INDIRECT("B"&amp;(E322+8)),IF(INDIRECT("B"&amp;(E322+9))&lt;&gt;0,INDIRECT("B"&amp;(E322+9)),""))))))))))</f>
        <v/>
      </c>
      <c r="E323" s="243" t="str">
        <f t="shared" ca="1" si="8"/>
        <v/>
      </c>
      <c r="F323" s="340">
        <f t="shared" ca="1" si="9"/>
        <v>0</v>
      </c>
    </row>
    <row r="324" spans="1:6" s="204" customFormat="1" x14ac:dyDescent="0.25">
      <c r="B324" s="242">
        <f>IF(Exploitation!C125="Solide",Exploitation!B125,0)</f>
        <v>0</v>
      </c>
      <c r="C324" s="243">
        <f t="shared" si="7"/>
        <v>324</v>
      </c>
      <c r="D324" s="244" t="str">
        <f t="shared" ca="1" si="11"/>
        <v/>
      </c>
      <c r="E324" s="243" t="str">
        <f t="shared" ca="1" si="8"/>
        <v/>
      </c>
      <c r="F324" s="340">
        <f t="shared" ca="1" si="9"/>
        <v>0</v>
      </c>
    </row>
    <row r="325" spans="1:6" s="204" customFormat="1" x14ac:dyDescent="0.25">
      <c r="B325" s="242">
        <f>IF(Exploitation!C126="Solide",Exploitation!B126,0)</f>
        <v>0</v>
      </c>
      <c r="C325" s="243">
        <f t="shared" si="7"/>
        <v>325</v>
      </c>
      <c r="D325" s="244" t="str">
        <f t="shared" ca="1" si="11"/>
        <v/>
      </c>
      <c r="E325" s="243" t="str">
        <f t="shared" ca="1" si="8"/>
        <v/>
      </c>
      <c r="F325" s="340">
        <f t="shared" ca="1" si="9"/>
        <v>0</v>
      </c>
    </row>
    <row r="326" spans="1:6" s="204" customFormat="1" x14ac:dyDescent="0.25">
      <c r="B326" s="242">
        <f>IF(Exploitation!C127="Solide",Exploitation!B127,0)</f>
        <v>0</v>
      </c>
      <c r="C326" s="243">
        <f t="shared" si="7"/>
        <v>326</v>
      </c>
      <c r="D326" s="244" t="str">
        <f t="shared" ca="1" si="11"/>
        <v/>
      </c>
      <c r="E326" s="243" t="str">
        <f t="shared" ca="1" si="8"/>
        <v/>
      </c>
      <c r="F326" s="340">
        <f t="shared" ca="1" si="9"/>
        <v>0</v>
      </c>
    </row>
    <row r="327" spans="1:6" s="204" customFormat="1" x14ac:dyDescent="0.25">
      <c r="A327" s="3" t="s">
        <v>531</v>
      </c>
      <c r="E327" s="153" t="s">
        <v>652</v>
      </c>
      <c r="F327" s="340">
        <f ca="1">SUM(F316:F326)</f>
        <v>2</v>
      </c>
    </row>
    <row r="328" spans="1:6" s="204" customFormat="1" x14ac:dyDescent="0.25">
      <c r="A328" s="3" t="s">
        <v>531</v>
      </c>
      <c r="E328" s="154" t="s">
        <v>653</v>
      </c>
      <c r="F328" s="154" t="str">
        <f ca="1">"'Donnees d''entrée'!D"&amp;B315&amp;":D" &amp; B315+IF(F327=0,0,F327-1)</f>
        <v>'Donnees d''entrée'!D317:D318</v>
      </c>
    </row>
    <row r="329" spans="1:6" s="204" customFormat="1" x14ac:dyDescent="0.25">
      <c r="A329" s="3" t="s">
        <v>531</v>
      </c>
    </row>
    <row r="330" spans="1:6" s="204" customFormat="1" x14ac:dyDescent="0.25">
      <c r="A330" s="3" t="s">
        <v>531</v>
      </c>
    </row>
    <row r="331" spans="1:6" s="204" customFormat="1" x14ac:dyDescent="0.25">
      <c r="A331" s="3" t="s">
        <v>531</v>
      </c>
    </row>
    <row r="332" spans="1:6" s="204" customFormat="1" x14ac:dyDescent="0.25">
      <c r="A332" s="3" t="s">
        <v>531</v>
      </c>
    </row>
    <row r="333" spans="1:6" s="204" customFormat="1" x14ac:dyDescent="0.25">
      <c r="A333" s="3" t="s">
        <v>531</v>
      </c>
    </row>
    <row r="334" spans="1:6" s="204" customFormat="1" x14ac:dyDescent="0.25">
      <c r="A334" s="3" t="s">
        <v>531</v>
      </c>
    </row>
    <row r="335" spans="1:6" s="204" customFormat="1" x14ac:dyDescent="0.25">
      <c r="A335" s="3" t="s">
        <v>531</v>
      </c>
    </row>
    <row r="336" spans="1:6" s="204" customFormat="1" x14ac:dyDescent="0.25"/>
    <row r="337" spans="1:6" s="90" customFormat="1" x14ac:dyDescent="0.25">
      <c r="A337" s="89" t="s">
        <v>526</v>
      </c>
    </row>
    <row r="338" spans="1:6" s="204" customFormat="1" x14ac:dyDescent="0.25"/>
    <row r="339" spans="1:6" s="204" customFormat="1" x14ac:dyDescent="0.25">
      <c r="B339" s="154" t="s">
        <v>876</v>
      </c>
    </row>
    <row r="340" spans="1:6" s="204" customFormat="1" x14ac:dyDescent="0.25">
      <c r="B340" s="154">
        <f>ROW(B342)</f>
        <v>342</v>
      </c>
    </row>
    <row r="341" spans="1:6" s="204" customFormat="1" x14ac:dyDescent="0.25">
      <c r="B341" s="148" t="s">
        <v>527</v>
      </c>
      <c r="C341" s="148" t="s">
        <v>528</v>
      </c>
      <c r="D341" s="148" t="s">
        <v>529</v>
      </c>
      <c r="E341" s="148" t="s">
        <v>530</v>
      </c>
      <c r="F341" s="341" t="s">
        <v>654</v>
      </c>
    </row>
    <row r="342" spans="1:6" s="204" customFormat="1" x14ac:dyDescent="0.25">
      <c r="B342" s="242">
        <f>IF(Exploitation!C115="Liquide",Exploitation!B115,0)</f>
        <v>0</v>
      </c>
      <c r="C342" s="243">
        <f>ROW(B342)</f>
        <v>342</v>
      </c>
      <c r="D342" s="243" t="str">
        <f>IF(B342&lt;&gt;0,B342,IF(B343&lt;&gt;0,B343,IF(B344&lt;&gt;0,B344,IF(B345&lt;&gt;0,B345,IF(B346&lt;&gt;0,B346,IF(B347&lt;&gt;0,B347,IF(B348&lt;&gt;0,B348,IF(B349&lt;&gt;0,B349,IF(B350&lt;&gt;0,B350,IF(B351&lt;&gt;0,B351,""))))))))))</f>
        <v/>
      </c>
      <c r="E342" s="243" t="str">
        <f>IF(ISERROR(VLOOKUP(D342,$B$342:$C$351,2,FALSE)),"",VLOOKUP(D342,$B$342:$C$351,2,FALSE))</f>
        <v/>
      </c>
      <c r="F342" s="340">
        <f>IF(D342="",0,1)</f>
        <v>0</v>
      </c>
    </row>
    <row r="343" spans="1:6" s="204" customFormat="1" x14ac:dyDescent="0.25">
      <c r="B343" s="242">
        <f>IF(Exploitation!C116="Liquide",Exploitation!B116,0)</f>
        <v>0</v>
      </c>
      <c r="C343" s="243">
        <f t="shared" ref="C343:C351" si="12">ROW(B343)</f>
        <v>343</v>
      </c>
      <c r="D343" s="244" t="str">
        <f ca="1">IF(ISERROR(IF(INDIRECT("B"&amp;(E342+1))&lt;&gt;0,INDIRECT("B"&amp;(E342+1)),IF(INDIRECT("B"&amp;(E342+2))&lt;&gt;0,INDIRECT("B"&amp;(E342+2)),IF(INDIRECT("B"&amp;(E342+3))&lt;&gt;0,INDIRECT("B"&amp;(E342+3)),IF(INDIRECT("B"&amp;(E342+4))&lt;&gt;0,INDIRECT("B"&amp;(E342+4)),IF(INDIRECT("B"&amp;(E342+5))&lt;&gt;0,INDIRECT("B"&amp;(E342+5)),IF(INDIRECT("B"&amp;(E342+6))&lt;&gt;0,INDIRECT("B"&amp;(E342+6)),IF(INDIRECT("B"&amp;(E342+7))&lt;&gt;0,INDIRECT("B"&amp;(E342+7)),IF(INDIRECT("B"&amp;(E342+8))&lt;&gt;0,INDIRECT("B"&amp;(E342+8)),IF(INDIRECT("B"&amp;(E342+9))&lt;&gt;0,INDIRECT("B"&amp;(E342+9)),"")))))))))),"",IF(INDIRECT("B"&amp;(E342+1))&lt;&gt;0,INDIRECT("B"&amp;(E342+1)),IF(INDIRECT("B"&amp;(E342+2))&lt;&gt;0,INDIRECT("B"&amp;(E342+2)),IF(INDIRECT("B"&amp;(E342+3))&lt;&gt;0,INDIRECT("B"&amp;(E342+3)),IF(INDIRECT("B"&amp;(E342+4))&lt;&gt;0,INDIRECT("B"&amp;(E342+4)),IF(INDIRECT("B"&amp;(E342+5))&lt;&gt;0,INDIRECT("B"&amp;(E342+5)),IF(INDIRECT("B"&amp;(E342+6))&lt;&gt;0,INDIRECT("B"&amp;(E342+6)),IF(INDIRECT("B"&amp;(E342+7))&lt;&gt;0,INDIRECT("B"&amp;(E342+7)),IF(INDIRECT("B"&amp;(E342+8))&lt;&gt;0,INDIRECT("B"&amp;(E342+8)),IF(INDIRECT("B"&amp;(E342+9))&lt;&gt;0,INDIRECT("B"&amp;(E342+9)),""))))))))))</f>
        <v/>
      </c>
      <c r="E343" s="243" t="str">
        <f t="shared" ref="E343:E351" ca="1" si="13">IF(ISERROR(VLOOKUP(D343,$B$342:$C$351,2,FALSE)),"",VLOOKUP(D343,$B$342:$C$351,2,FALSE))</f>
        <v/>
      </c>
      <c r="F343" s="340">
        <f t="shared" ref="F343:F351" ca="1" si="14">IF(D343="",0,1)</f>
        <v>0</v>
      </c>
    </row>
    <row r="344" spans="1:6" s="204" customFormat="1" x14ac:dyDescent="0.25">
      <c r="B344" s="242">
        <f>IF(Exploitation!C117="Liquide",Exploitation!B117,0)</f>
        <v>0</v>
      </c>
      <c r="C344" s="243">
        <f t="shared" si="12"/>
        <v>344</v>
      </c>
      <c r="D344" s="244" t="str">
        <f t="shared" ref="D344:D346" ca="1" si="15">IF(ISERROR(IF(INDIRECT("B"&amp;(E343+1))&lt;&gt;0,INDIRECT("B"&amp;(E343+1)),IF(INDIRECT("B"&amp;(E343+2))&lt;&gt;0,INDIRECT("B"&amp;(E343+2)),IF(INDIRECT("B"&amp;(E343+3))&lt;&gt;0,INDIRECT("B"&amp;(E343+3)),IF(INDIRECT("B"&amp;(E343+4))&lt;&gt;0,INDIRECT("B"&amp;(E343+4)),IF(INDIRECT("B"&amp;(E343+5))&lt;&gt;0,INDIRECT("B"&amp;(E343+5)),IF(INDIRECT("B"&amp;(E343+6))&lt;&gt;0,INDIRECT("B"&amp;(E343+6)),IF(INDIRECT("B"&amp;(E343+7))&lt;&gt;0,INDIRECT("B"&amp;(E343+7)),IF(INDIRECT("B"&amp;(E343+8))&lt;&gt;0,INDIRECT("B"&amp;(E343+8)),IF(INDIRECT("B"&amp;(E343+9))&lt;&gt;0,INDIRECT("B"&amp;(E343+9)),"")))))))))),"",IF(INDIRECT("B"&amp;(E343+1))&lt;&gt;0,INDIRECT("B"&amp;(E343+1)),IF(INDIRECT("B"&amp;(E343+2))&lt;&gt;0,INDIRECT("B"&amp;(E343+2)),IF(INDIRECT("B"&amp;(E343+3))&lt;&gt;0,INDIRECT("B"&amp;(E343+3)),IF(INDIRECT("B"&amp;(E343+4))&lt;&gt;0,INDIRECT("B"&amp;(E343+4)),IF(INDIRECT("B"&amp;(E343+5))&lt;&gt;0,INDIRECT("B"&amp;(E343+5)),IF(INDIRECT("B"&amp;(E343+6))&lt;&gt;0,INDIRECT("B"&amp;(E343+6)),IF(INDIRECT("B"&amp;(E343+7))&lt;&gt;0,INDIRECT("B"&amp;(E343+7)),IF(INDIRECT("B"&amp;(E343+8))&lt;&gt;0,INDIRECT("B"&amp;(E343+8)),IF(INDIRECT("B"&amp;(E343+9))&lt;&gt;0,INDIRECT("B"&amp;(E343+9)),""))))))))))</f>
        <v/>
      </c>
      <c r="E344" s="243" t="str">
        <f t="shared" ca="1" si="13"/>
        <v/>
      </c>
      <c r="F344" s="340">
        <f t="shared" ca="1" si="14"/>
        <v>0</v>
      </c>
    </row>
    <row r="345" spans="1:6" s="204" customFormat="1" x14ac:dyDescent="0.25">
      <c r="B345" s="242">
        <f>IF(Exploitation!C118="Liquide",Exploitation!B118,0)</f>
        <v>0</v>
      </c>
      <c r="C345" s="243">
        <f t="shared" si="12"/>
        <v>345</v>
      </c>
      <c r="D345" s="244" t="str">
        <f t="shared" ca="1" si="15"/>
        <v/>
      </c>
      <c r="E345" s="243" t="str">
        <f t="shared" ca="1" si="13"/>
        <v/>
      </c>
      <c r="F345" s="340">
        <f t="shared" ca="1" si="14"/>
        <v>0</v>
      </c>
    </row>
    <row r="346" spans="1:6" s="204" customFormat="1" x14ac:dyDescent="0.25">
      <c r="B346" s="242">
        <f>IF(Exploitation!C119="Liquide",Exploitation!B119,0)</f>
        <v>0</v>
      </c>
      <c r="C346" s="243">
        <f t="shared" si="12"/>
        <v>346</v>
      </c>
      <c r="D346" s="244" t="str">
        <f t="shared" ca="1" si="15"/>
        <v/>
      </c>
      <c r="E346" s="243" t="str">
        <f t="shared" ca="1" si="13"/>
        <v/>
      </c>
      <c r="F346" s="340">
        <f t="shared" ca="1" si="14"/>
        <v>0</v>
      </c>
    </row>
    <row r="347" spans="1:6" s="204" customFormat="1" x14ac:dyDescent="0.25">
      <c r="B347" s="242">
        <f>IF(Exploitation!C123="Liquide",Exploitation!B123,0)</f>
        <v>0</v>
      </c>
      <c r="C347" s="243">
        <f t="shared" si="12"/>
        <v>347</v>
      </c>
      <c r="D347" s="244" t="str">
        <f ca="1">IF(ISERROR(IF(INDIRECT("B"&amp;(E346+1))&lt;&gt;0,INDIRECT("B"&amp;(E346+1)),IF(INDIRECT("B"&amp;(E346+2))&lt;&gt;0,INDIRECT("B"&amp;(E346+2)),IF(INDIRECT("B"&amp;(E346+3))&lt;&gt;0,INDIRECT("B"&amp;(E346+3)),IF(INDIRECT("B"&amp;(E346+4))&lt;&gt;0,INDIRECT("B"&amp;(E346+4)),IF(INDIRECT("B"&amp;(E346+5))&lt;&gt;0,INDIRECT("B"&amp;(E346+5)),IF(INDIRECT("B"&amp;(E346+6))&lt;&gt;0,INDIRECT("B"&amp;(E346+6)),IF(INDIRECT("B"&amp;(E346+7))&lt;&gt;0,INDIRECT("B"&amp;(E346+7)),IF(INDIRECT("B"&amp;(E346+8))&lt;&gt;0,INDIRECT("B"&amp;(E346+8)),IF(INDIRECT("B"&amp;(E346+9))&lt;&gt;0,INDIRECT("B"&amp;(E346+9)),"")))))))))),"",IF(INDIRECT("B"&amp;(E346+1))&lt;&gt;0,INDIRECT("B"&amp;(E346+1)),IF(INDIRECT("B"&amp;(E346+2))&lt;&gt;0,INDIRECT("B"&amp;(E346+2)),IF(INDIRECT("B"&amp;(E346+3))&lt;&gt;0,INDIRECT("B"&amp;(E346+3)),IF(INDIRECT("B"&amp;(E346+4))&lt;&gt;0,INDIRECT("B"&amp;(E346+4)),IF(INDIRECT("B"&amp;(E346+5))&lt;&gt;0,INDIRECT("B"&amp;(E346+5)),IF(INDIRECT("B"&amp;(E346+6))&lt;&gt;0,INDIRECT("B"&amp;(E346+6)),IF(INDIRECT("B"&amp;(E346+7))&lt;&gt;0,INDIRECT("B"&amp;(E346+7)),IF(INDIRECT("B"&amp;(E346+8))&lt;&gt;0,INDIRECT("B"&amp;(E346+8)),IF(INDIRECT("B"&amp;(E346+9))&lt;&gt;0,INDIRECT("B"&amp;(E346+9)),""))))))))))</f>
        <v/>
      </c>
      <c r="E347" s="243" t="str">
        <f t="shared" ca="1" si="13"/>
        <v/>
      </c>
      <c r="F347" s="340">
        <f t="shared" ca="1" si="14"/>
        <v>0</v>
      </c>
    </row>
    <row r="348" spans="1:6" s="204" customFormat="1" x14ac:dyDescent="0.25">
      <c r="B348" s="242">
        <f>IF(Exploitation!C124="Liquide",Exploitation!B124,0)</f>
        <v>0</v>
      </c>
      <c r="C348" s="243">
        <f t="shared" si="12"/>
        <v>348</v>
      </c>
      <c r="D348" s="244" t="str">
        <f t="shared" ref="D348:D351" ca="1" si="16">IF(ISERROR(IF(INDIRECT("B"&amp;(E347+1))&lt;&gt;0,INDIRECT("B"&amp;(E347+1)),IF(INDIRECT("B"&amp;(E347+2))&lt;&gt;0,INDIRECT("B"&amp;(E347+2)),IF(INDIRECT("B"&amp;(E347+3))&lt;&gt;0,INDIRECT("B"&amp;(E347+3)),IF(INDIRECT("B"&amp;(E347+4))&lt;&gt;0,INDIRECT("B"&amp;(E347+4)),IF(INDIRECT("B"&amp;(E347+5))&lt;&gt;0,INDIRECT("B"&amp;(E347+5)),IF(INDIRECT("B"&amp;(E347+6))&lt;&gt;0,INDIRECT("B"&amp;(E347+6)),IF(INDIRECT("B"&amp;(E347+7))&lt;&gt;0,INDIRECT("B"&amp;(E347+7)),IF(INDIRECT("B"&amp;(E347+8))&lt;&gt;0,INDIRECT("B"&amp;(E347+8)),IF(INDIRECT("B"&amp;(E347+9))&lt;&gt;0,INDIRECT("B"&amp;(E347+9)),"")))))))))),"",IF(INDIRECT("B"&amp;(E347+1))&lt;&gt;0,INDIRECT("B"&amp;(E347+1)),IF(INDIRECT("B"&amp;(E347+2))&lt;&gt;0,INDIRECT("B"&amp;(E347+2)),IF(INDIRECT("B"&amp;(E347+3))&lt;&gt;0,INDIRECT("B"&amp;(E347+3)),IF(INDIRECT("B"&amp;(E347+4))&lt;&gt;0,INDIRECT("B"&amp;(E347+4)),IF(INDIRECT("B"&amp;(E347+5))&lt;&gt;0,INDIRECT("B"&amp;(E347+5)),IF(INDIRECT("B"&amp;(E347+6))&lt;&gt;0,INDIRECT("B"&amp;(E347+6)),IF(INDIRECT("B"&amp;(E347+7))&lt;&gt;0,INDIRECT("B"&amp;(E347+7)),IF(INDIRECT("B"&amp;(E347+8))&lt;&gt;0,INDIRECT("B"&amp;(E347+8)),IF(INDIRECT("B"&amp;(E347+9))&lt;&gt;0,INDIRECT("B"&amp;(E347+9)),""))))))))))</f>
        <v/>
      </c>
      <c r="E348" s="243" t="str">
        <f t="shared" ca="1" si="13"/>
        <v/>
      </c>
      <c r="F348" s="340">
        <f t="shared" ca="1" si="14"/>
        <v>0</v>
      </c>
    </row>
    <row r="349" spans="1:6" s="204" customFormat="1" x14ac:dyDescent="0.25">
      <c r="B349" s="242">
        <f>IF(Exploitation!C125="Liquide",Exploitation!B125,0)</f>
        <v>0</v>
      </c>
      <c r="C349" s="243">
        <f t="shared" si="12"/>
        <v>349</v>
      </c>
      <c r="D349" s="244" t="str">
        <f t="shared" ca="1" si="16"/>
        <v/>
      </c>
      <c r="E349" s="243" t="str">
        <f t="shared" ca="1" si="13"/>
        <v/>
      </c>
      <c r="F349" s="340">
        <f t="shared" ca="1" si="14"/>
        <v>0</v>
      </c>
    </row>
    <row r="350" spans="1:6" s="204" customFormat="1" x14ac:dyDescent="0.25">
      <c r="B350" s="242">
        <f>IF(Exploitation!C126="Liquide",Exploitation!B126,0)</f>
        <v>0</v>
      </c>
      <c r="C350" s="243">
        <f t="shared" si="12"/>
        <v>350</v>
      </c>
      <c r="D350" s="244" t="str">
        <f t="shared" ca="1" si="16"/>
        <v/>
      </c>
      <c r="E350" s="243" t="str">
        <f t="shared" ca="1" si="13"/>
        <v/>
      </c>
      <c r="F350" s="340">
        <f t="shared" ca="1" si="14"/>
        <v>0</v>
      </c>
    </row>
    <row r="351" spans="1:6" s="204" customFormat="1" x14ac:dyDescent="0.25">
      <c r="B351" s="242">
        <f>IF(Exploitation!C127="Liquide",Exploitation!B127,0)</f>
        <v>0</v>
      </c>
      <c r="C351" s="243">
        <f t="shared" si="12"/>
        <v>351</v>
      </c>
      <c r="D351" s="244" t="str">
        <f t="shared" ca="1" si="16"/>
        <v/>
      </c>
      <c r="E351" s="243" t="str">
        <f t="shared" ca="1" si="13"/>
        <v/>
      </c>
      <c r="F351" s="340">
        <f t="shared" ca="1" si="14"/>
        <v>0</v>
      </c>
    </row>
    <row r="352" spans="1:6" s="204" customFormat="1" x14ac:dyDescent="0.25">
      <c r="A352" s="3" t="s">
        <v>531</v>
      </c>
      <c r="E352" s="153" t="s">
        <v>652</v>
      </c>
      <c r="F352" s="340">
        <f ca="1">SUM(F341:F351)</f>
        <v>0</v>
      </c>
    </row>
    <row r="353" spans="1:6" s="204" customFormat="1" x14ac:dyDescent="0.25">
      <c r="A353" s="3" t="s">
        <v>531</v>
      </c>
      <c r="E353" s="154" t="s">
        <v>653</v>
      </c>
      <c r="F353" s="154" t="str">
        <f ca="1">"'Donnees d''entrée'!D"&amp;B340&amp;":D" &amp; B340+IF(F352=0,0,F352-1)</f>
        <v>'Donnees d''entrée'!D342:D342</v>
      </c>
    </row>
    <row r="354" spans="1:6" s="204" customFormat="1" x14ac:dyDescent="0.25">
      <c r="A354" s="3" t="s">
        <v>531</v>
      </c>
    </row>
    <row r="355" spans="1:6" s="204" customFormat="1" x14ac:dyDescent="0.25">
      <c r="A355" s="3" t="s">
        <v>531</v>
      </c>
    </row>
    <row r="356" spans="1:6" s="204" customFormat="1" x14ac:dyDescent="0.25">
      <c r="A356" s="3" t="s">
        <v>531</v>
      </c>
    </row>
    <row r="357" spans="1:6" s="204" customFormat="1" x14ac:dyDescent="0.25">
      <c r="A357" s="3" t="s">
        <v>531</v>
      </c>
    </row>
    <row r="358" spans="1:6" s="204" customFormat="1" x14ac:dyDescent="0.25">
      <c r="A358" s="3" t="s">
        <v>531</v>
      </c>
    </row>
    <row r="359" spans="1:6" s="204" customFormat="1" x14ac:dyDescent="0.25">
      <c r="A359" s="3" t="s">
        <v>531</v>
      </c>
    </row>
    <row r="360" spans="1:6" s="204" customFormat="1" x14ac:dyDescent="0.25">
      <c r="A360" s="3" t="s">
        <v>531</v>
      </c>
    </row>
    <row r="361" spans="1:6" s="204" customFormat="1" x14ac:dyDescent="0.25"/>
    <row r="362" spans="1:6" s="90" customFormat="1" x14ac:dyDescent="0.25">
      <c r="A362" s="89" t="s">
        <v>533</v>
      </c>
    </row>
    <row r="363" spans="1:6" s="204" customFormat="1" x14ac:dyDescent="0.25"/>
    <row r="364" spans="1:6" s="204" customFormat="1" x14ac:dyDescent="0.25">
      <c r="B364" s="148" t="s">
        <v>527</v>
      </c>
      <c r="C364" s="148" t="s">
        <v>528</v>
      </c>
      <c r="D364" s="148" t="s">
        <v>529</v>
      </c>
      <c r="E364" s="148" t="s">
        <v>530</v>
      </c>
    </row>
    <row r="365" spans="1:6" s="204" customFormat="1" x14ac:dyDescent="0.25">
      <c r="B365" s="242">
        <f>IF(Exploitation!C123="Liquide",Exploitation!B123,0)</f>
        <v>0</v>
      </c>
      <c r="C365" s="243">
        <f>ROW(B365)</f>
        <v>365</v>
      </c>
      <c r="D365" s="243" t="str">
        <f>IF(B365&lt;&gt;0,B365,IF(B366&lt;&gt;0,B366,IF(B367&lt;&gt;0,B367,IF(B368&lt;&gt;0,B368,IF(B369&lt;&gt;0,B369,"")))))</f>
        <v/>
      </c>
      <c r="E365" s="243" t="str">
        <f>IF(ISERROR(VLOOKUP(D365,$B$365:$C$369,2,FALSE)),"",VLOOKUP(D365,$B$365:$C$369,2,FALSE))</f>
        <v/>
      </c>
    </row>
    <row r="366" spans="1:6" s="204" customFormat="1" x14ac:dyDescent="0.25">
      <c r="B366" s="242">
        <f>IF(Exploitation!C124="Liquide",Exploitation!B124,0)</f>
        <v>0</v>
      </c>
      <c r="C366" s="243">
        <f t="shared" ref="C366:C369" si="17">ROW(B366)</f>
        <v>366</v>
      </c>
      <c r="D366" s="244" t="str">
        <f ca="1">IF(ISERROR(IF(INDIRECT("B"&amp;(E365+1))&lt;&gt;0,INDIRECT("B"&amp;(E365+1)),IF(INDIRECT("B"&amp;(E365+2))&lt;&gt;0,INDIRECT("B"&amp;(E365+2)),IF(INDIRECT("B"&amp;(E365+3))&lt;&gt;0,INDIRECT("B"&amp;(E365+3)),IF(INDIRECT("B"&amp;(E365+4))&lt;&gt;0,INDIRECT("B"&amp;(E365+4)),""))))),"",IF(INDIRECT("B"&amp;(E365+1))&lt;&gt;0,INDIRECT("B"&amp;(E365+1)),IF(INDIRECT("B"&amp;(E365+2))&lt;&gt;0,INDIRECT("B"&amp;(E365+2)),IF(INDIRECT("B"&amp;(E365+3))&lt;&gt;0,INDIRECT("B"&amp;(E365+3)),IF(INDIRECT("B"&amp;(E365+4))&lt;&gt;0,INDIRECT("B"&amp;(E365+4)),"")))))</f>
        <v/>
      </c>
      <c r="E366" s="243" t="str">
        <f t="shared" ref="E366:E369" ca="1" si="18">IF(ISERROR(VLOOKUP(D366,$B$365:$C$369,2,FALSE)),"",VLOOKUP(D366,$B$365:$C$369,2,FALSE))</f>
        <v/>
      </c>
    </row>
    <row r="367" spans="1:6" s="204" customFormat="1" x14ac:dyDescent="0.25">
      <c r="B367" s="242">
        <f>IF(Exploitation!C125="Liquide",Exploitation!B125,0)</f>
        <v>0</v>
      </c>
      <c r="C367" s="243">
        <f t="shared" si="17"/>
        <v>367</v>
      </c>
      <c r="D367" s="244" t="str">
        <f t="shared" ref="D367:D369" ca="1" si="19">IF(ISERROR(IF(INDIRECT("B"&amp;(E366+1))&lt;&gt;0,INDIRECT("B"&amp;(E366+1)),IF(INDIRECT("B"&amp;(E366+2))&lt;&gt;0,INDIRECT("B"&amp;(E366+2)),IF(INDIRECT("B"&amp;(E366+3))&lt;&gt;0,INDIRECT("B"&amp;(E366+3)),IF(INDIRECT("B"&amp;(E366+4))&lt;&gt;0,INDIRECT("B"&amp;(E366+4)),""))))),"",IF(INDIRECT("B"&amp;(E366+1))&lt;&gt;0,INDIRECT("B"&amp;(E366+1)),IF(INDIRECT("B"&amp;(E366+2))&lt;&gt;0,INDIRECT("B"&amp;(E366+2)),IF(INDIRECT("B"&amp;(E366+3))&lt;&gt;0,INDIRECT("B"&amp;(E366+3)),IF(INDIRECT("B"&amp;(E366+4))&lt;&gt;0,INDIRECT("B"&amp;(E366+4)),"")))))</f>
        <v/>
      </c>
      <c r="E367" s="243" t="str">
        <f t="shared" ca="1" si="18"/>
        <v/>
      </c>
    </row>
    <row r="368" spans="1:6" s="204" customFormat="1" x14ac:dyDescent="0.25">
      <c r="B368" s="242">
        <f>IF(Exploitation!C126="Liquide",Exploitation!B126,0)</f>
        <v>0</v>
      </c>
      <c r="C368" s="243">
        <f t="shared" si="17"/>
        <v>368</v>
      </c>
      <c r="D368" s="244" t="str">
        <f t="shared" ca="1" si="19"/>
        <v/>
      </c>
      <c r="E368" s="243" t="str">
        <f t="shared" ca="1" si="18"/>
        <v/>
      </c>
    </row>
    <row r="369" spans="1:5" s="204" customFormat="1" x14ac:dyDescent="0.25">
      <c r="B369" s="242">
        <f>IF(Exploitation!C127="Liquide",Exploitation!B127,0)</f>
        <v>0</v>
      </c>
      <c r="C369" s="243">
        <f t="shared" si="17"/>
        <v>369</v>
      </c>
      <c r="D369" s="244" t="str">
        <f t="shared" ca="1" si="19"/>
        <v/>
      </c>
      <c r="E369" s="243" t="str">
        <f t="shared" ca="1" si="18"/>
        <v/>
      </c>
    </row>
    <row r="370" spans="1:5" s="204" customFormat="1" ht="10.15" customHeight="1" x14ac:dyDescent="0.25">
      <c r="A370" s="3" t="s">
        <v>531</v>
      </c>
    </row>
    <row r="371" spans="1:5" s="204" customFormat="1" ht="10.15" customHeight="1" x14ac:dyDescent="0.25">
      <c r="A371" s="3" t="s">
        <v>531</v>
      </c>
    </row>
    <row r="372" spans="1:5" s="204" customFormat="1" ht="10.15" customHeight="1" x14ac:dyDescent="0.25">
      <c r="A372" s="3" t="s">
        <v>531</v>
      </c>
    </row>
    <row r="373" spans="1:5" s="204" customFormat="1" ht="10.15" customHeight="1" x14ac:dyDescent="0.25">
      <c r="A373" s="3" t="s">
        <v>531</v>
      </c>
    </row>
    <row r="374" spans="1:5" s="204" customFormat="1" ht="10.15" customHeight="1" x14ac:dyDescent="0.25">
      <c r="A374" s="3" t="s">
        <v>531</v>
      </c>
    </row>
    <row r="375" spans="1:5" s="204" customFormat="1" ht="10.15" customHeight="1" x14ac:dyDescent="0.25"/>
    <row r="376" spans="1:5" s="90" customFormat="1" x14ac:dyDescent="0.25">
      <c r="A376" s="89" t="s">
        <v>534</v>
      </c>
    </row>
    <row r="377" spans="1:5" s="204" customFormat="1" x14ac:dyDescent="0.25"/>
    <row r="378" spans="1:5" s="204" customFormat="1" x14ac:dyDescent="0.25">
      <c r="B378" s="148" t="s">
        <v>527</v>
      </c>
      <c r="C378" s="148" t="s">
        <v>528</v>
      </c>
      <c r="D378" s="148" t="s">
        <v>529</v>
      </c>
      <c r="E378" s="148" t="s">
        <v>530</v>
      </c>
    </row>
    <row r="379" spans="1:5" s="204" customFormat="1" x14ac:dyDescent="0.25">
      <c r="B379" s="242">
        <f>IF(Exploitation!C123="Solide",Exploitation!B123,0)</f>
        <v>0</v>
      </c>
      <c r="C379" s="243">
        <f>ROW(B379)</f>
        <v>379</v>
      </c>
      <c r="D379" s="243" t="str">
        <f>IF(B379&lt;&gt;0,B379,IF(B380&lt;&gt;0,B380,IF(B381&lt;&gt;0,B381,IF(B382&lt;&gt;0,B382,IF(B383&lt;&gt;0,B383,"")))))</f>
        <v>COMPOST NORME</v>
      </c>
      <c r="E379" s="243">
        <f>IF(ISERROR(VLOOKUP(D379,$B$379:$C$383,2,FALSE)),"",VLOOKUP(D379,$B$379:$C$383,2,FALSE))</f>
        <v>380</v>
      </c>
    </row>
    <row r="380" spans="1:5" s="204" customFormat="1" x14ac:dyDescent="0.25">
      <c r="B380" s="242" t="str">
        <f>IF(Exploitation!C124="Solide",Exploitation!B124,0)</f>
        <v>COMPOST NORME</v>
      </c>
      <c r="C380" s="243">
        <f t="shared" ref="C380:C383" si="20">ROW(B380)</f>
        <v>380</v>
      </c>
      <c r="D380" s="244" t="str">
        <f ca="1">IF(ISERROR(IF(INDIRECT("B"&amp;(E379+1))&lt;&gt;0,INDIRECT("B"&amp;(E379+1)),IF(INDIRECT("B"&amp;(E379+2))&lt;&gt;0,INDIRECT("B"&amp;(E379+2)),IF(INDIRECT("B"&amp;(E379+3))&lt;&gt;0,INDIRECT("B"&amp;(E379+3)),IF(INDIRECT("B"&amp;(E379+4))&lt;&gt;0,INDIRECT("B"&amp;(E379+4)),""))))),"",IF(INDIRECT("B"&amp;(E379+1))&lt;&gt;0,INDIRECT("B"&amp;(E379+1)),IF(INDIRECT("B"&amp;(E379+2))&lt;&gt;0,INDIRECT("B"&amp;(E379+2)),IF(INDIRECT("B"&amp;(E379+3))&lt;&gt;0,INDIRECT("B"&amp;(E379+3)),IF(INDIRECT("B"&amp;(E379+4))&lt;&gt;0,INDIRECT("B"&amp;(E379+4)),"")))))</f>
        <v/>
      </c>
      <c r="E380" s="243" t="str">
        <f t="shared" ref="E380:E383" ca="1" si="21">IF(ISERROR(VLOOKUP(D380,$B$379:$C$383,2,FALSE)),"",VLOOKUP(D380,$B$379:$C$383,2,FALSE))</f>
        <v/>
      </c>
    </row>
    <row r="381" spans="1:5" s="204" customFormat="1" x14ac:dyDescent="0.25">
      <c r="B381" s="242">
        <f>IF(Exploitation!C125="Solide",Exploitation!B125,0)</f>
        <v>0</v>
      </c>
      <c r="C381" s="243">
        <f t="shared" si="20"/>
        <v>381</v>
      </c>
      <c r="D381" s="244" t="str">
        <f t="shared" ref="D381:D383" ca="1" si="22">IF(ISERROR(IF(INDIRECT("B"&amp;(E380+1))&lt;&gt;0,INDIRECT("B"&amp;(E380+1)),IF(INDIRECT("B"&amp;(E380+2))&lt;&gt;0,INDIRECT("B"&amp;(E380+2)),IF(INDIRECT("B"&amp;(E380+3))&lt;&gt;0,INDIRECT("B"&amp;(E380+3)),IF(INDIRECT("B"&amp;(E380+4))&lt;&gt;0,INDIRECT("B"&amp;(E380+4)),""))))),"",IF(INDIRECT("B"&amp;(E380+1))&lt;&gt;0,INDIRECT("B"&amp;(E380+1)),IF(INDIRECT("B"&amp;(E380+2))&lt;&gt;0,INDIRECT("B"&amp;(E380+2)),IF(INDIRECT("B"&amp;(E380+3))&lt;&gt;0,INDIRECT("B"&amp;(E380+3)),IF(INDIRECT("B"&amp;(E380+4))&lt;&gt;0,INDIRECT("B"&amp;(E380+4)),"")))))</f>
        <v/>
      </c>
      <c r="E381" s="243" t="str">
        <f t="shared" ca="1" si="21"/>
        <v/>
      </c>
    </row>
    <row r="382" spans="1:5" s="204" customFormat="1" x14ac:dyDescent="0.25">
      <c r="B382" s="242">
        <f>IF(Exploitation!C126="Solide",Exploitation!B126,0)</f>
        <v>0</v>
      </c>
      <c r="C382" s="243">
        <f t="shared" si="20"/>
        <v>382</v>
      </c>
      <c r="D382" s="244" t="str">
        <f t="shared" ca="1" si="22"/>
        <v/>
      </c>
      <c r="E382" s="243" t="str">
        <f t="shared" ca="1" si="21"/>
        <v/>
      </c>
    </row>
    <row r="383" spans="1:5" s="204" customFormat="1" x14ac:dyDescent="0.25">
      <c r="B383" s="242">
        <f>IF(Exploitation!C127="Solide",Exploitation!B127,0)</f>
        <v>0</v>
      </c>
      <c r="C383" s="243">
        <f t="shared" si="20"/>
        <v>383</v>
      </c>
      <c r="D383" s="244" t="str">
        <f t="shared" ca="1" si="22"/>
        <v/>
      </c>
      <c r="E383" s="243" t="str">
        <f t="shared" ca="1" si="21"/>
        <v/>
      </c>
    </row>
    <row r="384" spans="1:5" s="204" customFormat="1" x14ac:dyDescent="0.25">
      <c r="A384" s="3" t="s">
        <v>531</v>
      </c>
    </row>
    <row r="385" spans="1:3" s="204" customFormat="1" x14ac:dyDescent="0.25">
      <c r="A385" s="3" t="s">
        <v>531</v>
      </c>
    </row>
    <row r="386" spans="1:3" s="204" customFormat="1" x14ac:dyDescent="0.25">
      <c r="A386" s="3" t="s">
        <v>531</v>
      </c>
    </row>
    <row r="387" spans="1:3" s="204" customFormat="1" x14ac:dyDescent="0.25">
      <c r="A387" s="3" t="s">
        <v>531</v>
      </c>
    </row>
    <row r="388" spans="1:3" s="204" customFormat="1" x14ac:dyDescent="0.25">
      <c r="A388" s="3" t="s">
        <v>531</v>
      </c>
    </row>
    <row r="389" spans="1:3" s="204" customFormat="1" x14ac:dyDescent="0.25"/>
    <row r="390" spans="1:3" s="90" customFormat="1" x14ac:dyDescent="0.25">
      <c r="A390" s="89" t="s">
        <v>535</v>
      </c>
    </row>
    <row r="391" spans="1:3" s="204" customFormat="1" x14ac:dyDescent="0.25"/>
    <row r="392" spans="1:3" s="204" customFormat="1" x14ac:dyDescent="0.25">
      <c r="B392" s="148" t="s">
        <v>536</v>
      </c>
    </row>
    <row r="393" spans="1:3" s="204" customFormat="1" x14ac:dyDescent="0.25">
      <c r="B393" s="245" t="s">
        <v>514</v>
      </c>
    </row>
    <row r="394" spans="1:3" s="204" customFormat="1" x14ac:dyDescent="0.25">
      <c r="B394" s="245" t="s">
        <v>537</v>
      </c>
    </row>
    <row r="395" spans="1:3" s="204" customFormat="1" x14ac:dyDescent="0.25">
      <c r="B395" s="58"/>
    </row>
    <row r="396" spans="1:3" s="204" customFormat="1" x14ac:dyDescent="0.25">
      <c r="B396" s="58"/>
    </row>
    <row r="397" spans="1:3" s="204" customFormat="1" ht="26.25" x14ac:dyDescent="0.4">
      <c r="A397" s="530" t="s">
        <v>289</v>
      </c>
      <c r="B397" s="530"/>
      <c r="C397" s="530"/>
    </row>
    <row r="398" spans="1:3" s="204" customFormat="1" x14ac:dyDescent="0.25"/>
    <row r="399" spans="1:3" s="204" customFormat="1" x14ac:dyDescent="0.25"/>
    <row r="400" spans="1:3" s="90" customFormat="1" ht="15.75" customHeight="1" x14ac:dyDescent="0.25">
      <c r="A400" s="89" t="s">
        <v>290</v>
      </c>
    </row>
    <row r="401" spans="1:14" s="204" customFormat="1" x14ac:dyDescent="0.25"/>
    <row r="402" spans="1:14" s="204" customFormat="1" x14ac:dyDescent="0.25">
      <c r="B402" s="74"/>
      <c r="C402" s="39" t="s">
        <v>104</v>
      </c>
      <c r="D402" s="107" t="s">
        <v>105</v>
      </c>
    </row>
    <row r="403" spans="1:14" s="204" customFormat="1" x14ac:dyDescent="0.25">
      <c r="B403" s="52" t="s">
        <v>103</v>
      </c>
      <c r="C403" s="51">
        <v>0.7</v>
      </c>
      <c r="D403" s="51">
        <v>0.7</v>
      </c>
    </row>
    <row r="404" spans="1:14" s="204" customFormat="1" x14ac:dyDescent="0.25">
      <c r="B404" s="52" t="s">
        <v>2</v>
      </c>
      <c r="C404" s="51">
        <v>0.7</v>
      </c>
      <c r="D404" s="51">
        <v>0.7</v>
      </c>
    </row>
    <row r="405" spans="1:14" s="204" customFormat="1" x14ac:dyDescent="0.25">
      <c r="B405" s="52" t="s">
        <v>9</v>
      </c>
      <c r="C405" s="51">
        <v>0.7</v>
      </c>
      <c r="D405" s="51">
        <v>0.7</v>
      </c>
    </row>
    <row r="406" spans="1:14" s="204" customFormat="1" x14ac:dyDescent="0.25">
      <c r="B406" s="52" t="s">
        <v>23</v>
      </c>
      <c r="C406" s="51">
        <v>0.7</v>
      </c>
      <c r="D406" s="51">
        <v>0.7</v>
      </c>
    </row>
    <row r="407" spans="1:14" s="204" customFormat="1" x14ac:dyDescent="0.25">
      <c r="B407" s="52" t="s">
        <v>1</v>
      </c>
      <c r="C407" s="51">
        <v>0.7</v>
      </c>
      <c r="D407" s="51">
        <v>0.7</v>
      </c>
    </row>
    <row r="408" spans="1:14" s="204" customFormat="1" x14ac:dyDescent="0.25">
      <c r="B408" s="52" t="s">
        <v>22</v>
      </c>
      <c r="C408" s="51">
        <v>0.7</v>
      </c>
      <c r="D408" s="51">
        <v>0.7</v>
      </c>
    </row>
    <row r="409" spans="1:14" s="204" customFormat="1" x14ac:dyDescent="0.25">
      <c r="B409" s="52" t="s">
        <v>24</v>
      </c>
      <c r="C409" s="51">
        <v>0.7</v>
      </c>
      <c r="D409" s="51">
        <v>0.7</v>
      </c>
    </row>
    <row r="410" spans="1:14" s="204" customFormat="1" x14ac:dyDescent="0.25">
      <c r="B410" s="52" t="s">
        <v>0</v>
      </c>
      <c r="C410" s="51">
        <v>0.7</v>
      </c>
      <c r="D410" s="51">
        <v>0.7</v>
      </c>
    </row>
    <row r="411" spans="1:14" s="204" customFormat="1" x14ac:dyDescent="0.25"/>
    <row r="412" spans="1:14" s="90" customFormat="1" ht="15.75" customHeight="1" x14ac:dyDescent="0.25">
      <c r="A412" s="89" t="s">
        <v>234</v>
      </c>
    </row>
    <row r="413" spans="1:14" s="204" customFormat="1" ht="15.75" customHeight="1" x14ac:dyDescent="0.25"/>
    <row r="414" spans="1:14" s="204" customFormat="1" ht="15.75" customHeight="1" x14ac:dyDescent="0.25">
      <c r="C414" s="158" t="s">
        <v>545</v>
      </c>
      <c r="D414" s="158" t="s">
        <v>545</v>
      </c>
      <c r="E414" s="158" t="s">
        <v>545</v>
      </c>
      <c r="F414" s="158" t="s">
        <v>545</v>
      </c>
      <c r="G414" s="158" t="s">
        <v>545</v>
      </c>
      <c r="H414"/>
      <c r="I414"/>
      <c r="J414"/>
      <c r="K414"/>
      <c r="L414"/>
      <c r="M414"/>
      <c r="N414"/>
    </row>
    <row r="415" spans="1:14" s="204" customFormat="1" x14ac:dyDescent="0.25">
      <c r="B415" s="204" t="s">
        <v>967</v>
      </c>
      <c r="C415" s="158">
        <v>1</v>
      </c>
      <c r="D415" s="158">
        <v>1</v>
      </c>
      <c r="E415" s="158">
        <v>1</v>
      </c>
      <c r="F415" s="158">
        <v>0.75</v>
      </c>
      <c r="G415" s="158">
        <v>1</v>
      </c>
      <c r="H415"/>
      <c r="I415"/>
      <c r="J415"/>
      <c r="K415"/>
      <c r="L415"/>
      <c r="M415"/>
      <c r="N415"/>
    </row>
    <row r="416" spans="1:14" s="204" customFormat="1" ht="60.75" customHeight="1" x14ac:dyDescent="0.25">
      <c r="B416" s="131"/>
      <c r="C416" s="151" t="s">
        <v>856</v>
      </c>
      <c r="D416" s="151" t="s">
        <v>857</v>
      </c>
      <c r="E416" s="151" t="s">
        <v>858</v>
      </c>
      <c r="F416" s="151" t="s">
        <v>906</v>
      </c>
      <c r="G416" s="151" t="s">
        <v>894</v>
      </c>
      <c r="H416"/>
      <c r="I416"/>
      <c r="J416"/>
      <c r="K416"/>
      <c r="L416"/>
      <c r="M416"/>
      <c r="N416"/>
    </row>
    <row r="417" spans="2:14" s="204" customFormat="1" ht="30" x14ac:dyDescent="0.25">
      <c r="B417" s="159" t="str">
        <f t="shared" ref="B417:B439" si="23">C52</f>
        <v>Fosse profonde ouverte sous cages (stockage des fientes)</v>
      </c>
      <c r="C417" s="419">
        <v>1</v>
      </c>
      <c r="D417" s="418">
        <f>$C417*D$415</f>
        <v>1</v>
      </c>
      <c r="E417" s="418">
        <f t="shared" ref="E417:G432" si="24">$C417*E$415</f>
        <v>1</v>
      </c>
      <c r="F417" s="418">
        <f t="shared" si="24"/>
        <v>0.75</v>
      </c>
      <c r="G417" s="418">
        <f t="shared" si="24"/>
        <v>1</v>
      </c>
      <c r="H417"/>
      <c r="I417"/>
      <c r="J417"/>
      <c r="K417"/>
      <c r="L417"/>
      <c r="M417"/>
      <c r="N417"/>
    </row>
    <row r="418" spans="2:14" s="204" customFormat="1" x14ac:dyDescent="0.25">
      <c r="B418" s="159" t="str">
        <f t="shared" si="23"/>
        <v>Evacuation par racleurs sous cages (fientes)</v>
      </c>
      <c r="C418" s="419">
        <v>1</v>
      </c>
      <c r="D418" s="418">
        <f t="shared" ref="D418:G440" si="25">$C418*D$415</f>
        <v>1</v>
      </c>
      <c r="E418" s="418">
        <f t="shared" si="25"/>
        <v>1</v>
      </c>
      <c r="F418" s="418">
        <f t="shared" si="25"/>
        <v>0.75</v>
      </c>
      <c r="G418" s="418">
        <f t="shared" si="24"/>
        <v>1</v>
      </c>
      <c r="H418"/>
      <c r="I418"/>
      <c r="J418"/>
      <c r="K418"/>
      <c r="L418"/>
      <c r="M418"/>
      <c r="N418"/>
    </row>
    <row r="419" spans="2:14" s="204" customFormat="1" ht="30" x14ac:dyDescent="0.25">
      <c r="B419" s="159" t="str">
        <f t="shared" si="23"/>
        <v>Tapis d'évacuation sans pré-séchage forcé sous cages, au moins deux fois par semaine</v>
      </c>
      <c r="C419" s="419">
        <v>0.3</v>
      </c>
      <c r="D419" s="418">
        <f t="shared" si="25"/>
        <v>0.3</v>
      </c>
      <c r="E419" s="418">
        <f t="shared" si="25"/>
        <v>0.3</v>
      </c>
      <c r="F419" s="418">
        <f t="shared" si="25"/>
        <v>0.22499999999999998</v>
      </c>
      <c r="G419" s="418">
        <f t="shared" si="24"/>
        <v>0.3</v>
      </c>
      <c r="H419"/>
      <c r="I419"/>
      <c r="J419"/>
      <c r="K419"/>
      <c r="L419"/>
      <c r="M419"/>
      <c r="N419"/>
    </row>
    <row r="420" spans="2:14" s="204" customFormat="1" ht="30" x14ac:dyDescent="0.25">
      <c r="B420" s="159" t="str">
        <f t="shared" si="23"/>
        <v>Tapis d'évacuation avec pré-séchage forcé sous cages, au moins une fois par semaine</v>
      </c>
      <c r="C420" s="419">
        <v>0.2</v>
      </c>
      <c r="D420" s="418">
        <f t="shared" si="25"/>
        <v>0.2</v>
      </c>
      <c r="E420" s="418">
        <f t="shared" si="25"/>
        <v>0.2</v>
      </c>
      <c r="F420" s="418">
        <f t="shared" si="25"/>
        <v>0.15000000000000002</v>
      </c>
      <c r="G420" s="418">
        <f t="shared" si="24"/>
        <v>0.2</v>
      </c>
      <c r="H420"/>
      <c r="I420"/>
      <c r="J420"/>
      <c r="K420"/>
      <c r="L420"/>
      <c r="M420"/>
      <c r="N420"/>
    </row>
    <row r="421" spans="2:14" s="204" customFormat="1" ht="30" x14ac:dyDescent="0.25">
      <c r="B421" s="159" t="str">
        <f t="shared" si="23"/>
        <v>Evacuation vers un sécheur extérieur type Seconov (cages)</v>
      </c>
      <c r="C421" s="419">
        <v>0.12874155133569354</v>
      </c>
      <c r="D421" s="418">
        <f t="shared" si="25"/>
        <v>0.12874155133569354</v>
      </c>
      <c r="E421" s="418">
        <f t="shared" si="25"/>
        <v>0.12874155133569354</v>
      </c>
      <c r="F421" s="418">
        <f t="shared" si="25"/>
        <v>9.6556163501770154E-2</v>
      </c>
      <c r="G421" s="418">
        <f t="shared" si="24"/>
        <v>0.12874155133569354</v>
      </c>
      <c r="H421"/>
      <c r="I421"/>
      <c r="J421"/>
      <c r="K421"/>
      <c r="L421"/>
      <c r="M421"/>
      <c r="N421"/>
    </row>
    <row r="422" spans="2:14" s="204" customFormat="1" ht="30" x14ac:dyDescent="0.25">
      <c r="B422" s="159" t="str">
        <f t="shared" si="23"/>
        <v>Fosse profonde ouverte sous volières (stockage des fientes)</v>
      </c>
      <c r="C422" s="419">
        <v>1</v>
      </c>
      <c r="D422" s="418">
        <f t="shared" si="25"/>
        <v>1</v>
      </c>
      <c r="E422" s="418">
        <f t="shared" si="25"/>
        <v>1</v>
      </c>
      <c r="F422" s="418">
        <f t="shared" si="25"/>
        <v>0.75</v>
      </c>
      <c r="G422" s="418">
        <f t="shared" si="24"/>
        <v>1</v>
      </c>
      <c r="H422"/>
      <c r="I422"/>
      <c r="J422"/>
      <c r="K422"/>
      <c r="L422"/>
      <c r="M422"/>
      <c r="N422"/>
    </row>
    <row r="423" spans="2:14" s="204" customFormat="1" x14ac:dyDescent="0.25">
      <c r="B423" s="159" t="str">
        <f t="shared" si="23"/>
        <v>Evacuation par racleurs sous volières (fientes)</v>
      </c>
      <c r="C423" s="419">
        <v>1</v>
      </c>
      <c r="D423" s="418">
        <f t="shared" si="25"/>
        <v>1</v>
      </c>
      <c r="E423" s="418">
        <f t="shared" si="25"/>
        <v>1</v>
      </c>
      <c r="F423" s="418">
        <f t="shared" si="25"/>
        <v>0.75</v>
      </c>
      <c r="G423" s="418">
        <f t="shared" si="24"/>
        <v>1</v>
      </c>
      <c r="H423"/>
      <c r="I423"/>
      <c r="J423"/>
      <c r="K423"/>
      <c r="L423"/>
      <c r="M423"/>
      <c r="N423"/>
    </row>
    <row r="424" spans="2:14" s="204" customFormat="1" ht="30" x14ac:dyDescent="0.25">
      <c r="B424" s="159" t="str">
        <f t="shared" si="23"/>
        <v>Tapis d'évacuation sans pré-séchage forcé sous volières au moins deux fois par semaine</v>
      </c>
      <c r="C424" s="419">
        <v>0.25</v>
      </c>
      <c r="D424" s="418">
        <f t="shared" si="25"/>
        <v>0.25</v>
      </c>
      <c r="E424" s="418">
        <f t="shared" si="25"/>
        <v>0.25</v>
      </c>
      <c r="F424" s="418">
        <f t="shared" si="25"/>
        <v>0.1875</v>
      </c>
      <c r="G424" s="418">
        <f t="shared" si="24"/>
        <v>0.25</v>
      </c>
      <c r="H424"/>
      <c r="I424"/>
      <c r="J424"/>
      <c r="K424"/>
      <c r="L424"/>
      <c r="M424"/>
      <c r="N424"/>
    </row>
    <row r="425" spans="2:14" s="204" customFormat="1" ht="30" x14ac:dyDescent="0.25">
      <c r="B425" s="159" t="str">
        <f t="shared" si="23"/>
        <v>Tapis d'évacuation avec pré-séchage forcé sous volières au moins une fois par semaine</v>
      </c>
      <c r="C425" s="419">
        <v>0.15</v>
      </c>
      <c r="D425" s="418">
        <f t="shared" si="25"/>
        <v>0.15</v>
      </c>
      <c r="E425" s="418">
        <f t="shared" si="25"/>
        <v>0.15</v>
      </c>
      <c r="F425" s="418">
        <f t="shared" si="25"/>
        <v>0.11249999999999999</v>
      </c>
      <c r="G425" s="418">
        <f t="shared" si="24"/>
        <v>0.15</v>
      </c>
      <c r="H425"/>
      <c r="I425"/>
      <c r="J425"/>
      <c r="K425"/>
      <c r="L425"/>
      <c r="M425"/>
      <c r="N425"/>
    </row>
    <row r="426" spans="2:14" s="204" customFormat="1" ht="30" x14ac:dyDescent="0.25">
      <c r="B426" s="159" t="str">
        <f t="shared" si="23"/>
        <v>Evacuation vers un sécheur extérieur type Seconov  (volières)</v>
      </c>
      <c r="C426" s="419">
        <v>9.6556163501770154E-2</v>
      </c>
      <c r="D426" s="418">
        <f t="shared" si="25"/>
        <v>9.6556163501770154E-2</v>
      </c>
      <c r="E426" s="418">
        <f t="shared" si="25"/>
        <v>9.6556163501770154E-2</v>
      </c>
      <c r="F426" s="418">
        <f t="shared" si="25"/>
        <v>7.2417122626327615E-2</v>
      </c>
      <c r="G426" s="418">
        <f t="shared" si="24"/>
        <v>9.6556163501770154E-2</v>
      </c>
      <c r="H426"/>
      <c r="I426"/>
      <c r="J426"/>
      <c r="K426"/>
      <c r="L426"/>
      <c r="M426"/>
      <c r="N426"/>
    </row>
    <row r="427" spans="2:14" s="204" customFormat="1" x14ac:dyDescent="0.25">
      <c r="B427" s="159" t="str">
        <f t="shared" si="23"/>
        <v>Litière accumulée, caillebotis (béton)</v>
      </c>
      <c r="C427" s="419">
        <v>0.6</v>
      </c>
      <c r="D427" s="418">
        <f t="shared" si="25"/>
        <v>0.6</v>
      </c>
      <c r="E427" s="418">
        <f t="shared" si="25"/>
        <v>0.6</v>
      </c>
      <c r="F427" s="418">
        <f t="shared" si="25"/>
        <v>0.44999999999999996</v>
      </c>
      <c r="G427" s="418">
        <f t="shared" si="24"/>
        <v>0.6</v>
      </c>
      <c r="H427"/>
      <c r="I427"/>
      <c r="J427"/>
      <c r="K427"/>
      <c r="L427"/>
      <c r="M427"/>
      <c r="N427"/>
    </row>
    <row r="428" spans="2:14" s="204" customFormat="1" x14ac:dyDescent="0.25">
      <c r="B428" s="159" t="str">
        <f t="shared" si="23"/>
        <v>Tapis de collecte des effluents ou racleur (béton)</v>
      </c>
      <c r="C428" s="419">
        <v>0.3</v>
      </c>
      <c r="D428" s="418">
        <f t="shared" si="25"/>
        <v>0.3</v>
      </c>
      <c r="E428" s="418">
        <f t="shared" si="25"/>
        <v>0.3</v>
      </c>
      <c r="F428" s="418">
        <f t="shared" si="25"/>
        <v>0.22499999999999998</v>
      </c>
      <c r="G428" s="418">
        <f t="shared" si="24"/>
        <v>0.3</v>
      </c>
      <c r="H428"/>
      <c r="I428"/>
      <c r="J428"/>
      <c r="K428"/>
      <c r="L428"/>
      <c r="M428"/>
      <c r="N428"/>
    </row>
    <row r="429" spans="2:14" s="204" customFormat="1" x14ac:dyDescent="0.25">
      <c r="B429" s="159" t="str">
        <f t="shared" si="23"/>
        <v>Séchage des fientes dans la préfosse (béton)</v>
      </c>
      <c r="C429" s="419">
        <v>0.55000000000000004</v>
      </c>
      <c r="D429" s="418">
        <f t="shared" si="25"/>
        <v>0.55000000000000004</v>
      </c>
      <c r="E429" s="418">
        <f t="shared" si="25"/>
        <v>0.55000000000000004</v>
      </c>
      <c r="F429" s="418">
        <f t="shared" si="25"/>
        <v>0.41250000000000003</v>
      </c>
      <c r="G429" s="418">
        <f t="shared" si="24"/>
        <v>0.55000000000000004</v>
      </c>
      <c r="H429"/>
      <c r="I429"/>
      <c r="J429"/>
      <c r="K429"/>
      <c r="L429"/>
      <c r="M429"/>
      <c r="N429"/>
    </row>
    <row r="430" spans="2:14" s="204" customFormat="1" x14ac:dyDescent="0.25">
      <c r="B430" s="159" t="str">
        <f t="shared" si="23"/>
        <v>Litière accumulée, caillebotis (terre battue)</v>
      </c>
      <c r="C430" s="419">
        <v>0.6</v>
      </c>
      <c r="D430" s="418">
        <f t="shared" si="25"/>
        <v>0.6</v>
      </c>
      <c r="E430" s="418">
        <f t="shared" si="25"/>
        <v>0.6</v>
      </c>
      <c r="F430" s="418">
        <f t="shared" si="25"/>
        <v>0.44999999999999996</v>
      </c>
      <c r="G430" s="418">
        <f t="shared" si="24"/>
        <v>0.6</v>
      </c>
      <c r="H430"/>
      <c r="I430"/>
      <c r="J430"/>
      <c r="K430"/>
      <c r="L430"/>
      <c r="M430"/>
      <c r="N430"/>
    </row>
    <row r="431" spans="2:14" s="204" customFormat="1" x14ac:dyDescent="0.25">
      <c r="B431" s="159" t="str">
        <f t="shared" si="23"/>
        <v>Tapis de collecte des effluents ou racleur (terre battue)</v>
      </c>
      <c r="C431" s="419">
        <v>0.3</v>
      </c>
      <c r="D431" s="418">
        <f t="shared" si="25"/>
        <v>0.3</v>
      </c>
      <c r="E431" s="418">
        <f t="shared" si="25"/>
        <v>0.3</v>
      </c>
      <c r="F431" s="418">
        <f t="shared" si="25"/>
        <v>0.22499999999999998</v>
      </c>
      <c r="G431" s="418">
        <f t="shared" si="24"/>
        <v>0.3</v>
      </c>
      <c r="H431"/>
      <c r="I431"/>
      <c r="J431"/>
      <c r="K431"/>
      <c r="L431"/>
      <c r="M431"/>
      <c r="N431"/>
    </row>
    <row r="432" spans="2:14" s="204" customFormat="1" x14ac:dyDescent="0.25">
      <c r="B432" s="159" t="str">
        <f t="shared" si="23"/>
        <v>Séchage des fientes dans la préfosse (terre battue)</v>
      </c>
      <c r="C432" s="419">
        <v>0.55000000000000004</v>
      </c>
      <c r="D432" s="418">
        <f t="shared" si="25"/>
        <v>0.55000000000000004</v>
      </c>
      <c r="E432" s="418">
        <f t="shared" si="25"/>
        <v>0.55000000000000004</v>
      </c>
      <c r="F432" s="418">
        <f t="shared" si="25"/>
        <v>0.41250000000000003</v>
      </c>
      <c r="G432" s="418">
        <f t="shared" si="24"/>
        <v>0.55000000000000004</v>
      </c>
      <c r="H432"/>
      <c r="I432"/>
      <c r="J432"/>
      <c r="K432"/>
      <c r="L432"/>
      <c r="M432"/>
      <c r="N432"/>
    </row>
    <row r="433" spans="1:14" s="204" customFormat="1" x14ac:dyDescent="0.25">
      <c r="B433" s="159" t="str">
        <f t="shared" si="23"/>
        <v>Litière accumulée (béton)</v>
      </c>
      <c r="C433" s="419">
        <v>1</v>
      </c>
      <c r="D433" s="418">
        <f t="shared" si="25"/>
        <v>1</v>
      </c>
      <c r="E433" s="418">
        <f t="shared" si="25"/>
        <v>1</v>
      </c>
      <c r="F433" s="418">
        <f t="shared" si="25"/>
        <v>0.75</v>
      </c>
      <c r="G433" s="418">
        <f t="shared" si="25"/>
        <v>1</v>
      </c>
      <c r="H433"/>
      <c r="I433"/>
      <c r="J433"/>
      <c r="K433"/>
      <c r="L433"/>
      <c r="M433"/>
      <c r="N433"/>
    </row>
    <row r="434" spans="1:14" s="204" customFormat="1" x14ac:dyDescent="0.25">
      <c r="B434" s="159" t="str">
        <f t="shared" si="23"/>
        <v xml:space="preserve">Système combideck ou plancher chauffant (béton) </v>
      </c>
      <c r="C434" s="419">
        <v>0.6</v>
      </c>
      <c r="D434" s="418">
        <f t="shared" si="25"/>
        <v>0.6</v>
      </c>
      <c r="E434" s="418">
        <f t="shared" si="25"/>
        <v>0.6</v>
      </c>
      <c r="F434" s="418">
        <f t="shared" si="25"/>
        <v>0.44999999999999996</v>
      </c>
      <c r="G434" s="418">
        <f t="shared" si="25"/>
        <v>0.6</v>
      </c>
      <c r="H434"/>
      <c r="I434"/>
      <c r="J434"/>
      <c r="K434"/>
      <c r="L434"/>
      <c r="M434"/>
      <c r="N434"/>
    </row>
    <row r="435" spans="1:14" s="204" customFormat="1" x14ac:dyDescent="0.25">
      <c r="B435" s="159" t="str">
        <f t="shared" si="23"/>
        <v>Litière accumulée (terre battue)</v>
      </c>
      <c r="C435" s="419">
        <v>1</v>
      </c>
      <c r="D435" s="418">
        <f t="shared" si="25"/>
        <v>1</v>
      </c>
      <c r="E435" s="418">
        <f t="shared" si="25"/>
        <v>1</v>
      </c>
      <c r="F435" s="418">
        <f t="shared" si="25"/>
        <v>0.75</v>
      </c>
      <c r="G435" s="418">
        <f t="shared" si="25"/>
        <v>1</v>
      </c>
      <c r="H435"/>
      <c r="I435"/>
      <c r="J435"/>
      <c r="K435"/>
      <c r="L435"/>
      <c r="M435"/>
      <c r="N435"/>
    </row>
    <row r="436" spans="1:14" s="204" customFormat="1" ht="30" x14ac:dyDescent="0.25">
      <c r="B436" s="159" t="str">
        <f t="shared" si="23"/>
        <v>Système combideck ou plancher chauffant (terre battue)</v>
      </c>
      <c r="C436" s="419">
        <v>0.6</v>
      </c>
      <c r="D436" s="418">
        <f t="shared" si="25"/>
        <v>0.6</v>
      </c>
      <c r="E436" s="418">
        <f t="shared" si="25"/>
        <v>0.6</v>
      </c>
      <c r="F436" s="418">
        <f t="shared" si="25"/>
        <v>0.44999999999999996</v>
      </c>
      <c r="G436" s="418">
        <f t="shared" si="25"/>
        <v>0.6</v>
      </c>
      <c r="H436"/>
      <c r="I436"/>
      <c r="J436"/>
      <c r="K436"/>
      <c r="L436"/>
      <c r="M436"/>
      <c r="N436"/>
    </row>
    <row r="437" spans="1:14" s="204" customFormat="1" x14ac:dyDescent="0.25">
      <c r="B437" s="159" t="str">
        <f t="shared" si="23"/>
        <v>Stockage en préfosse (lisier)</v>
      </c>
      <c r="C437" s="419">
        <v>1</v>
      </c>
      <c r="D437" s="418">
        <f t="shared" si="25"/>
        <v>1</v>
      </c>
      <c r="E437" s="418">
        <f t="shared" si="25"/>
        <v>1</v>
      </c>
      <c r="F437" s="418">
        <f t="shared" si="25"/>
        <v>0.75</v>
      </c>
      <c r="G437" s="418">
        <f t="shared" si="25"/>
        <v>1</v>
      </c>
      <c r="H437"/>
      <c r="I437"/>
      <c r="J437"/>
      <c r="K437"/>
      <c r="L437"/>
      <c r="M437"/>
      <c r="N437"/>
    </row>
    <row r="438" spans="1:14" s="204" customFormat="1" ht="30" x14ac:dyDescent="0.25">
      <c r="B438" s="159" t="str">
        <f t="shared" si="23"/>
        <v>Ecoulement gravitaire (lisier), évacuation minimum tous les 15 jours</v>
      </c>
      <c r="C438" s="419">
        <v>0.85</v>
      </c>
      <c r="D438" s="418">
        <f t="shared" si="25"/>
        <v>0.85</v>
      </c>
      <c r="E438" s="418">
        <f t="shared" si="25"/>
        <v>0.85</v>
      </c>
      <c r="F438" s="418">
        <f t="shared" si="25"/>
        <v>0.63749999999999996</v>
      </c>
      <c r="G438" s="418">
        <f t="shared" si="25"/>
        <v>0.85</v>
      </c>
      <c r="H438"/>
      <c r="I438"/>
      <c r="J438"/>
      <c r="K438"/>
      <c r="L438"/>
      <c r="M438"/>
      <c r="N438"/>
    </row>
    <row r="439" spans="1:14" s="204" customFormat="1" x14ac:dyDescent="0.25">
      <c r="B439" s="159" t="str">
        <f t="shared" si="23"/>
        <v>Evacuation par racleur (lisier) 1 à 2 fois par semaine</v>
      </c>
      <c r="C439" s="419">
        <v>0.7</v>
      </c>
      <c r="D439" s="418">
        <f t="shared" si="25"/>
        <v>0.7</v>
      </c>
      <c r="E439" s="418">
        <f t="shared" si="25"/>
        <v>0.7</v>
      </c>
      <c r="F439" s="418">
        <f t="shared" si="25"/>
        <v>0.52499999999999991</v>
      </c>
      <c r="G439" s="418">
        <f t="shared" si="25"/>
        <v>0.7</v>
      </c>
      <c r="H439"/>
      <c r="I439"/>
      <c r="J439"/>
      <c r="K439"/>
      <c r="L439"/>
      <c r="M439"/>
      <c r="N439"/>
    </row>
    <row r="440" spans="1:14" s="204" customFormat="1" x14ac:dyDescent="0.25">
      <c r="B440" s="159" t="str">
        <f t="shared" ref="B440" si="26">C76</f>
        <v>Autre</v>
      </c>
      <c r="C440" s="419">
        <v>1</v>
      </c>
      <c r="D440" s="418">
        <f t="shared" si="25"/>
        <v>1</v>
      </c>
      <c r="E440" s="418">
        <f t="shared" si="25"/>
        <v>1</v>
      </c>
      <c r="F440" s="418">
        <f t="shared" si="25"/>
        <v>0.75</v>
      </c>
      <c r="G440" s="418">
        <f t="shared" si="25"/>
        <v>1</v>
      </c>
      <c r="H440"/>
      <c r="I440"/>
      <c r="J440"/>
      <c r="K440"/>
      <c r="L440"/>
      <c r="M440"/>
      <c r="N440"/>
    </row>
    <row r="442" spans="1:14" s="26" customFormat="1" ht="15.75" customHeight="1" x14ac:dyDescent="0.25">
      <c r="A442" s="25" t="s">
        <v>292</v>
      </c>
    </row>
    <row r="444" spans="1:14" ht="26.25" customHeight="1" x14ac:dyDescent="0.25">
      <c r="B444" s="10" t="s">
        <v>145</v>
      </c>
      <c r="C444" s="53" t="s">
        <v>142</v>
      </c>
      <c r="D444" s="53" t="s">
        <v>143</v>
      </c>
      <c r="E444" s="53" t="s">
        <v>144</v>
      </c>
      <c r="F444" s="54" t="s">
        <v>321</v>
      </c>
      <c r="G444" s="154"/>
      <c r="H444" s="430" t="s">
        <v>631</v>
      </c>
      <c r="I444" s="431" t="s">
        <v>142</v>
      </c>
      <c r="J444" s="154"/>
    </row>
    <row r="445" spans="1:14" x14ac:dyDescent="0.25">
      <c r="B445" s="12" t="s">
        <v>22</v>
      </c>
      <c r="C445" s="51">
        <v>0.41</v>
      </c>
      <c r="D445" s="51">
        <v>0.14000000000000001</v>
      </c>
      <c r="E445" s="51">
        <v>0.69</v>
      </c>
      <c r="F445" s="51">
        <v>1.2500000000000001E-2</v>
      </c>
      <c r="G445" s="154"/>
      <c r="H445" s="307" t="s">
        <v>627</v>
      </c>
      <c r="I445" s="432">
        <v>8.0000000000000016E-2</v>
      </c>
      <c r="J445" s="154"/>
    </row>
    <row r="446" spans="1:14" x14ac:dyDescent="0.25">
      <c r="B446" s="12" t="s">
        <v>0</v>
      </c>
      <c r="C446" s="51">
        <f>C445</f>
        <v>0.41</v>
      </c>
      <c r="D446" s="51">
        <f>D445</f>
        <v>0.14000000000000001</v>
      </c>
      <c r="E446" s="51">
        <f>E445</f>
        <v>0.69</v>
      </c>
      <c r="F446" s="51">
        <v>1.2500000000000001E-2</v>
      </c>
      <c r="G446" s="154"/>
      <c r="H446" s="307" t="s">
        <v>628</v>
      </c>
      <c r="I446" s="432">
        <v>0.15</v>
      </c>
      <c r="J446" s="154"/>
    </row>
    <row r="447" spans="1:14" x14ac:dyDescent="0.25">
      <c r="B447" s="12" t="s">
        <v>24</v>
      </c>
      <c r="C447" s="51">
        <v>0.28000000000000003</v>
      </c>
      <c r="D447" s="51">
        <v>0.17</v>
      </c>
      <c r="E447" s="51">
        <v>0.66</v>
      </c>
      <c r="F447" s="51">
        <v>1.2500000000000001E-2</v>
      </c>
      <c r="G447" s="154"/>
      <c r="H447" s="307" t="s">
        <v>629</v>
      </c>
      <c r="I447" s="433">
        <v>0.17142857142857143</v>
      </c>
      <c r="J447" s="154"/>
    </row>
    <row r="448" spans="1:14" x14ac:dyDescent="0.25">
      <c r="B448" s="258" t="s">
        <v>9</v>
      </c>
      <c r="C448" s="434">
        <v>0.24</v>
      </c>
      <c r="D448" s="434">
        <v>0.24</v>
      </c>
      <c r="E448" s="51">
        <v>0.54</v>
      </c>
      <c r="F448" s="51">
        <v>1.2500000000000001E-2</v>
      </c>
    </row>
    <row r="449" spans="1:6" x14ac:dyDescent="0.25">
      <c r="B449" s="258" t="s">
        <v>1</v>
      </c>
      <c r="C449" s="434">
        <v>0.56999999999999995</v>
      </c>
      <c r="D449" s="434">
        <v>0.16</v>
      </c>
      <c r="E449" s="51">
        <v>0.45</v>
      </c>
      <c r="F449" s="51">
        <v>1.2500000000000001E-2</v>
      </c>
    </row>
    <row r="450" spans="1:6" x14ac:dyDescent="0.25">
      <c r="B450" s="258" t="s">
        <v>23</v>
      </c>
      <c r="C450" s="434">
        <v>0.18500000000000003</v>
      </c>
      <c r="D450" s="434">
        <v>0.24</v>
      </c>
      <c r="E450" s="51">
        <v>0.54</v>
      </c>
      <c r="F450" s="51">
        <v>1.2500000000000001E-2</v>
      </c>
    </row>
    <row r="451" spans="1:6" x14ac:dyDescent="0.25">
      <c r="B451" s="258" t="s">
        <v>2</v>
      </c>
      <c r="C451" s="434">
        <f t="shared" ref="C451:E451" si="27">C447</f>
        <v>0.28000000000000003</v>
      </c>
      <c r="D451" s="434">
        <f t="shared" si="27"/>
        <v>0.17</v>
      </c>
      <c r="E451" s="51">
        <f t="shared" si="27"/>
        <v>0.66</v>
      </c>
      <c r="F451" s="51">
        <v>1.2500000000000001E-2</v>
      </c>
    </row>
    <row r="452" spans="1:6" x14ac:dyDescent="0.25">
      <c r="A452" s="154"/>
      <c r="B452" s="258" t="s">
        <v>103</v>
      </c>
      <c r="C452" s="434">
        <v>0.56999999999999995</v>
      </c>
      <c r="D452" s="434">
        <v>0.24</v>
      </c>
      <c r="E452" s="434">
        <v>0.69</v>
      </c>
      <c r="F452" s="51">
        <v>1.2500000000000001E-2</v>
      </c>
    </row>
    <row r="453" spans="1:6" s="204" customFormat="1" x14ac:dyDescent="0.25">
      <c r="A453" s="154"/>
      <c r="B453" s="154"/>
      <c r="C453" s="154"/>
      <c r="D453" s="154"/>
      <c r="E453" s="154"/>
      <c r="F453"/>
    </row>
    <row r="454" spans="1:6" s="204" customFormat="1" x14ac:dyDescent="0.25">
      <c r="A454" s="154"/>
      <c r="B454" s="435" t="s">
        <v>630</v>
      </c>
      <c r="C454" s="436" t="s">
        <v>142</v>
      </c>
      <c r="D454" s="154"/>
      <c r="E454" s="154"/>
      <c r="F454"/>
    </row>
    <row r="455" spans="1:6" x14ac:dyDescent="0.25">
      <c r="A455" s="154"/>
      <c r="B455" s="307" t="s">
        <v>811</v>
      </c>
      <c r="C455" s="437">
        <f>$C$447</f>
        <v>0.28000000000000003</v>
      </c>
      <c r="D455" s="154"/>
      <c r="E455" s="154"/>
    </row>
    <row r="456" spans="1:6" x14ac:dyDescent="0.25">
      <c r="A456" s="154"/>
      <c r="B456" s="307" t="s">
        <v>810</v>
      </c>
      <c r="C456" s="437">
        <f t="shared" ref="C456:C457" si="28">$C$447</f>
        <v>0.28000000000000003</v>
      </c>
      <c r="E456" s="154"/>
    </row>
    <row r="457" spans="1:6" x14ac:dyDescent="0.25">
      <c r="A457" s="154"/>
      <c r="B457" s="307" t="s">
        <v>809</v>
      </c>
      <c r="C457" s="437">
        <f t="shared" si="28"/>
        <v>0.28000000000000003</v>
      </c>
      <c r="E457" s="154"/>
    </row>
    <row r="458" spans="1:6" x14ac:dyDescent="0.25">
      <c r="A458" s="154"/>
      <c r="B458" s="307" t="s">
        <v>808</v>
      </c>
      <c r="C458" s="438">
        <f>$I$447</f>
        <v>0.17142857142857143</v>
      </c>
      <c r="E458" s="154"/>
    </row>
    <row r="459" spans="1:6" x14ac:dyDescent="0.25">
      <c r="A459" s="154"/>
      <c r="B459" s="307" t="s">
        <v>807</v>
      </c>
      <c r="C459" s="438">
        <f t="shared" ref="C459:C461" si="29">$I$447</f>
        <v>0.17142857142857143</v>
      </c>
      <c r="E459" s="154"/>
    </row>
    <row r="460" spans="1:6" s="204" customFormat="1" x14ac:dyDescent="0.25">
      <c r="A460" s="154"/>
      <c r="B460" s="307" t="s">
        <v>806</v>
      </c>
      <c r="C460" s="438">
        <f t="shared" si="29"/>
        <v>0.17142857142857143</v>
      </c>
      <c r="E460" s="154"/>
      <c r="F460"/>
    </row>
    <row r="461" spans="1:6" s="204" customFormat="1" x14ac:dyDescent="0.25">
      <c r="A461" s="154"/>
      <c r="B461" s="307" t="s">
        <v>805</v>
      </c>
      <c r="C461" s="438">
        <f t="shared" si="29"/>
        <v>0.17142857142857143</v>
      </c>
      <c r="E461" s="154"/>
      <c r="F461"/>
    </row>
    <row r="462" spans="1:6" s="204" customFormat="1" x14ac:dyDescent="0.25">
      <c r="A462" s="154"/>
      <c r="B462" s="307" t="s">
        <v>804</v>
      </c>
      <c r="C462" s="438">
        <f>$I$447</f>
        <v>0.17142857142857143</v>
      </c>
      <c r="E462" s="154"/>
      <c r="F462"/>
    </row>
    <row r="463" spans="1:6" s="204" customFormat="1" x14ac:dyDescent="0.25">
      <c r="A463" s="154"/>
      <c r="B463" s="307" t="s">
        <v>803</v>
      </c>
      <c r="C463" s="439">
        <f>$I$445</f>
        <v>8.0000000000000016E-2</v>
      </c>
      <c r="E463" s="154"/>
      <c r="F463"/>
    </row>
    <row r="464" spans="1:6" s="204" customFormat="1" x14ac:dyDescent="0.25">
      <c r="A464" s="154"/>
      <c r="B464" s="307" t="s">
        <v>802</v>
      </c>
      <c r="C464" s="438">
        <f>$I$447</f>
        <v>0.17142857142857143</v>
      </c>
      <c r="E464" s="154"/>
      <c r="F464"/>
    </row>
    <row r="465" spans="1:10" s="204" customFormat="1" x14ac:dyDescent="0.25">
      <c r="A465" s="154"/>
      <c r="B465" s="307" t="s">
        <v>801</v>
      </c>
      <c r="C465" s="438">
        <f>I446</f>
        <v>0.15</v>
      </c>
      <c r="D465" s="154"/>
      <c r="E465" s="154"/>
      <c r="F465"/>
    </row>
    <row r="466" spans="1:10" s="204" customFormat="1" x14ac:dyDescent="0.25">
      <c r="A466" s="154"/>
      <c r="B466" s="154"/>
      <c r="C466" s="154"/>
      <c r="D466" s="154"/>
      <c r="E466" s="154"/>
      <c r="F466" s="154"/>
      <c r="G466" s="154"/>
      <c r="H466" s="154"/>
      <c r="I466" s="154"/>
      <c r="J466" s="154"/>
    </row>
    <row r="467" spans="1:10" s="204" customFormat="1" x14ac:dyDescent="0.25">
      <c r="B467" s="7" t="s">
        <v>548</v>
      </c>
      <c r="C467" s="2"/>
      <c r="D467" s="2"/>
      <c r="E467" s="447"/>
      <c r="F467" s="154"/>
      <c r="G467" s="154"/>
      <c r="H467" s="154"/>
      <c r="I467" s="154"/>
      <c r="J467" s="154"/>
    </row>
    <row r="468" spans="1:10" s="204" customFormat="1" x14ac:dyDescent="0.25">
      <c r="E468" s="154"/>
      <c r="F468" s="154"/>
      <c r="G468" s="154"/>
      <c r="H468" s="154"/>
      <c r="I468" s="154"/>
      <c r="J468" s="154"/>
    </row>
    <row r="469" spans="1:10" s="204" customFormat="1" x14ac:dyDescent="0.25">
      <c r="B469" s="137" t="s">
        <v>300</v>
      </c>
      <c r="C469" s="137" t="s">
        <v>401</v>
      </c>
      <c r="D469" s="247" t="s">
        <v>547</v>
      </c>
      <c r="E469" s="426" t="s">
        <v>549</v>
      </c>
      <c r="F469" s="426" t="s">
        <v>550</v>
      </c>
      <c r="G469" s="426" t="s">
        <v>551</v>
      </c>
      <c r="H469" s="154"/>
      <c r="I469" s="154"/>
      <c r="J469" s="154"/>
    </row>
    <row r="470" spans="1:10" s="204" customFormat="1" x14ac:dyDescent="0.25">
      <c r="B470" s="160" t="s">
        <v>382</v>
      </c>
      <c r="C470" s="138">
        <v>0</v>
      </c>
      <c r="D470" s="248">
        <v>0.3</v>
      </c>
      <c r="E470" s="448">
        <v>0</v>
      </c>
      <c r="F470" s="449">
        <f>100%+$C$483</f>
        <v>1.1076923076923075</v>
      </c>
      <c r="G470" s="448">
        <v>1</v>
      </c>
      <c r="H470" s="154"/>
      <c r="I470" s="154"/>
      <c r="J470" s="154"/>
    </row>
    <row r="471" spans="1:10" s="204" customFormat="1" x14ac:dyDescent="0.25">
      <c r="B471" s="160" t="s">
        <v>383</v>
      </c>
      <c r="C471" s="138">
        <v>0</v>
      </c>
      <c r="D471" s="248">
        <v>0.3</v>
      </c>
      <c r="E471" s="449">
        <f>$C$488*$F$470</f>
        <v>0.27692307692307688</v>
      </c>
      <c r="F471" s="449">
        <f>$F$470*$C$489</f>
        <v>0.8307692307692307</v>
      </c>
      <c r="G471" s="450">
        <f>$D$489</f>
        <v>0.5</v>
      </c>
      <c r="H471" s="154"/>
      <c r="I471" s="154"/>
      <c r="J471" s="154"/>
    </row>
    <row r="472" spans="1:10" s="204" customFormat="1" x14ac:dyDescent="0.25">
      <c r="B472" s="160" t="s">
        <v>885</v>
      </c>
      <c r="C472" s="138">
        <v>0</v>
      </c>
      <c r="D472" s="248"/>
      <c r="E472" s="448">
        <v>1</v>
      </c>
      <c r="F472" s="448">
        <v>0</v>
      </c>
      <c r="G472" s="448">
        <v>0</v>
      </c>
      <c r="H472" s="154"/>
      <c r="I472" s="154"/>
      <c r="J472" s="154"/>
    </row>
    <row r="473" spans="1:10" s="204" customFormat="1" x14ac:dyDescent="0.25">
      <c r="B473" s="160" t="s">
        <v>900</v>
      </c>
      <c r="C473" s="138">
        <v>0</v>
      </c>
      <c r="D473" s="248"/>
      <c r="E473" s="448">
        <v>0</v>
      </c>
      <c r="F473" s="448">
        <v>1</v>
      </c>
      <c r="G473" s="448">
        <v>1</v>
      </c>
      <c r="H473" s="154"/>
      <c r="I473" s="154"/>
      <c r="J473" s="154"/>
    </row>
    <row r="474" spans="1:10" s="204" customFormat="1" x14ac:dyDescent="0.25">
      <c r="B474" s="455" t="s">
        <v>902</v>
      </c>
      <c r="C474" s="138">
        <v>0</v>
      </c>
      <c r="D474" s="248">
        <v>1</v>
      </c>
      <c r="E474" s="448">
        <v>1</v>
      </c>
      <c r="F474" s="448">
        <v>0</v>
      </c>
      <c r="G474" s="448">
        <v>0</v>
      </c>
      <c r="H474" s="154"/>
      <c r="I474" s="154"/>
      <c r="J474" s="154"/>
    </row>
    <row r="475" spans="1:10" s="204" customFormat="1" x14ac:dyDescent="0.25">
      <c r="B475" s="63" t="s">
        <v>13</v>
      </c>
      <c r="C475" s="138">
        <v>0</v>
      </c>
      <c r="D475" s="248">
        <v>1</v>
      </c>
      <c r="E475" s="448">
        <v>1</v>
      </c>
      <c r="F475" s="448">
        <v>0</v>
      </c>
      <c r="G475" s="448">
        <v>0</v>
      </c>
      <c r="H475" s="154"/>
      <c r="I475" s="154"/>
      <c r="J475" s="154"/>
    </row>
    <row r="476" spans="1:10" s="204" customFormat="1" x14ac:dyDescent="0.25">
      <c r="B476" s="140" t="s">
        <v>384</v>
      </c>
      <c r="C476" s="138">
        <v>0</v>
      </c>
      <c r="D476" s="248">
        <v>1</v>
      </c>
      <c r="E476" s="450">
        <f>C488</f>
        <v>0.25</v>
      </c>
      <c r="F476" s="450">
        <f>C489</f>
        <v>0.75</v>
      </c>
      <c r="G476" s="450">
        <f>$D$489</f>
        <v>0.5</v>
      </c>
      <c r="H476" s="154"/>
      <c r="I476" s="154"/>
      <c r="J476" s="154"/>
    </row>
    <row r="477" spans="1:10" s="204" customFormat="1" x14ac:dyDescent="0.25">
      <c r="B477" s="140" t="s">
        <v>385</v>
      </c>
      <c r="C477" s="262">
        <v>0.95</v>
      </c>
      <c r="D477" s="248">
        <v>0.3</v>
      </c>
      <c r="E477" s="450">
        <f>C488</f>
        <v>0.25</v>
      </c>
      <c r="F477" s="450">
        <f>C489</f>
        <v>0.75</v>
      </c>
      <c r="G477" s="450">
        <f>$D$489</f>
        <v>0.5</v>
      </c>
      <c r="H477" s="154"/>
      <c r="I477" s="154"/>
      <c r="J477" s="154"/>
    </row>
    <row r="478" spans="1:10" s="204" customFormat="1" x14ac:dyDescent="0.25">
      <c r="B478" s="140" t="s">
        <v>386</v>
      </c>
      <c r="C478" s="138">
        <v>0.7</v>
      </c>
      <c r="D478" s="248">
        <v>0.3</v>
      </c>
      <c r="E478" s="448">
        <v>0</v>
      </c>
      <c r="F478" s="448">
        <v>1</v>
      </c>
      <c r="G478" s="448">
        <v>1</v>
      </c>
      <c r="H478" s="154"/>
      <c r="I478" s="154"/>
      <c r="J478" s="154"/>
    </row>
    <row r="479" spans="1:10" x14ac:dyDescent="0.25">
      <c r="E479" s="154"/>
      <c r="F479" s="154"/>
      <c r="G479" s="154"/>
      <c r="H479" s="154"/>
      <c r="I479" s="154"/>
      <c r="J479" s="154"/>
    </row>
    <row r="480" spans="1:10" x14ac:dyDescent="0.25">
      <c r="B480" s="440" t="s">
        <v>552</v>
      </c>
      <c r="C480" s="154"/>
      <c r="D480" s="154"/>
      <c r="E480" s="154"/>
      <c r="F480" s="154"/>
      <c r="G480" s="154"/>
      <c r="H480" s="154"/>
      <c r="I480" s="154"/>
      <c r="J480" s="154"/>
    </row>
    <row r="481" spans="2:10" x14ac:dyDescent="0.25">
      <c r="B481" s="379" t="s">
        <v>553</v>
      </c>
      <c r="C481" s="441">
        <v>0.65</v>
      </c>
      <c r="D481" s="154"/>
      <c r="E481" s="154"/>
      <c r="F481" s="154"/>
      <c r="G481" s="154"/>
      <c r="H481" s="154"/>
      <c r="I481" s="154"/>
      <c r="J481" s="154"/>
    </row>
    <row r="482" spans="2:10" x14ac:dyDescent="0.25">
      <c r="B482" s="379" t="s">
        <v>554</v>
      </c>
      <c r="C482" s="441">
        <v>0.72</v>
      </c>
      <c r="D482" s="154"/>
      <c r="E482" s="204"/>
      <c r="F482" s="204"/>
    </row>
    <row r="483" spans="2:10" x14ac:dyDescent="0.25">
      <c r="B483" s="379" t="s">
        <v>555</v>
      </c>
      <c r="C483" s="442">
        <f>C482/C481-1</f>
        <v>0.10769230769230753</v>
      </c>
      <c r="D483" s="154"/>
      <c r="E483" s="204"/>
      <c r="F483" s="204"/>
    </row>
    <row r="484" spans="2:10" x14ac:dyDescent="0.25">
      <c r="B484" s="154"/>
      <c r="C484" s="154"/>
      <c r="D484" s="154"/>
      <c r="E484" s="204"/>
      <c r="F484" s="204"/>
    </row>
    <row r="485" spans="2:10" x14ac:dyDescent="0.25">
      <c r="B485" s="440" t="s">
        <v>556</v>
      </c>
      <c r="C485" s="154"/>
      <c r="D485" s="154"/>
      <c r="E485" s="204"/>
      <c r="F485" s="204"/>
    </row>
    <row r="486" spans="2:10" x14ac:dyDescent="0.25">
      <c r="B486" s="440"/>
      <c r="C486" s="379" t="s">
        <v>11</v>
      </c>
      <c r="D486" s="379" t="s">
        <v>511</v>
      </c>
      <c r="E486" s="204"/>
      <c r="F486" s="204"/>
    </row>
    <row r="487" spans="2:10" x14ac:dyDescent="0.25">
      <c r="B487" s="379" t="s">
        <v>557</v>
      </c>
      <c r="C487" s="441">
        <v>1</v>
      </c>
      <c r="D487" s="441">
        <v>1</v>
      </c>
      <c r="E487" s="204"/>
      <c r="F487" s="204"/>
    </row>
    <row r="488" spans="2:10" x14ac:dyDescent="0.25">
      <c r="B488" s="379" t="s">
        <v>558</v>
      </c>
      <c r="C488" s="441">
        <v>0.25</v>
      </c>
      <c r="D488" s="441">
        <v>0.5</v>
      </c>
      <c r="E488" s="204"/>
      <c r="F488" s="204"/>
    </row>
    <row r="489" spans="2:10" x14ac:dyDescent="0.25">
      <c r="B489" s="379" t="s">
        <v>559</v>
      </c>
      <c r="C489" s="442">
        <f>C487-C488</f>
        <v>0.75</v>
      </c>
      <c r="D489" s="442">
        <f>D487-D488</f>
        <v>0.5</v>
      </c>
      <c r="E489" s="204"/>
      <c r="F489" s="204"/>
    </row>
    <row r="490" spans="2:10" x14ac:dyDescent="0.25">
      <c r="B490" s="154"/>
      <c r="C490" s="154"/>
      <c r="D490" s="154"/>
    </row>
    <row r="491" spans="2:10" s="204" customFormat="1" x14ac:dyDescent="0.25">
      <c r="B491" s="153" t="s">
        <v>311</v>
      </c>
      <c r="C491" s="154"/>
      <c r="D491" s="154"/>
      <c r="E491"/>
    </row>
    <row r="492" spans="2:10" s="204" customFormat="1" x14ac:dyDescent="0.25">
      <c r="B492" s="154"/>
      <c r="C492" s="154"/>
      <c r="D492" s="154"/>
      <c r="E492"/>
    </row>
    <row r="493" spans="2:10" s="204" customFormat="1" ht="38.25" x14ac:dyDescent="0.25">
      <c r="B493" s="443" t="s">
        <v>546</v>
      </c>
      <c r="C493" s="186">
        <v>0.1</v>
      </c>
      <c r="D493" s="154"/>
      <c r="E493"/>
    </row>
    <row r="494" spans="2:10" s="204" customFormat="1" x14ac:dyDescent="0.25">
      <c r="B494" s="444"/>
      <c r="C494" s="445"/>
      <c r="D494" s="154"/>
      <c r="E494"/>
    </row>
    <row r="495" spans="2:10" s="2" customFormat="1" ht="15.75" customHeight="1" x14ac:dyDescent="0.25">
      <c r="B495" s="446" t="s">
        <v>313</v>
      </c>
      <c r="C495" s="447"/>
      <c r="D495" s="447"/>
    </row>
    <row r="496" spans="2:10" ht="15.75" customHeight="1" x14ac:dyDescent="0.25"/>
    <row r="497" spans="1:4" ht="39" customHeight="1" x14ac:dyDescent="0.25">
      <c r="B497" s="61" t="s">
        <v>301</v>
      </c>
      <c r="C497" s="61" t="s">
        <v>300</v>
      </c>
      <c r="D497" s="137" t="s">
        <v>400</v>
      </c>
    </row>
    <row r="498" spans="1:4" x14ac:dyDescent="0.25">
      <c r="B498" s="451" t="s">
        <v>12</v>
      </c>
      <c r="C498" s="139" t="s">
        <v>901</v>
      </c>
      <c r="D498" s="138">
        <v>1</v>
      </c>
    </row>
    <row r="499" spans="1:4" x14ac:dyDescent="0.25">
      <c r="B499" s="518" t="s">
        <v>387</v>
      </c>
      <c r="C499" s="63" t="s">
        <v>153</v>
      </c>
      <c r="D499" s="138">
        <v>1</v>
      </c>
    </row>
    <row r="500" spans="1:4" x14ac:dyDescent="0.25">
      <c r="B500" s="525"/>
      <c r="C500" s="63" t="s">
        <v>380</v>
      </c>
      <c r="D500" s="138">
        <v>1</v>
      </c>
    </row>
    <row r="501" spans="1:4" x14ac:dyDescent="0.25">
      <c r="B501" s="525"/>
      <c r="C501" s="63" t="s">
        <v>381</v>
      </c>
      <c r="D501" s="138">
        <v>1</v>
      </c>
    </row>
    <row r="502" spans="1:4" x14ac:dyDescent="0.25">
      <c r="B502" s="518" t="s">
        <v>388</v>
      </c>
      <c r="C502" s="140" t="str">
        <f>'Donnees d''entrée'!D241</f>
        <v>Fosse non couverte (extérieure)</v>
      </c>
      <c r="D502" s="138">
        <v>1</v>
      </c>
    </row>
    <row r="503" spans="1:4" s="204" customFormat="1" x14ac:dyDescent="0.25">
      <c r="B503" s="518"/>
      <c r="C503" s="140" t="str">
        <f>'Donnees d''entrée'!D242</f>
        <v>Fosse non couverte alimentée par le bas (extérieure)</v>
      </c>
      <c r="D503" s="138">
        <v>0.6</v>
      </c>
    </row>
    <row r="504" spans="1:4" s="204" customFormat="1" x14ac:dyDescent="0.25">
      <c r="B504" s="518"/>
      <c r="C504" s="140" t="str">
        <f>'Donnees d''entrée'!D243</f>
        <v>Couvertures rigide et souple</v>
      </c>
      <c r="D504" s="138">
        <v>0.19999999999999996</v>
      </c>
    </row>
    <row r="505" spans="1:4" ht="30" x14ac:dyDescent="0.25">
      <c r="B505" s="525"/>
      <c r="C505" s="140" t="str">
        <f>'Donnees d''entrée'!D244</f>
        <v>Croûte naturelle, paille, balles en plastique, matériaux légers en vrac</v>
      </c>
      <c r="D505" s="138">
        <v>0.6</v>
      </c>
    </row>
    <row r="506" spans="1:4" ht="45" x14ac:dyDescent="0.25">
      <c r="B506" s="525"/>
      <c r="C506" s="140" t="str">
        <f>'Donnees d''entrée'!D245</f>
        <v>Couvertures souples flottantes, plaques géométriques en plastique, couvertures gonflables, feuilles de plastique souples</v>
      </c>
      <c r="D506" s="138">
        <v>0.4</v>
      </c>
    </row>
    <row r="507" spans="1:4" ht="15.75" customHeight="1" x14ac:dyDescent="0.25">
      <c r="B507" s="261" t="s">
        <v>642</v>
      </c>
      <c r="C507" s="140" t="str">
        <f>'Donnees d''entrée'!D246</f>
        <v>Pas de stockage</v>
      </c>
      <c r="D507" s="138">
        <v>0</v>
      </c>
    </row>
    <row r="508" spans="1:4" s="72" customFormat="1" x14ac:dyDescent="0.25">
      <c r="A508"/>
    </row>
    <row r="509" spans="1:4" x14ac:dyDescent="0.25">
      <c r="B509" s="153" t="s">
        <v>560</v>
      </c>
      <c r="C509" s="154"/>
    </row>
    <row r="510" spans="1:4" x14ac:dyDescent="0.25">
      <c r="B510" s="154"/>
      <c r="C510" s="154"/>
      <c r="D510" s="72"/>
    </row>
    <row r="511" spans="1:4" s="72" customFormat="1" ht="26.25" x14ac:dyDescent="0.25">
      <c r="B511" s="155" t="s">
        <v>561</v>
      </c>
      <c r="C511" s="381">
        <f>1/100</f>
        <v>0.01</v>
      </c>
    </row>
    <row r="512" spans="1:4" ht="26.25" x14ac:dyDescent="0.25">
      <c r="B512" s="249" t="s">
        <v>562</v>
      </c>
      <c r="C512" s="381">
        <f>0.01/100</f>
        <v>1E-4</v>
      </c>
      <c r="D512" s="161"/>
    </row>
    <row r="513" spans="2:4" ht="26.25" x14ac:dyDescent="0.25">
      <c r="B513" s="155" t="s">
        <v>563</v>
      </c>
      <c r="C513" s="381">
        <f>30/100</f>
        <v>0.3</v>
      </c>
    </row>
    <row r="514" spans="2:4" ht="26.25" x14ac:dyDescent="0.25">
      <c r="B514" s="249" t="s">
        <v>564</v>
      </c>
      <c r="C514" s="381">
        <f>0.3/100</f>
        <v>3.0000000000000001E-3</v>
      </c>
    </row>
    <row r="515" spans="2:4" s="204" customFormat="1" ht="26.25" x14ac:dyDescent="0.25">
      <c r="B515" s="249" t="s">
        <v>565</v>
      </c>
      <c r="C515" s="381">
        <v>0.12</v>
      </c>
    </row>
    <row r="516" spans="2:4" s="204" customFormat="1" x14ac:dyDescent="0.25"/>
    <row r="517" spans="2:4" s="204" customFormat="1" x14ac:dyDescent="0.25"/>
    <row r="518" spans="2:4" x14ac:dyDescent="0.25">
      <c r="B518" s="4" t="s">
        <v>314</v>
      </c>
    </row>
    <row r="520" spans="2:4" x14ac:dyDescent="0.25">
      <c r="B520" s="61" t="s">
        <v>249</v>
      </c>
      <c r="C520" s="61" t="s">
        <v>14</v>
      </c>
      <c r="D520" s="61" t="s">
        <v>15</v>
      </c>
    </row>
    <row r="521" spans="2:4" x14ac:dyDescent="0.25">
      <c r="B521" s="519" t="s">
        <v>388</v>
      </c>
      <c r="C521" s="11" t="str">
        <f t="shared" ref="C521:C543" si="30">D259</f>
        <v>Inconnue</v>
      </c>
      <c r="D521" s="62">
        <v>1</v>
      </c>
    </row>
    <row r="522" spans="2:4" x14ac:dyDescent="0.25">
      <c r="B522" s="520"/>
      <c r="C522" s="79" t="str">
        <f t="shared" si="30"/>
        <v>Buse palette (sans incorporation)</v>
      </c>
      <c r="D522" s="62">
        <v>1</v>
      </c>
    </row>
    <row r="523" spans="2:4" x14ac:dyDescent="0.25">
      <c r="B523" s="520"/>
      <c r="C523" s="79" t="str">
        <f t="shared" si="30"/>
        <v>Buse palette (incorporation immédiate)</v>
      </c>
      <c r="D523" s="62">
        <v>0.2</v>
      </c>
    </row>
    <row r="524" spans="2:4" s="204" customFormat="1" x14ac:dyDescent="0.25">
      <c r="B524" s="520"/>
      <c r="C524" s="79" t="str">
        <f t="shared" si="30"/>
        <v>Buse palette &lt;4h (incorporation dans les 4h)</v>
      </c>
      <c r="D524" s="138">
        <v>0.3</v>
      </c>
    </row>
    <row r="525" spans="2:4" s="204" customFormat="1" x14ac:dyDescent="0.25">
      <c r="B525" s="520"/>
      <c r="C525" s="79" t="str">
        <f t="shared" si="30"/>
        <v>Buse palette &lt;12h (incorporation dans les 12h)</v>
      </c>
      <c r="D525" s="138">
        <v>0.4</v>
      </c>
    </row>
    <row r="526" spans="2:4" s="204" customFormat="1" x14ac:dyDescent="0.25">
      <c r="B526" s="520"/>
      <c r="C526" s="79" t="str">
        <f t="shared" si="30"/>
        <v>Buse palette &lt;24h (incorporation dans les 24h)</v>
      </c>
      <c r="D526" s="138">
        <v>0.55000000000000004</v>
      </c>
    </row>
    <row r="527" spans="2:4" s="204" customFormat="1" x14ac:dyDescent="0.25">
      <c r="B527" s="520"/>
      <c r="C527" s="79" t="str">
        <f t="shared" si="30"/>
        <v>Buse palette &gt;24h (incorporation après 24h)</v>
      </c>
      <c r="D527" s="138">
        <v>1</v>
      </c>
    </row>
    <row r="528" spans="2:4" x14ac:dyDescent="0.25">
      <c r="B528" s="520"/>
      <c r="C528" s="79" t="str">
        <f t="shared" si="30"/>
        <v>Pendillards à tubes trainés (sans incorporation)</v>
      </c>
      <c r="D528" s="62">
        <v>0.7</v>
      </c>
    </row>
    <row r="529" spans="2:4" x14ac:dyDescent="0.25">
      <c r="B529" s="520"/>
      <c r="C529" s="79" t="str">
        <f t="shared" si="30"/>
        <v>Pendillards à tubes trainés (incorporation immédiate)</v>
      </c>
      <c r="D529" s="62">
        <v>0.2</v>
      </c>
    </row>
    <row r="530" spans="2:4" ht="30" x14ac:dyDescent="0.25">
      <c r="B530" s="520"/>
      <c r="C530" s="79" t="str">
        <f t="shared" si="30"/>
        <v>Pendillards à tubes trainés &lt;4h (incorporation dans les 4h)</v>
      </c>
      <c r="D530" s="62">
        <v>0.3</v>
      </c>
    </row>
    <row r="531" spans="2:4" ht="30" x14ac:dyDescent="0.25">
      <c r="B531" s="520"/>
      <c r="C531" s="79" t="str">
        <f t="shared" si="30"/>
        <v>Pendillards à tubes trainés &lt;12h (incorporation dans les 12h)</v>
      </c>
      <c r="D531" s="62">
        <v>0.4</v>
      </c>
    </row>
    <row r="532" spans="2:4" ht="30" x14ac:dyDescent="0.25">
      <c r="B532" s="520"/>
      <c r="C532" s="79" t="str">
        <f t="shared" si="30"/>
        <v>Pendillards à tubes trainés &lt;24h (incorporation dans les 24h)</v>
      </c>
      <c r="D532" s="62">
        <v>0.55000000000000004</v>
      </c>
    </row>
    <row r="533" spans="2:4" ht="30" x14ac:dyDescent="0.25">
      <c r="B533" s="520"/>
      <c r="C533" s="79" t="str">
        <f t="shared" si="30"/>
        <v>Pendillards à tubes trainés &gt;24h (incorporation après 24h)</v>
      </c>
      <c r="D533" s="62">
        <v>0.7</v>
      </c>
    </row>
    <row r="534" spans="2:4" x14ac:dyDescent="0.25">
      <c r="B534" s="520"/>
      <c r="C534" s="79" t="str">
        <f t="shared" si="30"/>
        <v>Pendillards à sabots trainés</v>
      </c>
      <c r="D534" s="62">
        <v>0.6</v>
      </c>
    </row>
    <row r="535" spans="2:4" x14ac:dyDescent="0.25">
      <c r="B535" s="520"/>
      <c r="C535" s="79" t="str">
        <f t="shared" si="30"/>
        <v>Injecteur (sillon ouvert)</v>
      </c>
      <c r="D535" s="62">
        <v>0.4</v>
      </c>
    </row>
    <row r="536" spans="2:4" x14ac:dyDescent="0.25">
      <c r="B536" s="521"/>
      <c r="C536" s="79" t="str">
        <f t="shared" si="30"/>
        <v>Enfouisseur (sillon fermé)</v>
      </c>
      <c r="D536" s="62">
        <v>0.2</v>
      </c>
    </row>
    <row r="537" spans="2:4" x14ac:dyDescent="0.25">
      <c r="B537" s="523" t="s">
        <v>402</v>
      </c>
      <c r="C537" s="79" t="str">
        <f t="shared" si="30"/>
        <v>Inconnue</v>
      </c>
      <c r="D537" s="62">
        <v>1</v>
      </c>
    </row>
    <row r="538" spans="2:4" s="204" customFormat="1" x14ac:dyDescent="0.25">
      <c r="B538" s="523"/>
      <c r="C538" s="79" t="str">
        <f t="shared" si="30"/>
        <v>Epandage sans incorporation</v>
      </c>
      <c r="D538" s="138">
        <v>1</v>
      </c>
    </row>
    <row r="539" spans="2:4" s="204" customFormat="1" x14ac:dyDescent="0.25">
      <c r="B539" s="523"/>
      <c r="C539" s="79" t="str">
        <f t="shared" si="30"/>
        <v>Incorporation immédiate</v>
      </c>
      <c r="D539" s="138">
        <v>0.2</v>
      </c>
    </row>
    <row r="540" spans="2:4" s="204" customFormat="1" x14ac:dyDescent="0.25">
      <c r="B540" s="523"/>
      <c r="C540" s="79" t="str">
        <f t="shared" si="30"/>
        <v>Incorporation dans les 4h</v>
      </c>
      <c r="D540" s="138">
        <v>0.3</v>
      </c>
    </row>
    <row r="541" spans="2:4" s="204" customFormat="1" x14ac:dyDescent="0.25">
      <c r="B541" s="523"/>
      <c r="C541" s="79" t="str">
        <f t="shared" si="30"/>
        <v>Incorporation dans les 12h</v>
      </c>
      <c r="D541" s="138">
        <v>0.4</v>
      </c>
    </row>
    <row r="542" spans="2:4" x14ac:dyDescent="0.25">
      <c r="B542" s="523"/>
      <c r="C542" s="79" t="str">
        <f t="shared" si="30"/>
        <v>Incorporation dans les 24h</v>
      </c>
      <c r="D542" s="62">
        <v>0.55000000000000004</v>
      </c>
    </row>
    <row r="543" spans="2:4" ht="15.6" customHeight="1" x14ac:dyDescent="0.25">
      <c r="B543" s="523"/>
      <c r="C543" s="79" t="str">
        <f t="shared" si="30"/>
        <v>Incorporation après 24h</v>
      </c>
      <c r="D543" s="62">
        <v>1</v>
      </c>
    </row>
    <row r="546" spans="1:10" s="26" customFormat="1" ht="15.75" customHeight="1" x14ac:dyDescent="0.25">
      <c r="A546" s="25" t="s">
        <v>326</v>
      </c>
    </row>
    <row r="548" spans="1:10" x14ac:dyDescent="0.25">
      <c r="B548" s="73" t="s">
        <v>429</v>
      </c>
      <c r="G548" s="73" t="s">
        <v>566</v>
      </c>
    </row>
    <row r="550" spans="1:10" ht="38.25" x14ac:dyDescent="0.25">
      <c r="B550" s="61" t="s">
        <v>301</v>
      </c>
      <c r="C550" s="61" t="s">
        <v>300</v>
      </c>
      <c r="D550" s="61" t="s">
        <v>346</v>
      </c>
      <c r="E550" s="137" t="s">
        <v>343</v>
      </c>
      <c r="G550" s="137" t="s">
        <v>301</v>
      </c>
      <c r="H550" s="137" t="s">
        <v>300</v>
      </c>
      <c r="I550" s="137" t="s">
        <v>346</v>
      </c>
      <c r="J550" s="137" t="s">
        <v>343</v>
      </c>
    </row>
    <row r="551" spans="1:10" x14ac:dyDescent="0.25">
      <c r="B551" s="515" t="s">
        <v>12</v>
      </c>
      <c r="C551" s="255" t="s">
        <v>901</v>
      </c>
      <c r="D551" s="69">
        <f>IF(ISERROR(VLOOKUP(E551,$C$568:$D$574,2,FALSE)),"",VLOOKUP(E551,$C$568:$D$574,2,FALSE))</f>
        <v>6</v>
      </c>
      <c r="E551" s="228" t="s">
        <v>115</v>
      </c>
      <c r="G551" s="515" t="s">
        <v>12</v>
      </c>
      <c r="H551" s="204" t="s">
        <v>885</v>
      </c>
      <c r="I551" s="142">
        <f>IF(ISERROR(VLOOKUP(J551,$C$568:$D$574,2,FALSE)),"",VLOOKUP(J551,$C$568:$D$574,2,FALSE))</f>
        <v>7</v>
      </c>
      <c r="J551" s="143" t="s">
        <v>404</v>
      </c>
    </row>
    <row r="552" spans="1:10" x14ac:dyDescent="0.25">
      <c r="B552" s="517"/>
      <c r="C552" s="204" t="s">
        <v>584</v>
      </c>
      <c r="D552" s="134">
        <v>0</v>
      </c>
      <c r="G552" s="516"/>
      <c r="H552" s="160" t="s">
        <v>382</v>
      </c>
      <c r="I552" s="134" t="s">
        <v>544</v>
      </c>
      <c r="J552" s="228" t="s">
        <v>115</v>
      </c>
    </row>
    <row r="553" spans="1:10" ht="30" x14ac:dyDescent="0.25">
      <c r="B553" s="518" t="s">
        <v>387</v>
      </c>
      <c r="C553" s="256" t="s">
        <v>153</v>
      </c>
      <c r="D553" s="142">
        <f>IF(ISERROR(VLOOKUP(E553,$C$568:$D$574,2,FALSE)),"",VLOOKUP(E553,$C$568:$D$574,2,FALSE))</f>
        <v>5</v>
      </c>
      <c r="E553" s="143" t="s">
        <v>114</v>
      </c>
      <c r="G553" s="517"/>
      <c r="H553" s="160" t="s">
        <v>383</v>
      </c>
      <c r="I553" s="134" t="s">
        <v>544</v>
      </c>
      <c r="J553" s="143" t="s">
        <v>115</v>
      </c>
    </row>
    <row r="554" spans="1:10" x14ac:dyDescent="0.25">
      <c r="B554" s="518"/>
      <c r="C554" s="163" t="s">
        <v>380</v>
      </c>
      <c r="D554" s="142">
        <f>IF(ISERROR(VLOOKUP(E554,$C$568:$D$574,2,FALSE)),"",VLOOKUP(E554,$C$568:$D$574,2,FALSE))</f>
        <v>5</v>
      </c>
      <c r="E554" s="143" t="s">
        <v>114</v>
      </c>
      <c r="G554" s="512" t="s">
        <v>387</v>
      </c>
      <c r="H554" s="455" t="s">
        <v>902</v>
      </c>
      <c r="I554" s="142">
        <f>IF(ISERROR(VLOOKUP(J554,$C$568:$D$574,2,FALSE)),"",VLOOKUP(J554,$C$568:$D$574,2,FALSE))</f>
        <v>7</v>
      </c>
      <c r="J554" s="410" t="s">
        <v>404</v>
      </c>
    </row>
    <row r="555" spans="1:10" x14ac:dyDescent="0.25">
      <c r="B555" s="518"/>
      <c r="C555" s="163" t="s">
        <v>381</v>
      </c>
      <c r="D555" s="142">
        <f>IF(ISERROR(VLOOKUP(E555,$C$568:$D$574,2,FALSE)),"",VLOOKUP(E555,$C$568:$D$574,2,FALSE))</f>
        <v>5</v>
      </c>
      <c r="E555" s="143" t="s">
        <v>114</v>
      </c>
      <c r="G555" s="513"/>
      <c r="H555" s="63" t="s">
        <v>13</v>
      </c>
      <c r="I555" s="142">
        <f>IF(ISERROR(VLOOKUP(J555,$C$568:$D$574,2,FALSE)),"",VLOOKUP(J555,$C$568:$D$574,2,FALSE))</f>
        <v>7</v>
      </c>
      <c r="J555" s="143" t="s">
        <v>404</v>
      </c>
    </row>
    <row r="556" spans="1:10" x14ac:dyDescent="0.25">
      <c r="B556" s="518"/>
      <c r="C556" s="204" t="s">
        <v>584</v>
      </c>
      <c r="D556" s="134">
        <v>0</v>
      </c>
      <c r="E556" s="143"/>
      <c r="G556" s="514"/>
      <c r="H556" s="160" t="s">
        <v>382</v>
      </c>
      <c r="I556" s="134" t="s">
        <v>544</v>
      </c>
      <c r="J556" s="143"/>
    </row>
    <row r="557" spans="1:10" ht="30" x14ac:dyDescent="0.25">
      <c r="B557" s="518"/>
      <c r="C557" s="164" t="str">
        <f>D241</f>
        <v>Fosse non couverte (extérieure)</v>
      </c>
      <c r="D557" s="142">
        <f>IF(ISERROR(VLOOKUP(E557,$C$568:$D$574,2,FALSE)),"",VLOOKUP(E557,$C$568:$D$574,2,FALSE))</f>
        <v>3</v>
      </c>
      <c r="E557" s="78" t="s">
        <v>119</v>
      </c>
      <c r="G557" s="518" t="s">
        <v>388</v>
      </c>
      <c r="H557" s="160" t="s">
        <v>383</v>
      </c>
      <c r="I557" s="134" t="s">
        <v>544</v>
      </c>
      <c r="J557" s="143"/>
    </row>
    <row r="558" spans="1:10" s="72" customFormat="1" x14ac:dyDescent="0.25">
      <c r="B558" s="512" t="s">
        <v>388</v>
      </c>
      <c r="C558" s="164" t="str">
        <f t="shared" ref="C558:C562" si="31">D242</f>
        <v>Fosse non couverte alimentée par le bas (extérieure)</v>
      </c>
      <c r="D558" s="142">
        <f>IF(ISERROR(VLOOKUP(E558,$C$568:$D$574,2,FALSE)),"",VLOOKUP(E558,$C$568:$D$574,2,FALSE))</f>
        <v>4</v>
      </c>
      <c r="E558" s="229" t="s">
        <v>118</v>
      </c>
      <c r="F558"/>
      <c r="G558" s="518"/>
      <c r="H558" s="140" t="s">
        <v>384</v>
      </c>
      <c r="I558" s="134">
        <v>0</v>
      </c>
      <c r="J558" s="229"/>
    </row>
    <row r="559" spans="1:10" ht="45" x14ac:dyDescent="0.25">
      <c r="B559" s="513"/>
      <c r="C559" s="164" t="str">
        <f t="shared" si="31"/>
        <v>Couvertures rigide et souple</v>
      </c>
      <c r="D559" s="142">
        <f>IF(ISERROR(VLOOKUP(E559,$C$568:$D$574,2,FALSE)),"",VLOOKUP(E559,$C$568:$D$574,2,FALSE))</f>
        <v>4</v>
      </c>
      <c r="E559" s="229" t="s">
        <v>118</v>
      </c>
      <c r="G559" s="518"/>
      <c r="H559" s="140" t="s">
        <v>385</v>
      </c>
      <c r="I559" s="134" t="s">
        <v>544</v>
      </c>
      <c r="J559" s="229"/>
    </row>
    <row r="560" spans="1:10" ht="30" x14ac:dyDescent="0.25">
      <c r="B560" s="513"/>
      <c r="C560" s="164" t="str">
        <f t="shared" si="31"/>
        <v>Croûte naturelle, paille, balles en plastique, matériaux légers en vrac</v>
      </c>
      <c r="D560" s="142">
        <f t="shared" ref="D560:D561" si="32">IF(ISERROR(VLOOKUP(E560,$C$568:$D$574,2,FALSE)),"",VLOOKUP(E560,$C$568:$D$574,2,FALSE))</f>
        <v>4</v>
      </c>
      <c r="E560" s="409" t="s">
        <v>118</v>
      </c>
      <c r="G560" s="518"/>
      <c r="H560" s="140" t="s">
        <v>386</v>
      </c>
      <c r="I560" s="134" t="s">
        <v>544</v>
      </c>
      <c r="J560" s="229"/>
    </row>
    <row r="561" spans="1:23" ht="45" x14ac:dyDescent="0.25">
      <c r="B561" s="513"/>
      <c r="C561" s="164" t="str">
        <f t="shared" si="31"/>
        <v>Couvertures souples flottantes, plaques géométriques en plastique, couvertures gonflables, feuilles de plastique souples</v>
      </c>
      <c r="D561" s="142">
        <f t="shared" si="32"/>
        <v>4</v>
      </c>
      <c r="E561" s="409" t="s">
        <v>118</v>
      </c>
      <c r="G561" s="518"/>
      <c r="H561" s="160" t="s">
        <v>900</v>
      </c>
      <c r="I561" s="134">
        <v>0</v>
      </c>
      <c r="J561" s="463"/>
    </row>
    <row r="562" spans="1:23" ht="15.6" customHeight="1" x14ac:dyDescent="0.25">
      <c r="B562" s="513"/>
      <c r="C562" s="164" t="str">
        <f t="shared" si="31"/>
        <v>Pas de stockage</v>
      </c>
      <c r="D562" s="134">
        <v>0</v>
      </c>
      <c r="E562" s="200"/>
      <c r="G562" s="518"/>
      <c r="H562" s="200" t="s">
        <v>382</v>
      </c>
      <c r="I562" s="134" t="s">
        <v>544</v>
      </c>
      <c r="J562" s="229"/>
    </row>
    <row r="563" spans="1:23" ht="15.6" customHeight="1" x14ac:dyDescent="0.25">
      <c r="B563" s="228" t="s">
        <v>120</v>
      </c>
      <c r="C563" s="260" t="s">
        <v>120</v>
      </c>
      <c r="D563" s="142">
        <f>IF(ISERROR(VLOOKUP(E563,$C$568:$D$574,2,FALSE)),"",VLOOKUP(E563,$C$568:$D$574,2,FALSE))</f>
        <v>2</v>
      </c>
      <c r="E563" s="78" t="s">
        <v>117</v>
      </c>
      <c r="G563" s="518"/>
      <c r="H563" s="200" t="s">
        <v>383</v>
      </c>
      <c r="I563" s="134" t="s">
        <v>544</v>
      </c>
      <c r="J563" s="229"/>
    </row>
    <row r="564" spans="1:23" ht="15.6" customHeight="1" x14ac:dyDescent="0.25"/>
    <row r="565" spans="1:23" x14ac:dyDescent="0.25">
      <c r="B565" s="73" t="s">
        <v>440</v>
      </c>
    </row>
    <row r="566" spans="1:23" x14ac:dyDescent="0.25">
      <c r="E566" s="408" t="s">
        <v>116</v>
      </c>
      <c r="F566" s="408"/>
      <c r="G566" s="408"/>
      <c r="H566" s="408"/>
      <c r="I566" s="408"/>
      <c r="J566" s="408"/>
      <c r="K566" s="408"/>
      <c r="L566" s="408"/>
      <c r="M566" s="408"/>
      <c r="N566" s="408"/>
      <c r="O566" s="408"/>
      <c r="P566" s="408"/>
      <c r="Q566" s="408"/>
      <c r="R566" s="408"/>
      <c r="S566" s="408"/>
      <c r="T566" s="408"/>
      <c r="U566" s="408"/>
      <c r="V566" s="408"/>
      <c r="W566" s="408"/>
    </row>
    <row r="567" spans="1:23" x14ac:dyDescent="0.25">
      <c r="B567" s="61" t="s">
        <v>345</v>
      </c>
      <c r="C567" s="67" t="s">
        <v>344</v>
      </c>
      <c r="D567" s="8" t="s">
        <v>342</v>
      </c>
      <c r="E567" s="8">
        <v>10</v>
      </c>
      <c r="F567" s="8">
        <v>11</v>
      </c>
      <c r="G567" s="8">
        <v>12</v>
      </c>
      <c r="H567" s="8">
        <v>13</v>
      </c>
      <c r="I567" s="8">
        <v>14</v>
      </c>
      <c r="J567" s="8">
        <v>15</v>
      </c>
      <c r="K567" s="8">
        <v>16</v>
      </c>
      <c r="L567" s="8">
        <v>17</v>
      </c>
      <c r="M567" s="8">
        <v>18</v>
      </c>
      <c r="N567" s="8">
        <v>19</v>
      </c>
      <c r="O567" s="8">
        <v>20</v>
      </c>
      <c r="P567" s="8">
        <v>21</v>
      </c>
      <c r="Q567" s="8">
        <v>22</v>
      </c>
      <c r="R567" s="8">
        <v>23</v>
      </c>
      <c r="S567" s="8">
        <v>24</v>
      </c>
      <c r="T567" s="8">
        <v>25</v>
      </c>
      <c r="U567" s="8">
        <v>26</v>
      </c>
      <c r="V567" s="8">
        <v>27</v>
      </c>
      <c r="W567" s="8">
        <v>28</v>
      </c>
    </row>
    <row r="568" spans="1:23" x14ac:dyDescent="0.25">
      <c r="B568" s="68" t="s">
        <v>120</v>
      </c>
      <c r="C568" s="12" t="s">
        <v>117</v>
      </c>
      <c r="D568" s="57">
        <v>2</v>
      </c>
      <c r="E568" s="197">
        <v>0.01</v>
      </c>
      <c r="F568" s="197">
        <v>0.01</v>
      </c>
      <c r="G568" s="197">
        <v>0.01</v>
      </c>
      <c r="H568" s="197">
        <v>0.01</v>
      </c>
      <c r="I568" s="197">
        <v>0.01</v>
      </c>
      <c r="J568" s="197">
        <v>1.4999999999999999E-2</v>
      </c>
      <c r="K568" s="197">
        <v>1.4999999999999999E-2</v>
      </c>
      <c r="L568" s="197">
        <v>1.4999999999999999E-2</v>
      </c>
      <c r="M568" s="197">
        <v>1.4999999999999999E-2</v>
      </c>
      <c r="N568" s="197">
        <v>1.4999999999999999E-2</v>
      </c>
      <c r="O568" s="197">
        <v>1.4999999999999999E-2</v>
      </c>
      <c r="P568" s="197">
        <v>1.4999999999999999E-2</v>
      </c>
      <c r="Q568" s="197">
        <v>1.4999999999999999E-2</v>
      </c>
      <c r="R568" s="197">
        <v>1.4999999999999999E-2</v>
      </c>
      <c r="S568" s="197">
        <v>1.4999999999999999E-2</v>
      </c>
      <c r="T568" s="197">
        <v>1.4999999999999999E-2</v>
      </c>
      <c r="U568" s="197">
        <v>0.02</v>
      </c>
      <c r="V568" s="197">
        <v>0.02</v>
      </c>
      <c r="W568" s="197">
        <v>0.02</v>
      </c>
    </row>
    <row r="569" spans="1:23" x14ac:dyDescent="0.25">
      <c r="B569" s="68" t="s">
        <v>105</v>
      </c>
      <c r="C569" s="12" t="s">
        <v>119</v>
      </c>
      <c r="D569" s="57">
        <v>3</v>
      </c>
      <c r="E569" s="197">
        <v>0.17</v>
      </c>
      <c r="F569" s="197">
        <v>0.19</v>
      </c>
      <c r="G569" s="197">
        <v>0.2</v>
      </c>
      <c r="H569" s="197">
        <v>0.22</v>
      </c>
      <c r="I569" s="197">
        <v>0.25</v>
      </c>
      <c r="J569" s="197">
        <v>0.27</v>
      </c>
      <c r="K569" s="197">
        <v>0.28999999999999998</v>
      </c>
      <c r="L569" s="197">
        <v>0.32</v>
      </c>
      <c r="M569" s="198">
        <v>0.35</v>
      </c>
      <c r="N569" s="197">
        <v>0.39</v>
      </c>
      <c r="O569" s="197">
        <v>0.42</v>
      </c>
      <c r="P569" s="197">
        <v>0.46</v>
      </c>
      <c r="Q569" s="197">
        <v>0.5</v>
      </c>
      <c r="R569" s="197">
        <v>0.55000000000000004</v>
      </c>
      <c r="S569" s="197">
        <v>0.6</v>
      </c>
      <c r="T569" s="197">
        <v>0.65</v>
      </c>
      <c r="U569" s="197">
        <v>0.71</v>
      </c>
      <c r="V569" s="197">
        <v>0.78</v>
      </c>
      <c r="W569" s="197">
        <v>0.8</v>
      </c>
    </row>
    <row r="570" spans="1:23" x14ac:dyDescent="0.25">
      <c r="A570" s="72"/>
      <c r="B570" s="257"/>
      <c r="C570" s="258" t="s">
        <v>118</v>
      </c>
      <c r="D570" s="134">
        <v>4</v>
      </c>
      <c r="E570" s="197">
        <v>0.1</v>
      </c>
      <c r="F570" s="197">
        <v>0.11</v>
      </c>
      <c r="G570" s="197">
        <v>0.13</v>
      </c>
      <c r="H570" s="197">
        <v>0.14000000000000001</v>
      </c>
      <c r="I570" s="197">
        <v>0.15</v>
      </c>
      <c r="J570" s="197">
        <v>0.17</v>
      </c>
      <c r="K570" s="197">
        <v>0.18</v>
      </c>
      <c r="L570" s="197">
        <v>0.2</v>
      </c>
      <c r="M570" s="197">
        <v>0.22</v>
      </c>
      <c r="N570" s="197">
        <v>0.24</v>
      </c>
      <c r="O570" s="197">
        <v>0.26</v>
      </c>
      <c r="P570" s="197">
        <v>0.28999999999999998</v>
      </c>
      <c r="Q570" s="197">
        <v>0.31</v>
      </c>
      <c r="R570" s="197">
        <v>0.34</v>
      </c>
      <c r="S570" s="197">
        <v>0.37</v>
      </c>
      <c r="T570" s="197">
        <v>0.41</v>
      </c>
      <c r="U570" s="197">
        <v>0.44</v>
      </c>
      <c r="V570" s="197">
        <v>0.48</v>
      </c>
      <c r="W570" s="197">
        <v>0.5</v>
      </c>
    </row>
    <row r="571" spans="1:23" s="204" customFormat="1" x14ac:dyDescent="0.25">
      <c r="B571" s="68" t="s">
        <v>10</v>
      </c>
      <c r="C571" s="12" t="s">
        <v>114</v>
      </c>
      <c r="D571" s="57">
        <v>5</v>
      </c>
      <c r="E571" s="197">
        <v>1.4999999999999999E-2</v>
      </c>
      <c r="F571" s="197">
        <v>1.4999999999999999E-2</v>
      </c>
      <c r="G571" s="197">
        <v>1.4999999999999999E-2</v>
      </c>
      <c r="H571" s="197">
        <v>1.4999999999999999E-2</v>
      </c>
      <c r="I571" s="197">
        <v>1.4999999999999999E-2</v>
      </c>
      <c r="J571" s="197">
        <v>1.4999999999999999E-2</v>
      </c>
      <c r="K571" s="197">
        <v>1.4999999999999999E-2</v>
      </c>
      <c r="L571" s="197">
        <v>1.4999999999999999E-2</v>
      </c>
      <c r="M571" s="197">
        <v>1.4999999999999999E-2</v>
      </c>
      <c r="N571" s="197">
        <v>1.4999999999999999E-2</v>
      </c>
      <c r="O571" s="197">
        <v>1.4999999999999999E-2</v>
      </c>
      <c r="P571" s="197">
        <v>1.4999999999999999E-2</v>
      </c>
      <c r="Q571" s="197">
        <v>1.4999999999999999E-2</v>
      </c>
      <c r="R571" s="197">
        <v>1.4999999999999999E-2</v>
      </c>
      <c r="S571" s="197">
        <v>1.4999999999999999E-2</v>
      </c>
      <c r="T571" s="197">
        <v>1.4999999999999999E-2</v>
      </c>
      <c r="U571" s="197">
        <v>1.4999999999999999E-2</v>
      </c>
      <c r="V571" s="197">
        <v>1.4999999999999999E-2</v>
      </c>
      <c r="W571" s="197">
        <v>1.4999999999999999E-2</v>
      </c>
    </row>
    <row r="572" spans="1:23" x14ac:dyDescent="0.25">
      <c r="A572" s="72"/>
      <c r="B572" s="141" t="s">
        <v>403</v>
      </c>
      <c r="C572" s="12" t="s">
        <v>115</v>
      </c>
      <c r="D572" s="57">
        <v>6</v>
      </c>
      <c r="E572" s="197">
        <v>1.4999999999999999E-2</v>
      </c>
      <c r="F572" s="197">
        <v>1.4999999999999999E-2</v>
      </c>
      <c r="G572" s="197">
        <v>1.4999999999999999E-2</v>
      </c>
      <c r="H572" s="197">
        <v>1.4999999999999999E-2</v>
      </c>
      <c r="I572" s="197">
        <v>1.4999999999999999E-2</v>
      </c>
      <c r="J572" s="197">
        <v>1.4999999999999999E-2</v>
      </c>
      <c r="K572" s="197">
        <v>1.4999999999999999E-2</v>
      </c>
      <c r="L572" s="197">
        <v>1.4999999999999999E-2</v>
      </c>
      <c r="M572" s="197">
        <v>1.4999999999999999E-2</v>
      </c>
      <c r="N572" s="197">
        <v>1.4999999999999999E-2</v>
      </c>
      <c r="O572" s="197">
        <v>1.4999999999999999E-2</v>
      </c>
      <c r="P572" s="197">
        <v>1.4999999999999999E-2</v>
      </c>
      <c r="Q572" s="197">
        <v>1.4999999999999999E-2</v>
      </c>
      <c r="R572" s="197">
        <v>1.4999999999999999E-2</v>
      </c>
      <c r="S572" s="197">
        <v>1.4999999999999999E-2</v>
      </c>
      <c r="T572" s="197">
        <v>1.4999999999999999E-2</v>
      </c>
      <c r="U572" s="197">
        <v>1.4999999999999999E-2</v>
      </c>
      <c r="V572" s="197">
        <v>1.4999999999999999E-2</v>
      </c>
      <c r="W572" s="197">
        <v>1.4999999999999999E-2</v>
      </c>
    </row>
    <row r="573" spans="1:23" x14ac:dyDescent="0.25">
      <c r="A573" s="72"/>
      <c r="B573" s="141" t="s">
        <v>406</v>
      </c>
      <c r="C573" s="162" t="s">
        <v>404</v>
      </c>
      <c r="D573" s="134">
        <v>7</v>
      </c>
      <c r="E573" s="197">
        <v>5.0000000000000001E-3</v>
      </c>
      <c r="F573" s="197">
        <v>5.0000000000000001E-3</v>
      </c>
      <c r="G573" s="197">
        <v>5.0000000000000001E-3</v>
      </c>
      <c r="H573" s="197">
        <v>5.0000000000000001E-3</v>
      </c>
      <c r="I573" s="197">
        <v>5.0000000000000001E-3</v>
      </c>
      <c r="J573" s="197">
        <v>5.0000000000000001E-3</v>
      </c>
      <c r="K573" s="197">
        <v>5.0000000000000001E-3</v>
      </c>
      <c r="L573" s="197">
        <v>5.0000000000000001E-3</v>
      </c>
      <c r="M573" s="197">
        <v>5.0000000000000001E-3</v>
      </c>
      <c r="N573" s="197">
        <v>5.0000000000000001E-3</v>
      </c>
      <c r="O573" s="197">
        <v>5.0000000000000001E-3</v>
      </c>
      <c r="P573" s="197">
        <v>5.0000000000000001E-3</v>
      </c>
      <c r="Q573" s="197">
        <v>5.0000000000000001E-3</v>
      </c>
      <c r="R573" s="197">
        <v>5.0000000000000001E-3</v>
      </c>
      <c r="S573" s="197">
        <v>5.0000000000000001E-3</v>
      </c>
      <c r="T573" s="197">
        <v>5.0000000000000001E-3</v>
      </c>
      <c r="U573" s="197">
        <v>5.0000000000000001E-3</v>
      </c>
      <c r="V573" s="197">
        <v>5.0000000000000001E-3</v>
      </c>
      <c r="W573" s="197">
        <v>5.0000000000000001E-3</v>
      </c>
    </row>
    <row r="574" spans="1:23" x14ac:dyDescent="0.25">
      <c r="B574" s="141" t="s">
        <v>406</v>
      </c>
      <c r="C574" s="162" t="s">
        <v>405</v>
      </c>
      <c r="D574" s="134">
        <v>8</v>
      </c>
      <c r="E574" s="197">
        <v>5.0000000000000001E-3</v>
      </c>
      <c r="F574" s="197">
        <v>5.0000000000000001E-3</v>
      </c>
      <c r="G574" s="197">
        <v>5.0000000000000001E-3</v>
      </c>
      <c r="H574" s="197">
        <v>5.0000000000000001E-3</v>
      </c>
      <c r="I574" s="197">
        <v>5.0000000000000001E-3</v>
      </c>
      <c r="J574" s="199">
        <v>0.01</v>
      </c>
      <c r="K574" s="199">
        <v>0.01</v>
      </c>
      <c r="L574" s="199">
        <v>0.01</v>
      </c>
      <c r="M574" s="199">
        <v>0.01</v>
      </c>
      <c r="N574" s="199">
        <v>0.01</v>
      </c>
      <c r="O574" s="199">
        <v>0.01</v>
      </c>
      <c r="P574" s="199">
        <v>0.01</v>
      </c>
      <c r="Q574" s="199">
        <v>0.01</v>
      </c>
      <c r="R574" s="199">
        <v>0.01</v>
      </c>
      <c r="S574" s="199">
        <v>0.01</v>
      </c>
      <c r="T574" s="199">
        <v>0.01</v>
      </c>
      <c r="U574" s="198">
        <v>1.4999999999999999E-2</v>
      </c>
      <c r="V574" s="198">
        <v>1.4999999999999999E-2</v>
      </c>
      <c r="W574" s="198">
        <v>1.4999999999999999E-2</v>
      </c>
    </row>
    <row r="575" spans="1:23" x14ac:dyDescent="0.25">
      <c r="C575" s="154"/>
      <c r="D575" s="154"/>
      <c r="E575" s="154"/>
    </row>
    <row r="576" spans="1:23" x14ac:dyDescent="0.25">
      <c r="A576" s="154"/>
      <c r="B576" s="378" t="s">
        <v>567</v>
      </c>
      <c r="C576" s="154"/>
      <c r="D576" s="154"/>
      <c r="E576" s="154"/>
    </row>
    <row r="577" spans="1:10" x14ac:dyDescent="0.25">
      <c r="A577" s="154"/>
      <c r="B577" s="154"/>
      <c r="C577" s="379" t="s">
        <v>568</v>
      </c>
      <c r="D577" s="379" t="s">
        <v>569</v>
      </c>
      <c r="E577" s="154"/>
      <c r="F577" s="500"/>
    </row>
    <row r="578" spans="1:10" s="204" customFormat="1" x14ac:dyDescent="0.25">
      <c r="A578" s="154"/>
      <c r="B578" s="307" t="s">
        <v>570</v>
      </c>
      <c r="C578" s="380">
        <v>2.5</v>
      </c>
      <c r="D578" s="381">
        <v>1.3</v>
      </c>
      <c r="E578" s="154"/>
      <c r="H578"/>
      <c r="I578"/>
      <c r="J578"/>
    </row>
    <row r="579" spans="1:10" s="204" customFormat="1" x14ac:dyDescent="0.25">
      <c r="A579" s="154"/>
      <c r="B579" s="307" t="s">
        <v>571</v>
      </c>
      <c r="C579" s="380">
        <v>1.3</v>
      </c>
      <c r="D579" s="381">
        <v>23.6</v>
      </c>
      <c r="E579" s="154"/>
      <c r="H579"/>
      <c r="I579"/>
      <c r="J579"/>
    </row>
    <row r="580" spans="1:10" s="204" customFormat="1" x14ac:dyDescent="0.25">
      <c r="A580" s="154"/>
      <c r="B580" s="382" t="s">
        <v>572</v>
      </c>
      <c r="C580" s="383">
        <f>C578+C579</f>
        <v>3.8</v>
      </c>
      <c r="D580" s="384">
        <f>(D578*C578/1000)+D579*C579/1000</f>
        <v>3.3930000000000002E-2</v>
      </c>
      <c r="E580" s="154"/>
    </row>
    <row r="581" spans="1:10" s="204" customFormat="1" x14ac:dyDescent="0.25">
      <c r="A581" s="154"/>
      <c r="B581" s="382" t="s">
        <v>573</v>
      </c>
      <c r="C581" s="383">
        <f>C578</f>
        <v>2.5</v>
      </c>
      <c r="D581" s="384">
        <f>D578*C578/1000</f>
        <v>3.2499999999999999E-3</v>
      </c>
      <c r="E581" s="154"/>
    </row>
    <row r="582" spans="1:10" s="204" customFormat="1" x14ac:dyDescent="0.25">
      <c r="A582" s="154"/>
      <c r="B582" s="382" t="s">
        <v>574</v>
      </c>
      <c r="C582" s="383">
        <f>C579</f>
        <v>1.3</v>
      </c>
      <c r="D582" s="384">
        <f>D579*C579/1000</f>
        <v>3.0680000000000002E-2</v>
      </c>
      <c r="E582" s="154"/>
    </row>
    <row r="583" spans="1:10" s="204" customFormat="1" x14ac:dyDescent="0.25">
      <c r="A583" s="154"/>
      <c r="C583" s="154"/>
      <c r="D583" s="154"/>
      <c r="E583" s="154"/>
    </row>
    <row r="584" spans="1:10" s="204" customFormat="1" x14ac:dyDescent="0.25">
      <c r="A584" s="154"/>
      <c r="B584" s="379" t="s">
        <v>575</v>
      </c>
      <c r="C584" s="154"/>
      <c r="D584" s="154"/>
      <c r="E584" s="154"/>
    </row>
    <row r="585" spans="1:10" s="204" customFormat="1" x14ac:dyDescent="0.25">
      <c r="A585" s="154"/>
      <c r="B585" s="382" t="s">
        <v>576</v>
      </c>
      <c r="C585" s="385">
        <f>D582/D580</f>
        <v>0.90421455938697315</v>
      </c>
      <c r="D585" s="154"/>
      <c r="E585" s="154"/>
    </row>
    <row r="586" spans="1:10" s="204" customFormat="1" x14ac:dyDescent="0.25">
      <c r="A586" s="154"/>
      <c r="B586" s="382" t="s">
        <v>577</v>
      </c>
      <c r="C586" s="385">
        <f>1-C585</f>
        <v>9.5785440613026851E-2</v>
      </c>
      <c r="D586" s="154"/>
      <c r="E586" s="154"/>
    </row>
    <row r="587" spans="1:10" s="204" customFormat="1" x14ac:dyDescent="0.25">
      <c r="A587" s="154"/>
      <c r="C587" s="154"/>
      <c r="D587" s="154"/>
      <c r="E587" s="154"/>
    </row>
    <row r="588" spans="1:10" s="204" customFormat="1" x14ac:dyDescent="0.25">
      <c r="A588" s="154"/>
      <c r="B588" s="154" t="s">
        <v>578</v>
      </c>
      <c r="C588" s="154"/>
      <c r="D588" s="154"/>
      <c r="E588" s="154"/>
    </row>
    <row r="589" spans="1:10" s="204" customFormat="1" x14ac:dyDescent="0.25">
      <c r="A589" s="154"/>
      <c r="B589" s="215"/>
    </row>
    <row r="590" spans="1:10" s="204" customFormat="1" x14ac:dyDescent="0.25">
      <c r="C590" s="249" t="s">
        <v>579</v>
      </c>
      <c r="D590" s="249" t="s">
        <v>580</v>
      </c>
    </row>
    <row r="591" spans="1:10" s="204" customFormat="1" x14ac:dyDescent="0.25">
      <c r="B591" s="201" t="s">
        <v>902</v>
      </c>
      <c r="C591" s="251">
        <v>1</v>
      </c>
      <c r="D591" s="250">
        <f t="shared" ref="D591:D599" si="33">1-C591</f>
        <v>0</v>
      </c>
    </row>
    <row r="592" spans="1:10" s="204" customFormat="1" x14ac:dyDescent="0.25">
      <c r="B592" s="201" t="s">
        <v>13</v>
      </c>
      <c r="C592" s="251">
        <v>1</v>
      </c>
      <c r="D592" s="250">
        <f t="shared" si="33"/>
        <v>0</v>
      </c>
    </row>
    <row r="593" spans="2:5" s="204" customFormat="1" x14ac:dyDescent="0.25">
      <c r="B593" s="201" t="s">
        <v>885</v>
      </c>
      <c r="C593" s="251">
        <v>1</v>
      </c>
      <c r="D593" s="250">
        <f t="shared" ref="D593:D594" si="34">1-C593</f>
        <v>0</v>
      </c>
    </row>
    <row r="594" spans="2:5" s="204" customFormat="1" x14ac:dyDescent="0.25">
      <c r="B594" s="201" t="s">
        <v>900</v>
      </c>
      <c r="C594" s="251">
        <v>0</v>
      </c>
      <c r="D594" s="250">
        <f t="shared" si="34"/>
        <v>1</v>
      </c>
    </row>
    <row r="595" spans="2:5" s="204" customFormat="1" x14ac:dyDescent="0.25">
      <c r="B595" s="201" t="s">
        <v>384</v>
      </c>
      <c r="C595" s="252">
        <f>C585</f>
        <v>0.90421455938697315</v>
      </c>
      <c r="D595" s="250">
        <f t="shared" si="33"/>
        <v>9.5785440613026851E-2</v>
      </c>
    </row>
    <row r="596" spans="2:5" s="204" customFormat="1" x14ac:dyDescent="0.25">
      <c r="B596" s="201" t="s">
        <v>385</v>
      </c>
      <c r="C596" s="252">
        <f>C585</f>
        <v>0.90421455938697315</v>
      </c>
      <c r="D596" s="250">
        <f t="shared" si="33"/>
        <v>9.5785440613026851E-2</v>
      </c>
    </row>
    <row r="597" spans="2:5" s="204" customFormat="1" x14ac:dyDescent="0.25">
      <c r="B597" s="201" t="s">
        <v>386</v>
      </c>
      <c r="C597" s="251">
        <v>0</v>
      </c>
      <c r="D597" s="250">
        <f t="shared" si="33"/>
        <v>1</v>
      </c>
    </row>
    <row r="598" spans="2:5" s="204" customFormat="1" x14ac:dyDescent="0.25">
      <c r="B598" s="201" t="s">
        <v>382</v>
      </c>
      <c r="C598" s="251">
        <v>0</v>
      </c>
      <c r="D598" s="250">
        <f t="shared" si="33"/>
        <v>1</v>
      </c>
    </row>
    <row r="599" spans="2:5" s="204" customFormat="1" x14ac:dyDescent="0.25">
      <c r="B599" s="201" t="s">
        <v>383</v>
      </c>
      <c r="C599" s="252">
        <f>C585</f>
        <v>0.90421455938697315</v>
      </c>
      <c r="D599" s="250">
        <f t="shared" si="33"/>
        <v>9.5785440613026851E-2</v>
      </c>
    </row>
    <row r="600" spans="2:5" s="204" customFormat="1" x14ac:dyDescent="0.25">
      <c r="D600"/>
    </row>
    <row r="601" spans="2:5" s="204" customFormat="1" x14ac:dyDescent="0.25">
      <c r="B601" s="7" t="s">
        <v>581</v>
      </c>
    </row>
    <row r="602" spans="2:5" s="204" customFormat="1" x14ac:dyDescent="0.25">
      <c r="C602" s="200" t="s">
        <v>444</v>
      </c>
    </row>
    <row r="603" spans="2:5" s="204" customFormat="1" x14ac:dyDescent="0.25">
      <c r="B603" s="201" t="s">
        <v>382</v>
      </c>
      <c r="C603" s="202">
        <f>1-0.79</f>
        <v>0.20999999999999996</v>
      </c>
    </row>
    <row r="604" spans="2:5" s="204" customFormat="1" x14ac:dyDescent="0.25">
      <c r="B604" s="201" t="s">
        <v>383</v>
      </c>
      <c r="C604" s="202">
        <f>1-0.79</f>
        <v>0.20999999999999996</v>
      </c>
    </row>
    <row r="605" spans="2:5" s="204" customFormat="1" x14ac:dyDescent="0.25">
      <c r="B605" s="201" t="s">
        <v>385</v>
      </c>
      <c r="C605" s="253">
        <f>3.4/18.9</f>
        <v>0.17989417989417991</v>
      </c>
      <c r="D605" s="254" t="s">
        <v>582</v>
      </c>
    </row>
    <row r="606" spans="2:5" s="204" customFormat="1" x14ac:dyDescent="0.25">
      <c r="B606" s="201" t="s">
        <v>386</v>
      </c>
      <c r="C606" s="253">
        <f>3.4/18.9</f>
        <v>0.17989417989417991</v>
      </c>
      <c r="D606" s="254" t="s">
        <v>582</v>
      </c>
    </row>
    <row r="607" spans="2:5" s="204" customFormat="1" x14ac:dyDescent="0.25"/>
    <row r="608" spans="2:5" s="204" customFormat="1" x14ac:dyDescent="0.25">
      <c r="C608"/>
      <c r="D608"/>
      <c r="E608"/>
    </row>
    <row r="609" spans="2:10" x14ac:dyDescent="0.25">
      <c r="B609" s="66" t="s">
        <v>334</v>
      </c>
      <c r="E609" s="204" t="s">
        <v>132</v>
      </c>
      <c r="H609" s="204"/>
      <c r="I609" s="204"/>
      <c r="J609" s="204"/>
    </row>
    <row r="610" spans="2:10" x14ac:dyDescent="0.25">
      <c r="C610" s="61" t="s">
        <v>112</v>
      </c>
      <c r="D610" s="61" t="s">
        <v>113</v>
      </c>
      <c r="H610" s="204"/>
      <c r="I610" s="204"/>
      <c r="J610" s="204"/>
    </row>
    <row r="611" spans="2:10" x14ac:dyDescent="0.25">
      <c r="B611" s="64" t="s">
        <v>24</v>
      </c>
      <c r="C611" s="1">
        <v>0.36</v>
      </c>
      <c r="D611" s="1">
        <v>0.01</v>
      </c>
    </row>
    <row r="612" spans="2:10" x14ac:dyDescent="0.25">
      <c r="B612" s="64" t="s">
        <v>23</v>
      </c>
      <c r="C612" s="1">
        <v>0.36</v>
      </c>
      <c r="D612" s="1">
        <v>7.0000000000000007E-2</v>
      </c>
    </row>
    <row r="613" spans="2:10" x14ac:dyDescent="0.25">
      <c r="B613" s="64" t="s">
        <v>9</v>
      </c>
      <c r="C613" s="1">
        <v>0.36</v>
      </c>
      <c r="D613" s="1">
        <v>0.02</v>
      </c>
    </row>
    <row r="614" spans="2:10" x14ac:dyDescent="0.25">
      <c r="B614" s="64" t="s">
        <v>1</v>
      </c>
      <c r="C614" s="1">
        <f>C611</f>
        <v>0.36</v>
      </c>
      <c r="D614" s="1">
        <f>D611</f>
        <v>0.01</v>
      </c>
    </row>
    <row r="615" spans="2:10" x14ac:dyDescent="0.25">
      <c r="B615" s="64" t="s">
        <v>2</v>
      </c>
      <c r="C615" s="1">
        <f>C611</f>
        <v>0.36</v>
      </c>
      <c r="D615" s="1">
        <f>D611</f>
        <v>0.01</v>
      </c>
    </row>
    <row r="616" spans="2:10" x14ac:dyDescent="0.25">
      <c r="B616" s="64" t="s">
        <v>22</v>
      </c>
      <c r="C616" s="1">
        <v>0.39</v>
      </c>
      <c r="D616" s="1">
        <v>0.02</v>
      </c>
    </row>
    <row r="617" spans="2:10" x14ac:dyDescent="0.25">
      <c r="B617" s="64" t="s">
        <v>103</v>
      </c>
      <c r="C617" s="1">
        <v>0.36</v>
      </c>
      <c r="D617" s="1">
        <v>7.0000000000000007E-2</v>
      </c>
      <c r="E617" s="204"/>
    </row>
    <row r="618" spans="2:10" s="204" customFormat="1" x14ac:dyDescent="0.25">
      <c r="B618" s="64" t="s">
        <v>0</v>
      </c>
      <c r="C618" s="1">
        <v>0.39</v>
      </c>
      <c r="D618" s="1">
        <v>0.02</v>
      </c>
      <c r="E618"/>
      <c r="H618"/>
      <c r="I618"/>
      <c r="J618"/>
    </row>
    <row r="619" spans="2:10" x14ac:dyDescent="0.25">
      <c r="H619" s="204"/>
      <c r="I619" s="204"/>
      <c r="J619" s="204"/>
    </row>
    <row r="621" spans="2:10" x14ac:dyDescent="0.25">
      <c r="B621" s="66" t="s">
        <v>333</v>
      </c>
    </row>
    <row r="622" spans="2:10" x14ac:dyDescent="0.25">
      <c r="B622" s="7"/>
    </row>
    <row r="623" spans="2:10" x14ac:dyDescent="0.25">
      <c r="B623" s="65" t="s">
        <v>327</v>
      </c>
      <c r="C623" s="1">
        <v>365</v>
      </c>
    </row>
    <row r="624" spans="2:10" x14ac:dyDescent="0.25">
      <c r="B624" s="65" t="s">
        <v>328</v>
      </c>
      <c r="C624" s="1">
        <v>0.67</v>
      </c>
    </row>
    <row r="627" spans="1:10" x14ac:dyDescent="0.25">
      <c r="C627" s="72"/>
      <c r="D627" s="72"/>
      <c r="E627" s="72"/>
    </row>
    <row r="628" spans="1:10" s="72" customFormat="1" x14ac:dyDescent="0.25">
      <c r="C628" s="26"/>
      <c r="D628" s="26"/>
      <c r="E628" s="26"/>
      <c r="H628"/>
      <c r="I628"/>
      <c r="J628"/>
    </row>
    <row r="629" spans="1:10" s="26" customFormat="1" x14ac:dyDescent="0.25">
      <c r="A629" s="25" t="s">
        <v>351</v>
      </c>
      <c r="C629"/>
      <c r="D629"/>
      <c r="E629"/>
      <c r="H629"/>
      <c r="I629"/>
      <c r="J629"/>
    </row>
    <row r="630" spans="1:10" x14ac:dyDescent="0.25">
      <c r="D630" s="7"/>
      <c r="H630" s="72"/>
      <c r="I630" s="72"/>
      <c r="J630" s="72"/>
    </row>
    <row r="631" spans="1:10" x14ac:dyDescent="0.25">
      <c r="B631" s="215" t="s">
        <v>633</v>
      </c>
      <c r="D631" s="7"/>
      <c r="H631" s="26"/>
      <c r="I631" s="26"/>
      <c r="J631" s="26"/>
    </row>
    <row r="632" spans="1:10" x14ac:dyDescent="0.25">
      <c r="B632" s="4" t="s">
        <v>354</v>
      </c>
      <c r="D632" s="7"/>
    </row>
    <row r="633" spans="1:10" x14ac:dyDescent="0.25">
      <c r="D633" s="7"/>
    </row>
    <row r="634" spans="1:10" x14ac:dyDescent="0.25">
      <c r="B634" s="74"/>
      <c r="C634" s="107" t="s">
        <v>352</v>
      </c>
      <c r="D634" s="107" t="s">
        <v>353</v>
      </c>
    </row>
    <row r="635" spans="1:10" x14ac:dyDescent="0.25">
      <c r="B635" s="144" t="s">
        <v>5</v>
      </c>
      <c r="C635" s="186">
        <v>2.5000000000000001E-2</v>
      </c>
      <c r="D635" s="187">
        <v>2.5000000000000001E-2</v>
      </c>
    </row>
    <row r="636" spans="1:10" x14ac:dyDescent="0.25">
      <c r="B636" s="217" t="s">
        <v>254</v>
      </c>
      <c r="C636" s="186">
        <v>0.11899999999999999</v>
      </c>
      <c r="D636" s="187">
        <v>0.11899999999999999</v>
      </c>
    </row>
    <row r="637" spans="1:10" x14ac:dyDescent="0.25">
      <c r="B637" s="144" t="s">
        <v>6</v>
      </c>
      <c r="C637" s="186">
        <v>0.11899999999999999</v>
      </c>
      <c r="D637" s="187">
        <v>0.11899999999999999</v>
      </c>
    </row>
    <row r="638" spans="1:10" x14ac:dyDescent="0.25">
      <c r="B638" s="144" t="s">
        <v>147</v>
      </c>
      <c r="C638" s="186">
        <v>0.11899999999999999</v>
      </c>
      <c r="D638" s="187">
        <v>0.11899999999999999</v>
      </c>
    </row>
    <row r="639" spans="1:10" x14ac:dyDescent="0.25">
      <c r="B639" s="217" t="s">
        <v>896</v>
      </c>
      <c r="C639" s="186">
        <f>C638</f>
        <v>0.11899999999999999</v>
      </c>
      <c r="D639" s="186">
        <f>D638</f>
        <v>0.11899999999999999</v>
      </c>
      <c r="E639" s="204"/>
    </row>
    <row r="640" spans="1:10" s="204" customFormat="1" x14ac:dyDescent="0.25">
      <c r="C640"/>
      <c r="D640"/>
      <c r="E640"/>
      <c r="H640"/>
      <c r="I640"/>
      <c r="J640"/>
    </row>
    <row r="641" spans="2:10" x14ac:dyDescent="0.25">
      <c r="C641" s="204"/>
      <c r="D641" s="204"/>
      <c r="E641" s="204"/>
      <c r="H641" s="204"/>
      <c r="I641" s="204"/>
      <c r="J641" s="204"/>
    </row>
    <row r="642" spans="2:10" s="204" customFormat="1" x14ac:dyDescent="0.25">
      <c r="B642" s="4" t="s">
        <v>355</v>
      </c>
      <c r="C642"/>
      <c r="D642"/>
      <c r="E642"/>
    </row>
    <row r="643" spans="2:10" x14ac:dyDescent="0.25">
      <c r="B643" s="4"/>
    </row>
    <row r="644" spans="2:10" x14ac:dyDescent="0.25">
      <c r="B644" s="74"/>
      <c r="C644" s="107" t="s">
        <v>352</v>
      </c>
      <c r="D644" s="107" t="s">
        <v>353</v>
      </c>
      <c r="H644" s="204"/>
      <c r="I644" s="204"/>
      <c r="J644" s="204"/>
    </row>
    <row r="645" spans="2:10" x14ac:dyDescent="0.25">
      <c r="B645" s="424" t="s">
        <v>24</v>
      </c>
      <c r="C645" s="186">
        <v>0.02</v>
      </c>
      <c r="D645" s="187">
        <v>0.04</v>
      </c>
      <c r="E645" s="263"/>
    </row>
    <row r="646" spans="2:10" x14ac:dyDescent="0.25">
      <c r="B646" s="424" t="s">
        <v>23</v>
      </c>
      <c r="C646" s="419">
        <v>0.11</v>
      </c>
      <c r="D646" s="419">
        <v>0.11</v>
      </c>
      <c r="E646" s="263"/>
      <c r="F646" s="263"/>
      <c r="G646" s="254"/>
    </row>
    <row r="647" spans="2:10" x14ac:dyDescent="0.25">
      <c r="B647" s="424" t="s">
        <v>9</v>
      </c>
      <c r="C647" s="187">
        <v>0.14000000000000001</v>
      </c>
      <c r="D647" s="187">
        <v>0.14000000000000001</v>
      </c>
      <c r="E647" s="263"/>
      <c r="F647" s="263"/>
      <c r="G647" s="254"/>
    </row>
    <row r="648" spans="2:10" x14ac:dyDescent="0.25">
      <c r="B648" s="424" t="s">
        <v>1</v>
      </c>
      <c r="C648" s="187">
        <v>6.0689655172413794E-2</v>
      </c>
      <c r="D648" s="187">
        <v>6.0689655172413794E-2</v>
      </c>
      <c r="E648" s="263"/>
      <c r="F648" s="263"/>
      <c r="G648" s="254"/>
      <c r="H648" s="254"/>
    </row>
    <row r="649" spans="2:10" x14ac:dyDescent="0.25">
      <c r="B649" s="424" t="s">
        <v>2</v>
      </c>
      <c r="C649" s="187">
        <v>4.7368421052631582E-3</v>
      </c>
      <c r="D649" s="187">
        <v>9.4736842105263164E-3</v>
      </c>
      <c r="E649" s="263"/>
      <c r="F649" s="263"/>
      <c r="G649" s="254"/>
      <c r="H649" s="254"/>
    </row>
    <row r="650" spans="2:10" x14ac:dyDescent="0.25">
      <c r="B650" s="424" t="s">
        <v>103</v>
      </c>
      <c r="C650" s="187">
        <v>0.24</v>
      </c>
      <c r="D650" s="187">
        <v>0.24</v>
      </c>
      <c r="E650" s="263"/>
      <c r="F650" s="263"/>
      <c r="G650" s="254"/>
      <c r="H650" s="254"/>
    </row>
    <row r="651" spans="2:10" x14ac:dyDescent="0.25">
      <c r="F651" s="263"/>
      <c r="G651" s="254"/>
      <c r="H651" s="254"/>
    </row>
    <row r="652" spans="2:10" x14ac:dyDescent="0.25">
      <c r="B652" s="73" t="s">
        <v>491</v>
      </c>
      <c r="C652" s="72"/>
      <c r="D652" s="72"/>
      <c r="E652" s="72"/>
      <c r="H652" s="254"/>
    </row>
    <row r="653" spans="2:10" s="72" customFormat="1" x14ac:dyDescent="0.25">
      <c r="B653"/>
      <c r="C653"/>
      <c r="D653"/>
      <c r="E653"/>
      <c r="H653" s="254"/>
      <c r="I653"/>
      <c r="J653"/>
    </row>
    <row r="654" spans="2:10" x14ac:dyDescent="0.25">
      <c r="B654" s="204"/>
      <c r="C654" s="213" t="s">
        <v>468</v>
      </c>
      <c r="E654" s="425"/>
    </row>
    <row r="655" spans="2:10" x14ac:dyDescent="0.25">
      <c r="B655" s="193" t="s">
        <v>856</v>
      </c>
      <c r="C655" s="1">
        <v>1</v>
      </c>
      <c r="E655" s="425"/>
      <c r="F655" s="425"/>
      <c r="H655" s="72"/>
      <c r="I655" s="72"/>
      <c r="J655" s="72"/>
    </row>
    <row r="656" spans="2:10" x14ac:dyDescent="0.25">
      <c r="B656" s="193" t="s">
        <v>857</v>
      </c>
      <c r="C656" s="1">
        <v>1</v>
      </c>
      <c r="E656" s="425"/>
      <c r="F656" s="425"/>
    </row>
    <row r="657" spans="1:10" x14ac:dyDescent="0.25">
      <c r="B657" s="193" t="s">
        <v>858</v>
      </c>
      <c r="C657" s="1">
        <v>0.7</v>
      </c>
      <c r="E657" s="425"/>
      <c r="F657" s="425"/>
    </row>
    <row r="658" spans="1:10" x14ac:dyDescent="0.25">
      <c r="B658" s="193" t="s">
        <v>906</v>
      </c>
      <c r="C658" s="1">
        <v>1</v>
      </c>
      <c r="D658" s="204"/>
      <c r="E658" s="425"/>
      <c r="F658" s="425"/>
    </row>
    <row r="659" spans="1:10" s="204" customFormat="1" x14ac:dyDescent="0.25">
      <c r="B659" s="193" t="s">
        <v>894</v>
      </c>
      <c r="C659" s="1">
        <v>1</v>
      </c>
      <c r="E659" s="425"/>
      <c r="F659" s="425"/>
      <c r="H659"/>
      <c r="I659"/>
      <c r="J659"/>
    </row>
    <row r="660" spans="1:10" s="204" customFormat="1" x14ac:dyDescent="0.25">
      <c r="B660"/>
      <c r="C660"/>
      <c r="D660"/>
      <c r="E660" s="425"/>
      <c r="F660" s="425"/>
    </row>
    <row r="661" spans="1:10" x14ac:dyDescent="0.25">
      <c r="C661" s="213" t="s">
        <v>469</v>
      </c>
      <c r="D661" s="204"/>
      <c r="E661" s="425"/>
      <c r="F661" s="425"/>
    </row>
    <row r="662" spans="1:10" s="204" customFormat="1" x14ac:dyDescent="0.25">
      <c r="B662" s="193" t="s">
        <v>859</v>
      </c>
      <c r="C662" s="1">
        <v>0.3</v>
      </c>
      <c r="E662" s="425"/>
      <c r="F662" s="425"/>
      <c r="H662"/>
      <c r="I662"/>
      <c r="J662"/>
    </row>
    <row r="663" spans="1:10" s="204" customFormat="1" x14ac:dyDescent="0.25">
      <c r="B663" s="193" t="s">
        <v>860</v>
      </c>
      <c r="C663" s="1">
        <v>0.3</v>
      </c>
      <c r="E663" s="425"/>
      <c r="F663" s="425"/>
    </row>
    <row r="664" spans="1:10" s="204" customFormat="1" x14ac:dyDescent="0.25">
      <c r="B664" s="193" t="s">
        <v>861</v>
      </c>
      <c r="C664" s="1">
        <v>0.3</v>
      </c>
      <c r="F664" s="425"/>
    </row>
    <row r="665" spans="1:10" s="204" customFormat="1" x14ac:dyDescent="0.25">
      <c r="B665" s="193" t="s">
        <v>862</v>
      </c>
      <c r="C665" s="1">
        <v>0.3</v>
      </c>
    </row>
    <row r="666" spans="1:10" s="204" customFormat="1" x14ac:dyDescent="0.25">
      <c r="B666" s="193" t="s">
        <v>863</v>
      </c>
      <c r="C666" s="1">
        <v>1</v>
      </c>
    </row>
    <row r="667" spans="1:10" s="204" customFormat="1" x14ac:dyDescent="0.25">
      <c r="C667"/>
    </row>
    <row r="668" spans="1:10" s="204" customFormat="1" x14ac:dyDescent="0.25">
      <c r="B668" s="26"/>
      <c r="C668" s="26"/>
      <c r="D668" s="26"/>
      <c r="E668" s="26"/>
    </row>
    <row r="669" spans="1:10" s="26" customFormat="1" x14ac:dyDescent="0.25">
      <c r="A669" s="25" t="s">
        <v>109</v>
      </c>
      <c r="B669"/>
      <c r="C669"/>
      <c r="D669"/>
      <c r="E669"/>
      <c r="H669" s="204"/>
      <c r="I669" s="204"/>
      <c r="J669" s="204"/>
    </row>
    <row r="670" spans="1:10" x14ac:dyDescent="0.25">
      <c r="B670" t="s">
        <v>362</v>
      </c>
      <c r="H670" s="204"/>
      <c r="I670" s="204"/>
      <c r="J670" s="204"/>
    </row>
    <row r="671" spans="1:10" x14ac:dyDescent="0.25">
      <c r="H671" s="26"/>
      <c r="I671" s="26"/>
      <c r="J671" s="26"/>
    </row>
    <row r="672" spans="1:10" x14ac:dyDescent="0.25">
      <c r="B672" s="144" t="s">
        <v>122</v>
      </c>
      <c r="C672" s="194" t="s">
        <v>128</v>
      </c>
    </row>
    <row r="673" spans="1:3" x14ac:dyDescent="0.25">
      <c r="B673" s="188" t="s">
        <v>127</v>
      </c>
      <c r="C673" s="131"/>
    </row>
    <row r="674" spans="1:3" x14ac:dyDescent="0.25">
      <c r="B674" s="189" t="s">
        <v>363</v>
      </c>
      <c r="C674" s="186">
        <v>1E-3</v>
      </c>
    </row>
    <row r="675" spans="1:3" x14ac:dyDescent="0.25">
      <c r="B675" s="189" t="s">
        <v>364</v>
      </c>
      <c r="C675" s="186">
        <v>1E-3</v>
      </c>
    </row>
    <row r="676" spans="1:3" x14ac:dyDescent="0.25">
      <c r="B676" s="188" t="s">
        <v>123</v>
      </c>
      <c r="C676" s="186">
        <v>0.01</v>
      </c>
    </row>
    <row r="677" spans="1:3" x14ac:dyDescent="0.25">
      <c r="B677" s="188" t="s">
        <v>120</v>
      </c>
      <c r="C677" s="186">
        <v>0.02</v>
      </c>
    </row>
    <row r="678" spans="1:3" x14ac:dyDescent="0.25">
      <c r="B678" s="144" t="s">
        <v>124</v>
      </c>
      <c r="C678" s="100"/>
    </row>
    <row r="679" spans="1:3" x14ac:dyDescent="0.25">
      <c r="B679" s="188" t="s">
        <v>125</v>
      </c>
      <c r="C679" s="186">
        <v>0.01</v>
      </c>
    </row>
    <row r="680" spans="1:3" x14ac:dyDescent="0.25">
      <c r="A680" s="154"/>
      <c r="B680" s="466" t="s">
        <v>126</v>
      </c>
      <c r="C680" s="186">
        <v>7.4999999999999997E-3</v>
      </c>
    </row>
    <row r="681" spans="1:3" x14ac:dyDescent="0.25">
      <c r="A681" s="154"/>
      <c r="B681" s="466" t="s">
        <v>583</v>
      </c>
      <c r="C681" s="467">
        <v>0.12</v>
      </c>
    </row>
    <row r="682" spans="1:3" x14ac:dyDescent="0.25">
      <c r="A682" s="154"/>
      <c r="B682" s="373" t="s">
        <v>754</v>
      </c>
      <c r="C682" s="468">
        <v>0.4</v>
      </c>
    </row>
    <row r="683" spans="1:3" x14ac:dyDescent="0.25">
      <c r="A683" s="154"/>
      <c r="B683" s="372" t="s">
        <v>773</v>
      </c>
      <c r="C683" s="154"/>
    </row>
    <row r="684" spans="1:3" x14ac:dyDescent="0.25">
      <c r="A684" s="154"/>
      <c r="B684" s="373" t="s">
        <v>774</v>
      </c>
      <c r="C684" s="374">
        <v>0.3</v>
      </c>
    </row>
    <row r="685" spans="1:3" x14ac:dyDescent="0.25">
      <c r="A685" s="154"/>
      <c r="B685" s="154"/>
      <c r="C685" s="154"/>
    </row>
    <row r="690" spans="2:5" x14ac:dyDescent="0.25">
      <c r="B690" s="153" t="s">
        <v>961</v>
      </c>
      <c r="C690" s="154"/>
      <c r="D690" s="154"/>
      <c r="E690" s="154"/>
    </row>
    <row r="691" spans="2:5" x14ac:dyDescent="0.25">
      <c r="B691" s="154"/>
      <c r="C691" s="154"/>
      <c r="D691" s="154"/>
      <c r="E691" s="154"/>
    </row>
    <row r="692" spans="2:5" x14ac:dyDescent="0.25">
      <c r="B692" s="307" t="s">
        <v>958</v>
      </c>
      <c r="C692" s="498">
        <v>0.08</v>
      </c>
      <c r="E692" s="154"/>
    </row>
    <row r="693" spans="2:5" x14ac:dyDescent="0.25">
      <c r="B693" s="307" t="s">
        <v>959</v>
      </c>
      <c r="C693" s="498">
        <v>0.13</v>
      </c>
      <c r="E693" s="154"/>
    </row>
    <row r="694" spans="2:5" x14ac:dyDescent="0.25">
      <c r="B694" s="307" t="s">
        <v>960</v>
      </c>
      <c r="C694" s="498">
        <v>0.25</v>
      </c>
      <c r="E694" s="154"/>
    </row>
    <row r="695" spans="2:5" ht="18" customHeight="1" x14ac:dyDescent="0.25">
      <c r="B695" s="154"/>
      <c r="C695" s="154"/>
      <c r="D695" s="154"/>
      <c r="E695" s="154"/>
    </row>
    <row r="696" spans="2:5" x14ac:dyDescent="0.25">
      <c r="B696" s="154"/>
    </row>
    <row r="697" spans="2:5" x14ac:dyDescent="0.25">
      <c r="B697" s="154"/>
    </row>
    <row r="698" spans="2:5" x14ac:dyDescent="0.25">
      <c r="B698" s="153" t="s">
        <v>962</v>
      </c>
    </row>
    <row r="700" spans="2:5" x14ac:dyDescent="0.25">
      <c r="B700" s="307" t="s">
        <v>963</v>
      </c>
      <c r="C700" s="499">
        <v>0.08</v>
      </c>
    </row>
    <row r="701" spans="2:5" x14ac:dyDescent="0.25">
      <c r="B701" s="307" t="s">
        <v>964</v>
      </c>
      <c r="C701" s="499">
        <v>0.105</v>
      </c>
    </row>
  </sheetData>
  <mergeCells count="35">
    <mergeCell ref="B101:B103"/>
    <mergeCell ref="B104:B106"/>
    <mergeCell ref="A397:C397"/>
    <mergeCell ref="D171:G171"/>
    <mergeCell ref="B182:B183"/>
    <mergeCell ref="B184:B185"/>
    <mergeCell ref="B241:B246"/>
    <mergeCell ref="B218:B220"/>
    <mergeCell ref="B221:B224"/>
    <mergeCell ref="B225:B230"/>
    <mergeCell ref="B235:B236"/>
    <mergeCell ref="B237:B240"/>
    <mergeCell ref="B125:B127"/>
    <mergeCell ref="B195:B199"/>
    <mergeCell ref="B521:B536"/>
    <mergeCell ref="B107:B108"/>
    <mergeCell ref="B109:B110"/>
    <mergeCell ref="B537:B543"/>
    <mergeCell ref="B275:B281"/>
    <mergeCell ref="B259:B274"/>
    <mergeCell ref="B502:B506"/>
    <mergeCell ref="B499:B501"/>
    <mergeCell ref="B178:B181"/>
    <mergeCell ref="B186:B194"/>
    <mergeCell ref="B111:B117"/>
    <mergeCell ref="B118:B124"/>
    <mergeCell ref="B128:B129"/>
    <mergeCell ref="B130:B131"/>
    <mergeCell ref="B173:B177"/>
    <mergeCell ref="G554:G556"/>
    <mergeCell ref="G551:G553"/>
    <mergeCell ref="B553:B557"/>
    <mergeCell ref="B551:B552"/>
    <mergeCell ref="B558:B562"/>
    <mergeCell ref="G557:G563"/>
  </mergeCells>
  <dataValidations disablePrompts="1" count="1">
    <dataValidation type="list" allowBlank="1" showInputMessage="1" showErrorMessage="1" sqref="H303" xr:uid="{00000000-0002-0000-0100-000000000000}">
      <formula1>INDIRECT(F303)</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1"/>
  <dimension ref="A1:A48"/>
  <sheetViews>
    <sheetView showGridLines="0" topLeftCell="A61" zoomScale="90" zoomScaleNormal="90" workbookViewId="0"/>
  </sheetViews>
  <sheetFormatPr baseColWidth="10" defaultRowHeight="15" x14ac:dyDescent="0.25"/>
  <cols>
    <col min="1" max="1" width="139.42578125" customWidth="1"/>
  </cols>
  <sheetData>
    <row r="1" spans="1:1" ht="78.75" customHeight="1" x14ac:dyDescent="0.25">
      <c r="A1" s="335" t="s">
        <v>647</v>
      </c>
    </row>
    <row r="2" spans="1:1" x14ac:dyDescent="0.25">
      <c r="A2" s="17" t="s">
        <v>161</v>
      </c>
    </row>
    <row r="3" spans="1:1" ht="45" x14ac:dyDescent="0.25">
      <c r="A3" s="9" t="s">
        <v>494</v>
      </c>
    </row>
    <row r="4" spans="1:1" x14ac:dyDescent="0.25">
      <c r="A4" s="16"/>
    </row>
    <row r="5" spans="1:1" ht="30" x14ac:dyDescent="0.25">
      <c r="A5" s="9" t="s">
        <v>495</v>
      </c>
    </row>
    <row r="7" spans="1:1" x14ac:dyDescent="0.25">
      <c r="A7" s="17" t="s">
        <v>167</v>
      </c>
    </row>
    <row r="8" spans="1:1" ht="30" x14ac:dyDescent="0.25">
      <c r="A8" s="9" t="s">
        <v>195</v>
      </c>
    </row>
    <row r="10" spans="1:1" x14ac:dyDescent="0.25">
      <c r="A10" s="9" t="s">
        <v>442</v>
      </c>
    </row>
    <row r="12" spans="1:1" ht="63.75" customHeight="1" x14ac:dyDescent="0.25">
      <c r="A12" s="9" t="s">
        <v>496</v>
      </c>
    </row>
    <row r="13" spans="1:1" x14ac:dyDescent="0.25">
      <c r="A13" s="3" t="s">
        <v>493</v>
      </c>
    </row>
    <row r="14" spans="1:1" s="72" customFormat="1" x14ac:dyDescent="0.25"/>
    <row r="15" spans="1:1" x14ac:dyDescent="0.25">
      <c r="A15" s="9" t="s">
        <v>162</v>
      </c>
    </row>
    <row r="16" spans="1:1" x14ac:dyDescent="0.25">
      <c r="A16" s="195" t="s">
        <v>163</v>
      </c>
    </row>
    <row r="17" spans="1:1" x14ac:dyDescent="0.25">
      <c r="A17" s="196" t="s">
        <v>164</v>
      </c>
    </row>
    <row r="18" spans="1:1" s="204" customFormat="1" x14ac:dyDescent="0.25">
      <c r="A18" s="264" t="s">
        <v>632</v>
      </c>
    </row>
    <row r="19" spans="1:1" x14ac:dyDescent="0.25">
      <c r="A19" s="332" t="s">
        <v>641</v>
      </c>
    </row>
    <row r="20" spans="1:1" s="204" customFormat="1" x14ac:dyDescent="0.25">
      <c r="A20" s="334" t="s">
        <v>643</v>
      </c>
    </row>
    <row r="21" spans="1:1" s="204" customFormat="1" x14ac:dyDescent="0.25">
      <c r="A21" s="209" t="s">
        <v>448</v>
      </c>
    </row>
    <row r="22" spans="1:1" x14ac:dyDescent="0.25">
      <c r="A22" s="9"/>
    </row>
    <row r="23" spans="1:1" x14ac:dyDescent="0.25">
      <c r="A23" s="17" t="s">
        <v>193</v>
      </c>
    </row>
    <row r="24" spans="1:1" ht="45" x14ac:dyDescent="0.25">
      <c r="A24" s="9" t="s">
        <v>194</v>
      </c>
    </row>
    <row r="25" spans="1:1" ht="7.5" customHeight="1" x14ac:dyDescent="0.25">
      <c r="A25" s="9"/>
    </row>
    <row r="26" spans="1:1" ht="30" x14ac:dyDescent="0.25">
      <c r="A26" s="9" t="s">
        <v>645</v>
      </c>
    </row>
    <row r="27" spans="1:1" ht="7.5" customHeight="1" x14ac:dyDescent="0.25"/>
    <row r="28" spans="1:1" x14ac:dyDescent="0.25">
      <c r="A28" s="9" t="s">
        <v>452</v>
      </c>
    </row>
    <row r="29" spans="1:1" s="204" customFormat="1" ht="30" x14ac:dyDescent="0.25">
      <c r="A29" s="9" t="s">
        <v>453</v>
      </c>
    </row>
    <row r="30" spans="1:1" s="204" customFormat="1" ht="220.5" customHeight="1" x14ac:dyDescent="0.25">
      <c r="A30" s="210" t="s">
        <v>971</v>
      </c>
    </row>
    <row r="31" spans="1:1" s="204" customFormat="1" ht="22.15" customHeight="1" x14ac:dyDescent="0.25">
      <c r="A31" s="9" t="s">
        <v>780</v>
      </c>
    </row>
    <row r="32" spans="1:1" s="204" customFormat="1" ht="30.6" customHeight="1" x14ac:dyDescent="0.25">
      <c r="A32" s="9" t="s">
        <v>781</v>
      </c>
    </row>
    <row r="33" spans="1:1" s="204" customFormat="1" ht="158.44999999999999" customHeight="1" x14ac:dyDescent="0.25">
      <c r="A33" s="376" t="s">
        <v>970</v>
      </c>
    </row>
    <row r="34" spans="1:1" s="204" customFormat="1" x14ac:dyDescent="0.25">
      <c r="A34" s="9"/>
    </row>
    <row r="35" spans="1:1" x14ac:dyDescent="0.25">
      <c r="A35" s="17" t="s">
        <v>191</v>
      </c>
    </row>
    <row r="36" spans="1:1" x14ac:dyDescent="0.25">
      <c r="A36" t="s">
        <v>192</v>
      </c>
    </row>
    <row r="38" spans="1:1" x14ac:dyDescent="0.25">
      <c r="A38" s="17" t="s">
        <v>190</v>
      </c>
    </row>
    <row r="39" spans="1:1" ht="38.25" customHeight="1" x14ac:dyDescent="0.25">
      <c r="A39" s="9" t="s">
        <v>443</v>
      </c>
    </row>
    <row r="41" spans="1:1" ht="25.5" customHeight="1" x14ac:dyDescent="0.25">
      <c r="A41" s="224" t="s">
        <v>503</v>
      </c>
    </row>
    <row r="42" spans="1:1" x14ac:dyDescent="0.25">
      <c r="A42" s="200" t="s">
        <v>504</v>
      </c>
    </row>
    <row r="43" spans="1:1" x14ac:dyDescent="0.25">
      <c r="A43" s="200" t="s">
        <v>510</v>
      </c>
    </row>
    <row r="44" spans="1:1" ht="42.6" customHeight="1" x14ac:dyDescent="0.25">
      <c r="A44" s="77" t="s">
        <v>648</v>
      </c>
    </row>
    <row r="45" spans="1:1" ht="48" x14ac:dyDescent="0.25">
      <c r="A45" s="77" t="s">
        <v>783</v>
      </c>
    </row>
    <row r="46" spans="1:1" ht="30" x14ac:dyDescent="0.25">
      <c r="A46" s="77" t="s">
        <v>884</v>
      </c>
    </row>
    <row r="47" spans="1:1" ht="63" x14ac:dyDescent="0.25">
      <c r="A47" s="502" t="s">
        <v>969</v>
      </c>
    </row>
    <row r="48" spans="1:1" x14ac:dyDescent="0.25">
      <c r="A48" s="502" t="s">
        <v>972</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3">
    <pageSetUpPr fitToPage="1"/>
  </sheetPr>
  <dimension ref="A2:AK149"/>
  <sheetViews>
    <sheetView showGridLines="0" topLeftCell="A120" zoomScale="55" zoomScaleNormal="55" workbookViewId="0">
      <selection activeCell="F87" sqref="F87:H87"/>
    </sheetView>
  </sheetViews>
  <sheetFormatPr baseColWidth="10" defaultColWidth="11.42578125" defaultRowHeight="15" x14ac:dyDescent="0.25"/>
  <cols>
    <col min="1" max="1" width="3" style="18" customWidth="1"/>
    <col min="2" max="2" width="28.140625" style="20" customWidth="1"/>
    <col min="3" max="3" width="20.7109375" style="19" customWidth="1"/>
    <col min="4" max="4" width="20.7109375" style="20" customWidth="1"/>
    <col min="5" max="5" width="22" style="18" customWidth="1"/>
    <col min="6" max="6" width="22" style="21" customWidth="1"/>
    <col min="7" max="7" width="20.7109375" style="22" customWidth="1"/>
    <col min="8" max="8" width="20.140625" style="21" customWidth="1"/>
    <col min="9" max="10" width="20.7109375" style="21" customWidth="1"/>
    <col min="11" max="14" width="20.7109375" customWidth="1"/>
    <col min="15" max="22" width="20.7109375" style="204" customWidth="1"/>
    <col min="23" max="23" width="20" style="342" customWidth="1"/>
    <col min="24" max="25" width="0" style="342" hidden="1" customWidth="1"/>
    <col min="26" max="26" width="11.42578125" style="342" hidden="1" customWidth="1"/>
    <col min="27" max="35" width="17.42578125" style="342" hidden="1" customWidth="1"/>
    <col min="36" max="36" width="17.42578125" style="18" hidden="1" customWidth="1"/>
    <col min="37" max="16384" width="11.42578125" style="18"/>
  </cols>
  <sheetData>
    <row r="2" spans="1:37" x14ac:dyDescent="0.25">
      <c r="A2"/>
      <c r="B2" s="555" t="s">
        <v>20</v>
      </c>
      <c r="C2" s="555"/>
    </row>
    <row r="3" spans="1:37" x14ac:dyDescent="0.25">
      <c r="A3"/>
      <c r="B3" s="554" t="s">
        <v>19</v>
      </c>
      <c r="C3" s="554"/>
    </row>
    <row r="4" spans="1:37" s="205" customFormat="1" x14ac:dyDescent="0.25">
      <c r="A4" s="204"/>
      <c r="B4" s="552" t="s">
        <v>634</v>
      </c>
      <c r="C4" s="552"/>
      <c r="D4" s="20"/>
      <c r="F4" s="206"/>
      <c r="G4" s="22"/>
      <c r="H4" s="206"/>
      <c r="I4" s="206"/>
      <c r="J4" s="206"/>
      <c r="K4" s="204"/>
      <c r="L4" s="204"/>
      <c r="M4" s="204"/>
      <c r="N4" s="204"/>
      <c r="O4" s="204"/>
      <c r="P4" s="204"/>
      <c r="Q4" s="204"/>
      <c r="R4" s="204"/>
      <c r="S4" s="204"/>
      <c r="T4" s="204"/>
      <c r="U4" s="204"/>
      <c r="V4" s="204"/>
      <c r="W4" s="342"/>
      <c r="X4" s="342"/>
      <c r="Y4" s="342"/>
      <c r="Z4" s="342"/>
      <c r="AA4" s="342"/>
      <c r="AB4" s="342"/>
      <c r="AC4" s="342"/>
      <c r="AD4" s="342"/>
      <c r="AE4" s="342"/>
      <c r="AF4" s="342"/>
      <c r="AG4" s="342"/>
      <c r="AH4" s="342"/>
      <c r="AI4" s="342"/>
    </row>
    <row r="5" spans="1:37" x14ac:dyDescent="0.25">
      <c r="A5"/>
      <c r="B5" s="553" t="s">
        <v>644</v>
      </c>
      <c r="C5" s="553"/>
    </row>
    <row r="6" spans="1:37" s="205" customFormat="1" x14ac:dyDescent="0.25">
      <c r="A6" s="204"/>
      <c r="B6" s="557" t="s">
        <v>643</v>
      </c>
      <c r="C6" s="557"/>
      <c r="D6" s="20"/>
      <c r="F6" s="206"/>
      <c r="G6" s="22"/>
      <c r="H6" s="206"/>
      <c r="I6" s="206"/>
      <c r="J6" s="206"/>
      <c r="K6" s="204"/>
      <c r="L6" s="204"/>
      <c r="M6" s="204"/>
      <c r="N6" s="204"/>
      <c r="O6" s="204"/>
      <c r="P6" s="204"/>
      <c r="Q6" s="204"/>
      <c r="R6" s="204"/>
      <c r="S6" s="204"/>
      <c r="T6" s="204"/>
      <c r="U6" s="204"/>
      <c r="V6" s="204"/>
      <c r="W6" s="342"/>
      <c r="X6" s="342"/>
      <c r="Y6" s="342"/>
      <c r="Z6" s="342"/>
      <c r="AA6" s="342"/>
      <c r="AB6" s="342"/>
      <c r="AC6" s="342"/>
      <c r="AD6" s="342"/>
      <c r="AE6" s="342"/>
      <c r="AF6" s="342"/>
      <c r="AG6" s="342"/>
      <c r="AH6" s="342"/>
      <c r="AI6" s="342"/>
    </row>
    <row r="7" spans="1:37" s="205" customFormat="1" x14ac:dyDescent="0.25">
      <c r="A7" s="204"/>
      <c r="B7" s="556" t="s">
        <v>447</v>
      </c>
      <c r="C7" s="556"/>
      <c r="D7" s="20"/>
      <c r="F7" s="206"/>
      <c r="G7" s="22"/>
      <c r="H7" s="206"/>
      <c r="I7" s="206"/>
      <c r="J7" s="206"/>
      <c r="K7" s="204"/>
      <c r="L7" s="204"/>
      <c r="M7" s="204"/>
      <c r="N7" s="204"/>
      <c r="O7" s="204"/>
      <c r="P7" s="204"/>
      <c r="Q7" s="204"/>
      <c r="R7" s="204"/>
      <c r="S7" s="204"/>
      <c r="T7" s="204"/>
      <c r="U7" s="204"/>
      <c r="V7" s="204"/>
      <c r="W7" s="342"/>
      <c r="X7" s="342"/>
      <c r="Y7" s="342"/>
      <c r="Z7" s="342"/>
      <c r="AA7" s="342"/>
      <c r="AB7" s="342"/>
      <c r="AC7" s="342"/>
      <c r="AD7" s="342"/>
      <c r="AE7" s="342"/>
      <c r="AF7" s="342"/>
      <c r="AG7" s="342"/>
      <c r="AH7" s="342"/>
      <c r="AI7" s="342"/>
    </row>
    <row r="8" spans="1:37" customFormat="1" x14ac:dyDescent="0.25">
      <c r="O8" s="204"/>
      <c r="P8" s="204"/>
      <c r="Q8" s="204"/>
      <c r="R8" s="204"/>
      <c r="S8" s="204"/>
      <c r="T8" s="204"/>
      <c r="U8" s="204"/>
      <c r="V8" s="204"/>
      <c r="W8" s="154"/>
      <c r="X8" s="154"/>
      <c r="Y8" s="154"/>
      <c r="Z8" s="154"/>
      <c r="AA8" s="154"/>
      <c r="AB8" s="154"/>
      <c r="AC8" s="154"/>
      <c r="AD8" s="154"/>
      <c r="AE8" s="154"/>
      <c r="AF8" s="154"/>
      <c r="AG8" s="154"/>
      <c r="AH8" s="154"/>
      <c r="AI8" s="154"/>
    </row>
    <row r="9" spans="1:37" customFormat="1" ht="24.75" customHeight="1" x14ac:dyDescent="0.25">
      <c r="A9" s="71" t="s">
        <v>371</v>
      </c>
      <c r="B9" s="175"/>
      <c r="C9" s="76"/>
      <c r="D9" s="76"/>
      <c r="E9" s="76"/>
      <c r="F9" s="76"/>
      <c r="G9" s="76"/>
      <c r="H9" s="76"/>
      <c r="I9" s="76"/>
      <c r="J9" s="76"/>
      <c r="K9" s="76"/>
      <c r="L9" s="76"/>
      <c r="M9" s="76"/>
      <c r="N9" s="76"/>
      <c r="O9" s="203"/>
      <c r="P9" s="203"/>
      <c r="Q9" s="203"/>
      <c r="R9" s="203"/>
      <c r="S9" s="203"/>
      <c r="T9" s="203"/>
      <c r="U9" s="203"/>
      <c r="V9" s="203"/>
      <c r="W9" s="154"/>
      <c r="X9" s="154"/>
      <c r="Y9" s="154"/>
      <c r="Z9" s="154"/>
      <c r="AA9" s="154"/>
      <c r="AB9" s="154"/>
      <c r="AC9" s="154"/>
      <c r="AD9" s="154"/>
      <c r="AE9" s="154"/>
      <c r="AF9" s="154"/>
      <c r="AG9" s="154"/>
      <c r="AH9" s="154"/>
      <c r="AI9" s="154"/>
    </row>
    <row r="10" spans="1:37" customFormat="1" x14ac:dyDescent="0.25">
      <c r="A10" s="76"/>
      <c r="B10" s="208" t="s">
        <v>446</v>
      </c>
      <c r="C10" s="92" t="s">
        <v>174</v>
      </c>
      <c r="D10" s="76"/>
      <c r="E10" s="76"/>
      <c r="F10" s="76"/>
      <c r="G10" s="76"/>
      <c r="H10" s="76"/>
      <c r="I10" s="76"/>
      <c r="J10" s="76"/>
      <c r="K10" s="76"/>
      <c r="L10" s="76"/>
      <c r="M10" s="76"/>
      <c r="N10" s="76"/>
      <c r="O10" s="203"/>
      <c r="P10" s="203"/>
      <c r="Q10" s="203"/>
      <c r="R10" s="203"/>
      <c r="S10" s="203"/>
      <c r="T10" s="203"/>
      <c r="U10" s="203"/>
      <c r="V10" s="203"/>
      <c r="W10" s="154"/>
      <c r="X10" s="154"/>
      <c r="Y10" s="154"/>
      <c r="Z10" s="154"/>
      <c r="AA10" s="154"/>
      <c r="AB10" s="154"/>
      <c r="AC10" s="154"/>
      <c r="AD10" s="154"/>
      <c r="AE10" s="154"/>
      <c r="AF10" s="154"/>
      <c r="AG10" s="154"/>
      <c r="AH10" s="154"/>
      <c r="AI10" s="154"/>
    </row>
    <row r="11" spans="1:37" customFormat="1" ht="9" customHeight="1" x14ac:dyDescent="0.25">
      <c r="A11" s="76"/>
      <c r="B11" s="76"/>
      <c r="C11" s="76"/>
      <c r="D11" s="76"/>
      <c r="E11" s="76"/>
      <c r="F11" s="76"/>
      <c r="G11" s="76"/>
      <c r="H11" s="76"/>
      <c r="I11" s="76"/>
      <c r="J11" s="76"/>
      <c r="K11" s="76"/>
      <c r="L11" s="76"/>
      <c r="M11" s="76"/>
      <c r="N11" s="76"/>
      <c r="O11" s="203"/>
      <c r="P11" s="203"/>
      <c r="Q11" s="203"/>
      <c r="R11" s="203"/>
      <c r="S11" s="203"/>
      <c r="T11" s="203"/>
      <c r="U11" s="203"/>
      <c r="V11" s="203"/>
      <c r="W11" s="154"/>
      <c r="X11" s="154"/>
      <c r="Y11" s="154"/>
      <c r="Z11" s="154"/>
      <c r="AA11" s="154"/>
      <c r="AB11" s="154"/>
      <c r="AC11" s="154"/>
      <c r="AD11" s="154"/>
      <c r="AE11" s="154"/>
      <c r="AF11" s="154"/>
      <c r="AG11" s="154"/>
      <c r="AH11" s="154"/>
      <c r="AI11" s="154"/>
    </row>
    <row r="13" spans="1:37" ht="24.95" customHeight="1" x14ac:dyDescent="0.25">
      <c r="A13" s="71" t="s">
        <v>372</v>
      </c>
      <c r="B13" s="125"/>
      <c r="C13" s="176"/>
      <c r="D13" s="125"/>
      <c r="E13" s="126"/>
      <c r="F13" s="177"/>
      <c r="G13" s="178"/>
      <c r="H13" s="177"/>
      <c r="I13" s="177"/>
      <c r="J13" s="177"/>
      <c r="K13" s="126"/>
      <c r="L13" s="126"/>
      <c r="M13" s="126"/>
      <c r="N13" s="76"/>
      <c r="O13" s="126"/>
      <c r="P13" s="126"/>
      <c r="Q13" s="126"/>
      <c r="R13" s="203"/>
      <c r="S13" s="126"/>
      <c r="T13" s="126"/>
      <c r="U13" s="126"/>
      <c r="V13" s="203"/>
    </row>
    <row r="14" spans="1:37" ht="30.75" customHeight="1" x14ac:dyDescent="0.25">
      <c r="A14" s="84"/>
      <c r="B14" s="125"/>
      <c r="C14" s="549" t="s">
        <v>480</v>
      </c>
      <c r="D14" s="550"/>
      <c r="E14" s="550"/>
      <c r="F14" s="550"/>
      <c r="G14" s="550"/>
      <c r="H14" s="550"/>
      <c r="I14" s="550"/>
      <c r="J14" s="551"/>
      <c r="N14" s="76"/>
      <c r="O14" s="203"/>
      <c r="S14" s="203"/>
      <c r="AA14" s="453" t="s">
        <v>259</v>
      </c>
      <c r="AB14" s="453" t="s">
        <v>279</v>
      </c>
      <c r="AC14" s="453"/>
    </row>
    <row r="15" spans="1:37" ht="42" customHeight="1" x14ac:dyDescent="0.25">
      <c r="A15" s="84"/>
      <c r="B15" s="165" t="s">
        <v>16</v>
      </c>
      <c r="C15" s="116" t="s">
        <v>407</v>
      </c>
      <c r="D15" s="116" t="s">
        <v>17</v>
      </c>
      <c r="E15" s="116" t="s">
        <v>18</v>
      </c>
      <c r="F15" s="116" t="s">
        <v>460</v>
      </c>
      <c r="G15" s="116" t="s">
        <v>379</v>
      </c>
      <c r="H15" s="116" t="s">
        <v>914</v>
      </c>
      <c r="I15" s="116" t="s">
        <v>907</v>
      </c>
      <c r="J15" s="127" t="s">
        <v>412</v>
      </c>
      <c r="O15"/>
      <c r="P15" s="76"/>
      <c r="Q15" s="203"/>
      <c r="U15" s="203"/>
      <c r="W15" s="204"/>
      <c r="X15" s="204"/>
      <c r="AC15" s="453"/>
      <c r="AD15" s="453"/>
      <c r="AE15" s="453"/>
      <c r="AJ15" s="342"/>
      <c r="AK15" s="342"/>
    </row>
    <row r="16" spans="1:37" ht="25.5" x14ac:dyDescent="0.25">
      <c r="A16" s="179">
        <v>1</v>
      </c>
      <c r="B16" s="124" t="s">
        <v>977</v>
      </c>
      <c r="C16" s="191">
        <v>5350</v>
      </c>
      <c r="D16" s="117" t="s">
        <v>8</v>
      </c>
      <c r="E16" s="117" t="s">
        <v>377</v>
      </c>
      <c r="F16" s="117" t="s">
        <v>857</v>
      </c>
      <c r="G16" s="117" t="s">
        <v>863</v>
      </c>
      <c r="H16" s="472"/>
      <c r="I16" s="117" t="s">
        <v>458</v>
      </c>
      <c r="J16" s="184" t="str">
        <f t="shared" ref="J16:J35" si="0">IF(ISERROR(VLOOKUP(D16,liste_efflu,4,FALSE)),"",VLOOKUP(D16,liste_efflu,4,FALSE))</f>
        <v>Solide</v>
      </c>
      <c r="N16" s="241"/>
      <c r="O16"/>
      <c r="P16" s="76"/>
      <c r="Q16" s="203"/>
      <c r="U16" s="203"/>
      <c r="W16" s="204"/>
      <c r="X16" s="204"/>
      <c r="AC16" s="453" t="str">
        <f>IF(ISERROR(VLOOKUP(D16,'Donnees d''entrée'!$B$39:$C$47,2,FALSE)),"",VLOOKUP(D16,'Donnees d''entrée'!$B$39:$C$47,2,FALSE))</f>
        <v>terre_litiere_gest_sol</v>
      </c>
      <c r="AD16" s="453" t="str">
        <f>IF(ISERROR(VLOOKUP(D16,'Donnees d''entrée'!$B$39:$D$47,3,FALSE)),"",VLOOKUP(D16,'Donnees d''entrée'!$B$39:$D$47,3,FALSE))</f>
        <v>terre_litiere_cat_animal</v>
      </c>
      <c r="AE16" s="453"/>
      <c r="AJ16" s="342"/>
      <c r="AK16" s="342"/>
    </row>
    <row r="17" spans="1:37" hidden="1" x14ac:dyDescent="0.25">
      <c r="A17" s="179">
        <v>2</v>
      </c>
      <c r="B17" s="124"/>
      <c r="C17" s="191"/>
      <c r="D17" s="117"/>
      <c r="E17" s="117"/>
      <c r="F17" s="117"/>
      <c r="G17" s="117"/>
      <c r="H17" s="472"/>
      <c r="I17" s="117"/>
      <c r="J17" s="184" t="str">
        <f t="shared" si="0"/>
        <v/>
      </c>
      <c r="N17" s="241"/>
      <c r="O17"/>
      <c r="P17" s="76"/>
      <c r="Q17" s="203"/>
      <c r="U17" s="203"/>
      <c r="W17" s="204"/>
      <c r="X17" s="204"/>
      <c r="AC17" s="453" t="str">
        <f>IF(ISERROR(VLOOKUP(D17,'Donnees d''entrée'!$B$39:$C$47,2,FALSE)),"",VLOOKUP(D17,'Donnees d''entrée'!$B$39:$C$47,2,FALSE))</f>
        <v/>
      </c>
      <c r="AD17" s="453" t="str">
        <f>IF(ISERROR(VLOOKUP(D17,'Donnees d''entrée'!$B$39:$D$47,3,FALSE)),"",VLOOKUP(D17,'Donnees d''entrée'!$B$39:$D$47,3,FALSE))</f>
        <v/>
      </c>
      <c r="AE17" s="453"/>
      <c r="AJ17" s="342"/>
      <c r="AK17" s="342"/>
    </row>
    <row r="18" spans="1:37" hidden="1" x14ac:dyDescent="0.25">
      <c r="A18" s="179">
        <v>3</v>
      </c>
      <c r="B18" s="124"/>
      <c r="C18" s="191"/>
      <c r="D18" s="117"/>
      <c r="E18" s="117"/>
      <c r="F18" s="117"/>
      <c r="G18" s="117"/>
      <c r="H18" s="472"/>
      <c r="I18" s="117"/>
      <c r="J18" s="184" t="str">
        <f t="shared" si="0"/>
        <v/>
      </c>
      <c r="N18" s="241"/>
      <c r="O18"/>
      <c r="P18" s="76"/>
      <c r="Q18" s="203"/>
      <c r="U18" s="203"/>
      <c r="W18" s="204"/>
      <c r="X18" s="204"/>
      <c r="AC18" s="453" t="str">
        <f>IF(ISERROR(VLOOKUP(D18,'Donnees d''entrée'!$B$39:$C$47,2,FALSE)),"",VLOOKUP(D18,'Donnees d''entrée'!$B$39:$C$47,2,FALSE))</f>
        <v/>
      </c>
      <c r="AD18" s="453" t="str">
        <f>IF(ISERROR(VLOOKUP(D18,'Donnees d''entrée'!$B$39:$D$47,3,FALSE)),"",VLOOKUP(D18,'Donnees d''entrée'!$B$39:$D$47,3,FALSE))</f>
        <v/>
      </c>
      <c r="AE18" s="453"/>
      <c r="AJ18" s="342"/>
      <c r="AK18" s="342"/>
    </row>
    <row r="19" spans="1:37" hidden="1" x14ac:dyDescent="0.25">
      <c r="A19" s="179">
        <v>4</v>
      </c>
      <c r="B19" s="124"/>
      <c r="C19" s="192"/>
      <c r="D19" s="117"/>
      <c r="E19" s="117"/>
      <c r="F19" s="117"/>
      <c r="G19" s="117"/>
      <c r="H19" s="472"/>
      <c r="I19" s="117"/>
      <c r="J19" s="184" t="str">
        <f t="shared" si="0"/>
        <v/>
      </c>
      <c r="N19" s="241"/>
      <c r="O19"/>
      <c r="P19" s="76"/>
      <c r="Q19" s="203"/>
      <c r="U19" s="203"/>
      <c r="W19" s="204"/>
      <c r="X19" s="204"/>
      <c r="AC19" s="453" t="str">
        <f>IF(ISERROR(VLOOKUP(D19,'Donnees d''entrée'!$B$39:$C$47,2,FALSE)),"",VLOOKUP(D19,'Donnees d''entrée'!$B$39:$C$47,2,FALSE))</f>
        <v/>
      </c>
      <c r="AD19" s="453" t="str">
        <f>IF(ISERROR(VLOOKUP(D19,'Donnees d''entrée'!$B$39:$D$47,3,FALSE)),"",VLOOKUP(D19,'Donnees d''entrée'!$B$39:$D$47,3,FALSE))</f>
        <v/>
      </c>
      <c r="AE19" s="453"/>
      <c r="AJ19" s="342"/>
      <c r="AK19" s="342"/>
    </row>
    <row r="20" spans="1:37" hidden="1" x14ac:dyDescent="0.25">
      <c r="A20" s="179">
        <v>5</v>
      </c>
      <c r="B20" s="124"/>
      <c r="C20" s="192"/>
      <c r="D20" s="117"/>
      <c r="E20" s="117"/>
      <c r="F20" s="117"/>
      <c r="G20" s="117"/>
      <c r="H20" s="472"/>
      <c r="I20" s="117"/>
      <c r="J20" s="184" t="str">
        <f t="shared" si="0"/>
        <v/>
      </c>
      <c r="N20" s="241"/>
      <c r="O20"/>
      <c r="P20" s="76"/>
      <c r="Q20" s="203"/>
      <c r="U20" s="203"/>
      <c r="W20" s="204"/>
      <c r="X20" s="204"/>
      <c r="AC20" s="453" t="str">
        <f>IF(ISERROR(VLOOKUP(D20,'Donnees d''entrée'!$B$39:$C$47,2,FALSE)),"",VLOOKUP(D20,'Donnees d''entrée'!$B$39:$C$47,2,FALSE))</f>
        <v/>
      </c>
      <c r="AD20" s="453" t="str">
        <f>IF(ISERROR(VLOOKUP(D20,'Donnees d''entrée'!$B$39:$D$47,3,FALSE)),"",VLOOKUP(D20,'Donnees d''entrée'!$B$39:$D$47,3,FALSE))</f>
        <v/>
      </c>
      <c r="AE20" s="453"/>
      <c r="AJ20" s="342"/>
      <c r="AK20" s="342"/>
    </row>
    <row r="21" spans="1:37" hidden="1" x14ac:dyDescent="0.25">
      <c r="A21" s="179">
        <v>6</v>
      </c>
      <c r="B21" s="124"/>
      <c r="C21" s="192"/>
      <c r="D21" s="117"/>
      <c r="E21" s="117"/>
      <c r="F21" s="117"/>
      <c r="G21" s="117"/>
      <c r="H21" s="472"/>
      <c r="I21" s="117"/>
      <c r="J21" s="184" t="str">
        <f t="shared" si="0"/>
        <v/>
      </c>
      <c r="N21" s="241"/>
      <c r="O21"/>
      <c r="P21" s="76"/>
      <c r="Q21" s="203"/>
      <c r="U21" s="203"/>
      <c r="W21" s="204"/>
      <c r="X21" s="204"/>
      <c r="AC21" s="453" t="str">
        <f>IF(ISERROR(VLOOKUP(D21,'Donnees d''entrée'!$B$39:$C$47,2,FALSE)),"",VLOOKUP(D21,'Donnees d''entrée'!$B$39:$C$47,2,FALSE))</f>
        <v/>
      </c>
      <c r="AD21" s="453" t="str">
        <f>IF(ISERROR(VLOOKUP(D21,'Donnees d''entrée'!$B$39:$D$47,3,FALSE)),"",VLOOKUP(D21,'Donnees d''entrée'!$B$39:$D$47,3,FALSE))</f>
        <v/>
      </c>
      <c r="AE21" s="453"/>
      <c r="AJ21" s="342"/>
      <c r="AK21" s="342"/>
    </row>
    <row r="22" spans="1:37" hidden="1" x14ac:dyDescent="0.25">
      <c r="A22" s="179">
        <v>7</v>
      </c>
      <c r="B22" s="124"/>
      <c r="C22" s="192"/>
      <c r="D22" s="117"/>
      <c r="E22" s="117"/>
      <c r="F22" s="117"/>
      <c r="G22" s="117"/>
      <c r="H22" s="472"/>
      <c r="I22" s="117"/>
      <c r="J22" s="184" t="str">
        <f t="shared" si="0"/>
        <v/>
      </c>
      <c r="N22" s="241"/>
      <c r="O22"/>
      <c r="P22" s="76"/>
      <c r="Q22" s="203"/>
      <c r="U22" s="203"/>
      <c r="W22" s="204"/>
      <c r="X22" s="204"/>
      <c r="AC22" s="453" t="str">
        <f>IF(ISERROR(VLOOKUP(D22,'Donnees d''entrée'!$B$39:$C$47,2,FALSE)),"",VLOOKUP(D22,'Donnees d''entrée'!$B$39:$C$47,2,FALSE))</f>
        <v/>
      </c>
      <c r="AD22" s="453" t="str">
        <f>IF(ISERROR(VLOOKUP(D22,'Donnees d''entrée'!$B$39:$D$47,3,FALSE)),"",VLOOKUP(D22,'Donnees d''entrée'!$B$39:$D$47,3,FALSE))</f>
        <v/>
      </c>
      <c r="AE22" s="453"/>
      <c r="AJ22" s="342"/>
      <c r="AK22" s="342"/>
    </row>
    <row r="23" spans="1:37" hidden="1" x14ac:dyDescent="0.25">
      <c r="A23" s="179">
        <v>8</v>
      </c>
      <c r="B23" s="124"/>
      <c r="C23" s="192"/>
      <c r="D23" s="117"/>
      <c r="E23" s="117"/>
      <c r="F23" s="117"/>
      <c r="G23" s="117"/>
      <c r="H23" s="472"/>
      <c r="I23" s="117"/>
      <c r="J23" s="184" t="str">
        <f t="shared" si="0"/>
        <v/>
      </c>
      <c r="N23" s="241"/>
      <c r="O23"/>
      <c r="P23" s="76"/>
      <c r="Q23" s="203"/>
      <c r="U23" s="203"/>
      <c r="W23" s="204"/>
      <c r="X23" s="204"/>
      <c r="AC23" s="453" t="str">
        <f>IF(ISERROR(VLOOKUP(D23,'Donnees d''entrée'!$B$39:$C$47,2,FALSE)),"",VLOOKUP(D23,'Donnees d''entrée'!$B$39:$C$47,2,FALSE))</f>
        <v/>
      </c>
      <c r="AD23" s="453" t="str">
        <f>IF(ISERROR(VLOOKUP(D23,'Donnees d''entrée'!$B$39:$D$47,3,FALSE)),"",VLOOKUP(D23,'Donnees d''entrée'!$B$39:$D$47,3,FALSE))</f>
        <v/>
      </c>
      <c r="AE23" s="453"/>
      <c r="AJ23" s="342"/>
      <c r="AK23" s="342"/>
    </row>
    <row r="24" spans="1:37" hidden="1" x14ac:dyDescent="0.25">
      <c r="A24" s="179">
        <v>9</v>
      </c>
      <c r="B24" s="124"/>
      <c r="C24" s="192"/>
      <c r="D24" s="117"/>
      <c r="E24" s="117"/>
      <c r="F24" s="117"/>
      <c r="G24" s="117"/>
      <c r="H24" s="472"/>
      <c r="I24" s="117"/>
      <c r="J24" s="184" t="str">
        <f t="shared" si="0"/>
        <v/>
      </c>
      <c r="N24" s="241"/>
      <c r="O24"/>
      <c r="P24" s="76"/>
      <c r="Q24" s="203"/>
      <c r="U24" s="203"/>
      <c r="W24" s="204"/>
      <c r="X24" s="204"/>
      <c r="AC24" s="453" t="str">
        <f>IF(ISERROR(VLOOKUP(D24,'Donnees d''entrée'!$B$39:$C$47,2,FALSE)),"",VLOOKUP(D24,'Donnees d''entrée'!$B$39:$C$47,2,FALSE))</f>
        <v/>
      </c>
      <c r="AD24" s="453" t="str">
        <f>IF(ISERROR(VLOOKUP(D24,'Donnees d''entrée'!$B$39:$D$47,3,FALSE)),"",VLOOKUP(D24,'Donnees d''entrée'!$B$39:$D$47,3,FALSE))</f>
        <v/>
      </c>
      <c r="AE24" s="453"/>
      <c r="AJ24" s="342"/>
      <c r="AK24" s="342"/>
    </row>
    <row r="25" spans="1:37" s="83" customFormat="1" hidden="1" x14ac:dyDescent="0.25">
      <c r="A25" s="179">
        <v>10</v>
      </c>
      <c r="B25" s="124"/>
      <c r="C25" s="192"/>
      <c r="D25" s="117"/>
      <c r="E25" s="117"/>
      <c r="F25" s="117"/>
      <c r="G25" s="117"/>
      <c r="H25" s="472"/>
      <c r="I25" s="117"/>
      <c r="J25" s="184" t="str">
        <f t="shared" si="0"/>
        <v/>
      </c>
      <c r="K25"/>
      <c r="L25"/>
      <c r="M25"/>
      <c r="N25" s="241"/>
      <c r="P25" s="76"/>
      <c r="Q25" s="203"/>
      <c r="U25" s="203"/>
      <c r="V25" s="205"/>
      <c r="W25" s="205"/>
      <c r="X25" s="205"/>
      <c r="Y25" s="342"/>
      <c r="Z25" s="342"/>
      <c r="AA25" s="342"/>
      <c r="AB25" s="342"/>
      <c r="AC25" s="453" t="str">
        <f>IF(ISERROR(VLOOKUP(D25,'Donnees d''entrée'!$B$39:$C$47,2,FALSE)),"",VLOOKUP(D25,'Donnees d''entrée'!$B$39:$C$47,2,FALSE))</f>
        <v/>
      </c>
      <c r="AD25" s="453" t="str">
        <f>IF(ISERROR(VLOOKUP(D25,'Donnees d''entrée'!$B$39:$D$47,3,FALSE)),"",VLOOKUP(D25,'Donnees d''entrée'!$B$39:$D$47,3,FALSE))</f>
        <v/>
      </c>
      <c r="AE25" s="453"/>
      <c r="AF25" s="342"/>
      <c r="AG25" s="342"/>
      <c r="AH25" s="342"/>
      <c r="AI25" s="342"/>
      <c r="AJ25" s="342"/>
      <c r="AK25" s="342"/>
    </row>
    <row r="26" spans="1:37" s="83" customFormat="1" hidden="1" x14ac:dyDescent="0.25">
      <c r="A26" s="179">
        <v>11</v>
      </c>
      <c r="B26" s="124"/>
      <c r="C26" s="192"/>
      <c r="D26" s="117"/>
      <c r="E26" s="117"/>
      <c r="F26" s="117"/>
      <c r="G26" s="117"/>
      <c r="H26" s="472"/>
      <c r="I26" s="117"/>
      <c r="J26" s="184" t="str">
        <f t="shared" si="0"/>
        <v/>
      </c>
      <c r="K26"/>
      <c r="L26"/>
      <c r="M26"/>
      <c r="N26" s="241"/>
      <c r="P26" s="76"/>
      <c r="Q26" s="203"/>
      <c r="U26" s="203"/>
      <c r="V26" s="205"/>
      <c r="W26" s="205"/>
      <c r="X26" s="205"/>
      <c r="Y26" s="342"/>
      <c r="Z26" s="342"/>
      <c r="AA26" s="342"/>
      <c r="AB26" s="342"/>
      <c r="AC26" s="453" t="str">
        <f>IF(ISERROR(VLOOKUP(D26,'Donnees d''entrée'!$B$39:$C$47,2,FALSE)),"",VLOOKUP(D26,'Donnees d''entrée'!$B$39:$C$47,2,FALSE))</f>
        <v/>
      </c>
      <c r="AD26" s="453" t="str">
        <f>IF(ISERROR(VLOOKUP(D26,'Donnees d''entrée'!$B$39:$D$47,3,FALSE)),"",VLOOKUP(D26,'Donnees d''entrée'!$B$39:$D$47,3,FALSE))</f>
        <v/>
      </c>
      <c r="AE26" s="453"/>
      <c r="AF26" s="342"/>
      <c r="AG26" s="342"/>
      <c r="AH26" s="342"/>
      <c r="AI26" s="342"/>
      <c r="AJ26" s="342"/>
      <c r="AK26" s="342"/>
    </row>
    <row r="27" spans="1:37" s="83" customFormat="1" hidden="1" x14ac:dyDescent="0.25">
      <c r="A27" s="179">
        <v>12</v>
      </c>
      <c r="B27" s="124"/>
      <c r="C27" s="192"/>
      <c r="D27" s="117"/>
      <c r="E27" s="117"/>
      <c r="F27" s="117"/>
      <c r="G27" s="117"/>
      <c r="H27" s="472"/>
      <c r="I27" s="117"/>
      <c r="J27" s="184" t="str">
        <f t="shared" si="0"/>
        <v/>
      </c>
      <c r="K27"/>
      <c r="L27"/>
      <c r="M27"/>
      <c r="N27" s="241"/>
      <c r="P27" s="76"/>
      <c r="Q27" s="203"/>
      <c r="U27" s="203"/>
      <c r="V27" s="205"/>
      <c r="W27" s="205"/>
      <c r="X27" s="205"/>
      <c r="Y27" s="342"/>
      <c r="Z27" s="342"/>
      <c r="AA27" s="342"/>
      <c r="AB27" s="342"/>
      <c r="AC27" s="453" t="str">
        <f>IF(ISERROR(VLOOKUP(D27,'Donnees d''entrée'!$B$39:$C$47,2,FALSE)),"",VLOOKUP(D27,'Donnees d''entrée'!$B$39:$C$47,2,FALSE))</f>
        <v/>
      </c>
      <c r="AD27" s="453" t="str">
        <f>IF(ISERROR(VLOOKUP(D27,'Donnees d''entrée'!$B$39:$D$47,3,FALSE)),"",VLOOKUP(D27,'Donnees d''entrée'!$B$39:$D$47,3,FALSE))</f>
        <v/>
      </c>
      <c r="AE27" s="453"/>
      <c r="AF27" s="342"/>
      <c r="AG27" s="342"/>
      <c r="AH27" s="342"/>
      <c r="AI27" s="342"/>
      <c r="AJ27" s="342"/>
      <c r="AK27" s="342"/>
    </row>
    <row r="28" spans="1:37" s="83" customFormat="1" hidden="1" x14ac:dyDescent="0.25">
      <c r="A28" s="179">
        <v>13</v>
      </c>
      <c r="B28" s="124"/>
      <c r="C28" s="192"/>
      <c r="D28" s="117"/>
      <c r="E28" s="117"/>
      <c r="F28" s="117"/>
      <c r="G28" s="117"/>
      <c r="H28" s="472"/>
      <c r="I28" s="117"/>
      <c r="J28" s="184" t="str">
        <f t="shared" si="0"/>
        <v/>
      </c>
      <c r="K28"/>
      <c r="L28"/>
      <c r="M28"/>
      <c r="N28" s="241"/>
      <c r="P28" s="76"/>
      <c r="Q28" s="203"/>
      <c r="U28" s="203"/>
      <c r="V28" s="205"/>
      <c r="W28" s="205"/>
      <c r="X28" s="205"/>
      <c r="Y28" s="342"/>
      <c r="Z28" s="342"/>
      <c r="AA28" s="342"/>
      <c r="AB28" s="342"/>
      <c r="AC28" s="453" t="str">
        <f>IF(ISERROR(VLOOKUP(D28,'Donnees d''entrée'!$B$39:$C$47,2,FALSE)),"",VLOOKUP(D28,'Donnees d''entrée'!$B$39:$C$47,2,FALSE))</f>
        <v/>
      </c>
      <c r="AD28" s="453" t="str">
        <f>IF(ISERROR(VLOOKUP(D28,'Donnees d''entrée'!$B$39:$D$47,3,FALSE)),"",VLOOKUP(D28,'Donnees d''entrée'!$B$39:$D$47,3,FALSE))</f>
        <v/>
      </c>
      <c r="AE28" s="453"/>
      <c r="AF28" s="342"/>
      <c r="AG28" s="342"/>
      <c r="AH28" s="342"/>
      <c r="AI28" s="342"/>
      <c r="AJ28" s="342"/>
      <c r="AK28" s="342"/>
    </row>
    <row r="29" spans="1:37" s="83" customFormat="1" hidden="1" x14ac:dyDescent="0.25">
      <c r="A29" s="179">
        <v>14</v>
      </c>
      <c r="B29" s="124"/>
      <c r="C29" s="192"/>
      <c r="D29" s="117"/>
      <c r="E29" s="117"/>
      <c r="F29" s="117"/>
      <c r="G29" s="117"/>
      <c r="H29" s="472"/>
      <c r="I29" s="117"/>
      <c r="J29" s="184" t="str">
        <f t="shared" si="0"/>
        <v/>
      </c>
      <c r="K29"/>
      <c r="L29"/>
      <c r="M29"/>
      <c r="N29" s="241"/>
      <c r="P29" s="76"/>
      <c r="Q29" s="203"/>
      <c r="U29" s="203"/>
      <c r="V29" s="205"/>
      <c r="W29" s="205"/>
      <c r="X29" s="205"/>
      <c r="Y29" s="342"/>
      <c r="Z29" s="342"/>
      <c r="AA29" s="342"/>
      <c r="AB29" s="342"/>
      <c r="AC29" s="453" t="str">
        <f>IF(ISERROR(VLOOKUP(D29,'Donnees d''entrée'!$B$39:$C$47,2,FALSE)),"",VLOOKUP(D29,'Donnees d''entrée'!$B$39:$C$47,2,FALSE))</f>
        <v/>
      </c>
      <c r="AD29" s="453" t="str">
        <f>IF(ISERROR(VLOOKUP(D29,'Donnees d''entrée'!$B$39:$D$47,3,FALSE)),"",VLOOKUP(D29,'Donnees d''entrée'!$B$39:$D$47,3,FALSE))</f>
        <v/>
      </c>
      <c r="AE29" s="453"/>
      <c r="AF29" s="342"/>
      <c r="AG29" s="342"/>
      <c r="AH29" s="342"/>
      <c r="AI29" s="342"/>
      <c r="AJ29" s="342"/>
      <c r="AK29" s="342"/>
    </row>
    <row r="30" spans="1:37" hidden="1" x14ac:dyDescent="0.25">
      <c r="A30" s="179">
        <v>15</v>
      </c>
      <c r="B30" s="124"/>
      <c r="C30" s="192"/>
      <c r="D30" s="117"/>
      <c r="E30" s="117"/>
      <c r="F30" s="117"/>
      <c r="G30" s="117"/>
      <c r="H30" s="472"/>
      <c r="I30" s="117"/>
      <c r="J30" s="184" t="str">
        <f t="shared" si="0"/>
        <v/>
      </c>
      <c r="N30" s="241"/>
      <c r="O30"/>
      <c r="P30" s="76"/>
      <c r="Q30" s="203"/>
      <c r="U30" s="203" t="str">
        <f>IF(M30="","",M30)</f>
        <v/>
      </c>
      <c r="W30" s="204"/>
      <c r="X30" s="204"/>
      <c r="AC30" s="453" t="str">
        <f>IF(ISERROR(VLOOKUP(D30,'Donnees d''entrée'!$B$39:$C$47,2,FALSE)),"",VLOOKUP(D30,'Donnees d''entrée'!$B$39:$C$47,2,FALSE))</f>
        <v/>
      </c>
      <c r="AD30" s="453" t="str">
        <f>IF(ISERROR(VLOOKUP(D30,'Donnees d''entrée'!$B$39:$D$47,3,FALSE)),"",VLOOKUP(D30,'Donnees d''entrée'!$B$39:$D$47,3,FALSE))</f>
        <v/>
      </c>
      <c r="AE30" s="453"/>
      <c r="AJ30" s="342"/>
      <c r="AK30" s="342"/>
    </row>
    <row r="31" spans="1:37" s="205" customFormat="1" hidden="1" x14ac:dyDescent="0.25">
      <c r="A31" s="179">
        <v>16</v>
      </c>
      <c r="B31" s="124"/>
      <c r="C31" s="192"/>
      <c r="D31" s="117"/>
      <c r="E31" s="117"/>
      <c r="F31" s="117"/>
      <c r="G31" s="117"/>
      <c r="H31" s="472"/>
      <c r="I31" s="117"/>
      <c r="J31" s="184" t="str">
        <f t="shared" si="0"/>
        <v/>
      </c>
      <c r="K31"/>
      <c r="L31"/>
      <c r="M31"/>
      <c r="N31" s="241"/>
      <c r="P31" s="203"/>
      <c r="Q31" s="203"/>
      <c r="U31" s="203"/>
      <c r="Y31" s="342"/>
      <c r="Z31" s="342"/>
      <c r="AA31" s="342"/>
      <c r="AB31" s="342"/>
      <c r="AC31" s="453" t="str">
        <f>IF(ISERROR(VLOOKUP(D31,'Donnees d''entrée'!$B$39:$C$47,2,FALSE)),"",VLOOKUP(D31,'Donnees d''entrée'!$B$39:$C$47,2,FALSE))</f>
        <v/>
      </c>
      <c r="AD31" s="453" t="str">
        <f>IF(ISERROR(VLOOKUP(D31,'Donnees d''entrée'!$B$39:$D$47,3,FALSE)),"",VLOOKUP(D31,'Donnees d''entrée'!$B$39:$D$47,3,FALSE))</f>
        <v/>
      </c>
      <c r="AE31" s="453"/>
      <c r="AF31" s="342"/>
      <c r="AG31" s="342"/>
      <c r="AH31" s="342"/>
      <c r="AI31" s="342"/>
      <c r="AJ31" s="342"/>
      <c r="AK31" s="342"/>
    </row>
    <row r="32" spans="1:37" s="205" customFormat="1" hidden="1" x14ac:dyDescent="0.25">
      <c r="A32" s="179">
        <v>17</v>
      </c>
      <c r="B32" s="124"/>
      <c r="C32" s="192"/>
      <c r="D32" s="117"/>
      <c r="E32" s="117"/>
      <c r="F32" s="117"/>
      <c r="G32" s="117"/>
      <c r="H32" s="472"/>
      <c r="I32" s="117"/>
      <c r="J32" s="184" t="str">
        <f t="shared" si="0"/>
        <v/>
      </c>
      <c r="K32"/>
      <c r="L32"/>
      <c r="M32"/>
      <c r="N32" s="241"/>
      <c r="P32" s="203"/>
      <c r="Q32" s="203"/>
      <c r="U32" s="203"/>
      <c r="Y32" s="342"/>
      <c r="Z32" s="342"/>
      <c r="AA32" s="342"/>
      <c r="AB32" s="342"/>
      <c r="AC32" s="453" t="str">
        <f>IF(ISERROR(VLOOKUP(D32,'Donnees d''entrée'!$B$39:$C$47,2,FALSE)),"",VLOOKUP(D32,'Donnees d''entrée'!$B$39:$C$47,2,FALSE))</f>
        <v/>
      </c>
      <c r="AD32" s="453" t="str">
        <f>IF(ISERROR(VLOOKUP(D32,'Donnees d''entrée'!$B$39:$D$47,3,FALSE)),"",VLOOKUP(D32,'Donnees d''entrée'!$B$39:$D$47,3,FALSE))</f>
        <v/>
      </c>
      <c r="AE32" s="453"/>
      <c r="AF32" s="342"/>
      <c r="AG32" s="342"/>
      <c r="AH32" s="342"/>
      <c r="AI32" s="342"/>
      <c r="AJ32" s="342"/>
      <c r="AK32" s="342"/>
    </row>
    <row r="33" spans="1:37" s="205" customFormat="1" hidden="1" x14ac:dyDescent="0.25">
      <c r="A33" s="179">
        <v>18</v>
      </c>
      <c r="B33" s="124"/>
      <c r="C33" s="192"/>
      <c r="D33" s="117"/>
      <c r="E33" s="117"/>
      <c r="F33" s="117"/>
      <c r="G33" s="117"/>
      <c r="H33" s="472"/>
      <c r="I33" s="117"/>
      <c r="J33" s="184" t="str">
        <f t="shared" si="0"/>
        <v/>
      </c>
      <c r="K33"/>
      <c r="L33"/>
      <c r="M33"/>
      <c r="N33" s="241"/>
      <c r="P33" s="203"/>
      <c r="Q33" s="203"/>
      <c r="U33" s="203"/>
      <c r="Y33" s="342"/>
      <c r="Z33" s="342"/>
      <c r="AA33" s="342"/>
      <c r="AB33" s="342"/>
      <c r="AC33" s="453" t="str">
        <f>IF(ISERROR(VLOOKUP(D33,'Donnees d''entrée'!$B$39:$C$47,2,FALSE)),"",VLOOKUP(D33,'Donnees d''entrée'!$B$39:$C$47,2,FALSE))</f>
        <v/>
      </c>
      <c r="AD33" s="453" t="str">
        <f>IF(ISERROR(VLOOKUP(D33,'Donnees d''entrée'!$B$39:$D$47,3,FALSE)),"",VLOOKUP(D33,'Donnees d''entrée'!$B$39:$D$47,3,FALSE))</f>
        <v/>
      </c>
      <c r="AE33" s="453"/>
      <c r="AF33" s="342"/>
      <c r="AG33" s="342"/>
      <c r="AH33" s="342"/>
      <c r="AI33" s="342"/>
      <c r="AJ33" s="342"/>
      <c r="AK33" s="342"/>
    </row>
    <row r="34" spans="1:37" s="205" customFormat="1" hidden="1" x14ac:dyDescent="0.25">
      <c r="A34" s="179">
        <v>19</v>
      </c>
      <c r="B34" s="124"/>
      <c r="C34" s="192"/>
      <c r="D34" s="117"/>
      <c r="E34" s="117"/>
      <c r="F34" s="117"/>
      <c r="G34" s="117"/>
      <c r="H34" s="472"/>
      <c r="I34" s="117"/>
      <c r="J34" s="184" t="str">
        <f t="shared" si="0"/>
        <v/>
      </c>
      <c r="K34"/>
      <c r="L34"/>
      <c r="M34"/>
      <c r="N34" s="241"/>
      <c r="P34" s="203"/>
      <c r="Q34" s="203"/>
      <c r="U34" s="203"/>
      <c r="Y34" s="342"/>
      <c r="Z34" s="342"/>
      <c r="AA34" s="342"/>
      <c r="AB34" s="342"/>
      <c r="AC34" s="453" t="str">
        <f>IF(ISERROR(VLOOKUP(D34,'Donnees d''entrée'!$B$39:$C$47,2,FALSE)),"",VLOOKUP(D34,'Donnees d''entrée'!$B$39:$C$47,2,FALSE))</f>
        <v/>
      </c>
      <c r="AD34" s="453" t="str">
        <f>IF(ISERROR(VLOOKUP(D34,'Donnees d''entrée'!$B$39:$D$47,3,FALSE)),"",VLOOKUP(D34,'Donnees d''entrée'!$B$39:$D$47,3,FALSE))</f>
        <v/>
      </c>
      <c r="AE34" s="453"/>
      <c r="AF34" s="342"/>
      <c r="AG34" s="342"/>
      <c r="AH34" s="342"/>
      <c r="AI34" s="342"/>
      <c r="AJ34" s="342"/>
      <c r="AK34" s="342"/>
    </row>
    <row r="35" spans="1:37" s="205" customFormat="1" hidden="1" x14ac:dyDescent="0.25">
      <c r="A35" s="179">
        <v>20</v>
      </c>
      <c r="B35" s="124"/>
      <c r="C35" s="192"/>
      <c r="D35" s="117"/>
      <c r="E35" s="117"/>
      <c r="F35" s="117"/>
      <c r="G35" s="117"/>
      <c r="H35" s="472"/>
      <c r="I35" s="117"/>
      <c r="J35" s="184" t="str">
        <f t="shared" si="0"/>
        <v/>
      </c>
      <c r="K35"/>
      <c r="L35"/>
      <c r="M35"/>
      <c r="N35" s="241"/>
      <c r="P35" s="203"/>
      <c r="Q35" s="203"/>
      <c r="U35" s="203"/>
      <c r="Y35" s="342"/>
      <c r="Z35" s="342"/>
      <c r="AA35" s="342"/>
      <c r="AB35" s="342"/>
      <c r="AC35" s="453" t="str">
        <f>IF(ISERROR(VLOOKUP(D35,'Donnees d''entrée'!$B$39:$C$47,2,FALSE)),"",VLOOKUP(D35,'Donnees d''entrée'!$B$39:$C$47,2,FALSE))</f>
        <v/>
      </c>
      <c r="AD35" s="453" t="str">
        <f>IF(ISERROR(VLOOKUP(D35,'Donnees d''entrée'!$B$39:$D$47,3,FALSE)),"",VLOOKUP(D35,'Donnees d''entrée'!$B$39:$D$47,3,FALSE))</f>
        <v/>
      </c>
      <c r="AE35" s="453"/>
      <c r="AF35" s="342"/>
      <c r="AG35" s="342"/>
      <c r="AH35" s="342"/>
      <c r="AI35" s="342"/>
      <c r="AJ35" s="342"/>
      <c r="AK35" s="342"/>
    </row>
    <row r="36" spans="1:37" customFormat="1" x14ac:dyDescent="0.25">
      <c r="A36" s="76"/>
      <c r="B36" s="76"/>
      <c r="C36" s="76"/>
      <c r="D36" s="76"/>
      <c r="E36" s="76"/>
      <c r="F36" s="76"/>
      <c r="G36" s="76"/>
      <c r="H36" s="76"/>
      <c r="I36" s="76"/>
      <c r="J36" s="76"/>
      <c r="K36" s="76"/>
      <c r="L36" s="76"/>
      <c r="M36" s="76"/>
      <c r="N36" s="76"/>
      <c r="O36" s="203"/>
      <c r="P36" s="203"/>
      <c r="Q36" s="203"/>
      <c r="R36" s="203"/>
      <c r="S36" s="203"/>
      <c r="T36" s="203"/>
      <c r="U36" s="203"/>
      <c r="V36" s="203"/>
      <c r="W36" s="154"/>
      <c r="X36" s="154"/>
      <c r="Y36" s="154"/>
      <c r="Z36" s="154"/>
      <c r="AA36" s="342"/>
      <c r="AB36" s="342"/>
      <c r="AC36" s="342"/>
      <c r="AD36" s="342"/>
      <c r="AE36" s="342"/>
      <c r="AF36" s="154"/>
      <c r="AG36" s="154"/>
      <c r="AH36" s="154"/>
      <c r="AI36" s="154"/>
    </row>
    <row r="37" spans="1:37" customFormat="1" ht="24.95" customHeight="1" x14ac:dyDescent="0.25">
      <c r="A37" s="71" t="s">
        <v>373</v>
      </c>
      <c r="B37" s="147"/>
      <c r="C37" s="76"/>
      <c r="D37" s="76"/>
      <c r="E37" s="76"/>
      <c r="F37" s="76"/>
      <c r="G37" s="76"/>
      <c r="H37" s="76"/>
      <c r="I37" s="76"/>
      <c r="J37" s="76"/>
      <c r="K37" s="76"/>
      <c r="L37" s="76"/>
      <c r="M37" s="76"/>
      <c r="N37" s="76"/>
      <c r="O37" s="203"/>
      <c r="P37" s="203"/>
      <c r="Q37" s="203"/>
      <c r="R37" s="203"/>
      <c r="S37" s="203"/>
      <c r="T37" s="203"/>
      <c r="U37" s="203"/>
      <c r="V37" s="203"/>
      <c r="W37" s="154"/>
      <c r="X37" s="154"/>
      <c r="Y37" s="154"/>
      <c r="Z37" s="154"/>
      <c r="AA37" s="154"/>
      <c r="AB37" s="154"/>
      <c r="AC37" s="154"/>
      <c r="AD37" s="154"/>
      <c r="AE37" s="154"/>
      <c r="AF37" s="154"/>
      <c r="AG37" s="154"/>
      <c r="AH37" s="154"/>
      <c r="AI37" s="154"/>
    </row>
    <row r="38" spans="1:37" customFormat="1" ht="24.95" customHeight="1" x14ac:dyDescent="0.25">
      <c r="A38" s="76"/>
      <c r="B38" s="76"/>
      <c r="C38" s="536" t="s">
        <v>196</v>
      </c>
      <c r="D38" s="536"/>
      <c r="E38" s="536"/>
      <c r="F38" s="536"/>
      <c r="G38" s="536" t="s">
        <v>197</v>
      </c>
      <c r="H38" s="536"/>
      <c r="I38" s="536"/>
      <c r="J38" s="536"/>
      <c r="K38" s="536" t="s">
        <v>236</v>
      </c>
      <c r="L38" s="536"/>
      <c r="M38" s="536"/>
      <c r="N38" s="536"/>
      <c r="O38" s="536" t="s">
        <v>454</v>
      </c>
      <c r="P38" s="536"/>
      <c r="Q38" s="536"/>
      <c r="R38" s="536"/>
      <c r="S38" s="536" t="s">
        <v>455</v>
      </c>
      <c r="T38" s="536"/>
      <c r="U38" s="536"/>
      <c r="V38" s="536"/>
      <c r="W38" s="154"/>
      <c r="X38" s="154"/>
      <c r="Y38" s="154"/>
      <c r="Z38" s="154"/>
      <c r="AA38" s="154"/>
      <c r="AB38" s="154"/>
      <c r="AC38" s="154"/>
      <c r="AD38" s="154"/>
      <c r="AE38" s="154"/>
      <c r="AF38" s="154"/>
      <c r="AG38" s="154"/>
      <c r="AH38" s="154"/>
      <c r="AI38" s="154"/>
    </row>
    <row r="39" spans="1:37" customFormat="1" ht="73.5" customHeight="1" x14ac:dyDescent="0.25">
      <c r="A39" s="76"/>
      <c r="B39" s="165" t="s">
        <v>16</v>
      </c>
      <c r="C39" s="116" t="s">
        <v>244</v>
      </c>
      <c r="D39" s="116" t="s">
        <v>129</v>
      </c>
      <c r="E39" s="116" t="s">
        <v>253</v>
      </c>
      <c r="F39" s="116" t="s">
        <v>445</v>
      </c>
      <c r="G39" s="116" t="s">
        <v>245</v>
      </c>
      <c r="H39" s="116" t="s">
        <v>130</v>
      </c>
      <c r="I39" s="116" t="s">
        <v>253</v>
      </c>
      <c r="J39" s="116" t="s">
        <v>445</v>
      </c>
      <c r="K39" s="116" t="s">
        <v>246</v>
      </c>
      <c r="L39" s="116" t="s">
        <v>131</v>
      </c>
      <c r="M39" s="116" t="s">
        <v>253</v>
      </c>
      <c r="N39" s="116" t="s">
        <v>445</v>
      </c>
      <c r="O39" s="116" t="s">
        <v>464</v>
      </c>
      <c r="P39" s="116" t="s">
        <v>465</v>
      </c>
      <c r="Q39" s="116" t="s">
        <v>253</v>
      </c>
      <c r="R39" s="116" t="s">
        <v>445</v>
      </c>
      <c r="S39" s="116" t="s">
        <v>466</v>
      </c>
      <c r="T39" s="116" t="s">
        <v>467</v>
      </c>
      <c r="U39" s="116" t="s">
        <v>253</v>
      </c>
      <c r="V39" s="116" t="s">
        <v>445</v>
      </c>
      <c r="W39" s="154"/>
      <c r="X39" s="154"/>
      <c r="Y39" s="154"/>
      <c r="Z39" s="154"/>
      <c r="AA39" s="154"/>
      <c r="AB39" s="154"/>
      <c r="AC39" s="154"/>
      <c r="AD39" s="154"/>
      <c r="AE39" s="154"/>
      <c r="AF39" s="154"/>
      <c r="AG39" s="154"/>
      <c r="AH39" s="154"/>
      <c r="AI39" s="154"/>
    </row>
    <row r="40" spans="1:37" customFormat="1" ht="25.5" x14ac:dyDescent="0.25">
      <c r="A40" s="179">
        <v>1</v>
      </c>
      <c r="B40" s="333" t="str">
        <f t="shared" ref="B40:B53" si="1">IF(B16="","",B16)</f>
        <v>P1P2P3</v>
      </c>
      <c r="C40" s="149" t="s">
        <v>24</v>
      </c>
      <c r="D40" s="129" t="s">
        <v>801</v>
      </c>
      <c r="E40" s="128">
        <v>24</v>
      </c>
      <c r="F40" s="128">
        <v>7.5</v>
      </c>
      <c r="G40" s="149"/>
      <c r="H40" s="129"/>
      <c r="I40" s="128"/>
      <c r="J40" s="128"/>
      <c r="K40" s="149"/>
      <c r="L40" s="129"/>
      <c r="M40" s="128"/>
      <c r="N40" s="128"/>
      <c r="O40" s="149"/>
      <c r="P40" s="129"/>
      <c r="Q40" s="128"/>
      <c r="R40" s="128"/>
      <c r="S40" s="149"/>
      <c r="T40" s="129"/>
      <c r="U40" s="128"/>
      <c r="V40" s="128"/>
      <c r="W40" s="154"/>
      <c r="X40" s="154"/>
      <c r="Y40" s="154"/>
      <c r="Z40" s="154"/>
      <c r="AA40" s="154"/>
      <c r="AB40" s="154"/>
      <c r="AC40" s="154"/>
      <c r="AD40" s="154"/>
      <c r="AE40" s="154"/>
      <c r="AF40" s="154"/>
      <c r="AG40" s="154"/>
      <c r="AH40" s="154"/>
      <c r="AI40" s="154"/>
    </row>
    <row r="41" spans="1:37" customFormat="1" hidden="1" x14ac:dyDescent="0.25">
      <c r="A41" s="179">
        <v>2</v>
      </c>
      <c r="B41" s="333" t="str">
        <f t="shared" si="1"/>
        <v/>
      </c>
      <c r="C41" s="149"/>
      <c r="D41" s="129"/>
      <c r="E41" s="128"/>
      <c r="F41" s="128"/>
      <c r="G41" s="149"/>
      <c r="H41" s="129"/>
      <c r="I41" s="128"/>
      <c r="J41" s="128"/>
      <c r="K41" s="149"/>
      <c r="L41" s="129"/>
      <c r="M41" s="128"/>
      <c r="N41" s="128"/>
      <c r="O41" s="149"/>
      <c r="P41" s="129"/>
      <c r="Q41" s="128"/>
      <c r="R41" s="128"/>
      <c r="S41" s="149"/>
      <c r="T41" s="129"/>
      <c r="U41" s="128"/>
      <c r="V41" s="128"/>
      <c r="W41" s="154"/>
      <c r="X41" s="154"/>
      <c r="Y41" s="154"/>
      <c r="Z41" s="154"/>
      <c r="AA41" s="154"/>
      <c r="AB41" s="154"/>
      <c r="AC41" s="154"/>
      <c r="AD41" s="154"/>
      <c r="AE41" s="154"/>
      <c r="AF41" s="154"/>
      <c r="AG41" s="154"/>
      <c r="AH41" s="154"/>
      <c r="AI41" s="154"/>
    </row>
    <row r="42" spans="1:37" customFormat="1" hidden="1" x14ac:dyDescent="0.25">
      <c r="A42" s="179">
        <v>3</v>
      </c>
      <c r="B42" s="333" t="str">
        <f t="shared" si="1"/>
        <v/>
      </c>
      <c r="C42" s="149"/>
      <c r="D42" s="129"/>
      <c r="E42" s="128"/>
      <c r="F42" s="128"/>
      <c r="G42" s="149"/>
      <c r="H42" s="129"/>
      <c r="I42" s="128"/>
      <c r="J42" s="128"/>
      <c r="K42" s="149"/>
      <c r="L42" s="129"/>
      <c r="M42" s="128"/>
      <c r="N42" s="128"/>
      <c r="O42" s="149"/>
      <c r="P42" s="129"/>
      <c r="Q42" s="128"/>
      <c r="R42" s="128"/>
      <c r="S42" s="149"/>
      <c r="T42" s="129"/>
      <c r="U42" s="128"/>
      <c r="V42" s="128"/>
      <c r="W42" s="154"/>
      <c r="X42" s="154"/>
      <c r="Y42" s="154"/>
      <c r="Z42" s="154"/>
      <c r="AA42" s="154"/>
      <c r="AB42" s="154"/>
      <c r="AC42" s="154"/>
      <c r="AD42" s="154"/>
      <c r="AE42" s="154"/>
      <c r="AF42" s="154"/>
      <c r="AG42" s="154"/>
      <c r="AH42" s="154"/>
      <c r="AI42" s="154"/>
    </row>
    <row r="43" spans="1:37" customFormat="1" hidden="1" x14ac:dyDescent="0.25">
      <c r="A43" s="179">
        <v>4</v>
      </c>
      <c r="B43" s="333" t="str">
        <f t="shared" si="1"/>
        <v/>
      </c>
      <c r="C43" s="149"/>
      <c r="D43" s="129"/>
      <c r="E43" s="128"/>
      <c r="F43" s="128"/>
      <c r="G43" s="149"/>
      <c r="H43" s="129"/>
      <c r="I43" s="128"/>
      <c r="J43" s="128"/>
      <c r="K43" s="149"/>
      <c r="L43" s="129"/>
      <c r="M43" s="128"/>
      <c r="N43" s="128"/>
      <c r="O43" s="149"/>
      <c r="P43" s="129"/>
      <c r="Q43" s="128"/>
      <c r="R43" s="128"/>
      <c r="S43" s="149"/>
      <c r="T43" s="129"/>
      <c r="U43" s="128"/>
      <c r="V43" s="128"/>
      <c r="W43" s="154"/>
      <c r="X43" s="154"/>
      <c r="Y43" s="154"/>
      <c r="Z43" s="154"/>
      <c r="AA43" s="154"/>
      <c r="AB43" s="154"/>
      <c r="AC43" s="154"/>
      <c r="AD43" s="154"/>
      <c r="AE43" s="154"/>
      <c r="AF43" s="154"/>
      <c r="AG43" s="154"/>
      <c r="AH43" s="154"/>
      <c r="AI43" s="154"/>
    </row>
    <row r="44" spans="1:37" customFormat="1" hidden="1" x14ac:dyDescent="0.25">
      <c r="A44" s="179">
        <v>5</v>
      </c>
      <c r="B44" s="333" t="str">
        <f t="shared" si="1"/>
        <v/>
      </c>
      <c r="C44" s="149"/>
      <c r="D44" s="129"/>
      <c r="E44" s="128"/>
      <c r="F44" s="128"/>
      <c r="G44" s="149"/>
      <c r="H44" s="129"/>
      <c r="I44" s="128"/>
      <c r="J44" s="128"/>
      <c r="K44" s="149"/>
      <c r="L44" s="129"/>
      <c r="M44" s="128"/>
      <c r="N44" s="128"/>
      <c r="O44" s="149"/>
      <c r="P44" s="129"/>
      <c r="Q44" s="128"/>
      <c r="R44" s="128"/>
      <c r="S44" s="149"/>
      <c r="T44" s="129"/>
      <c r="U44" s="128"/>
      <c r="V44" s="128"/>
      <c r="W44" s="154"/>
      <c r="X44" s="154"/>
      <c r="Y44" s="154"/>
      <c r="Z44" s="154"/>
      <c r="AA44" s="154"/>
      <c r="AB44" s="154"/>
      <c r="AC44" s="154"/>
      <c r="AD44" s="154"/>
      <c r="AE44" s="154"/>
      <c r="AF44" s="154"/>
      <c r="AG44" s="154"/>
      <c r="AH44" s="154"/>
      <c r="AI44" s="154"/>
    </row>
    <row r="45" spans="1:37" customFormat="1" hidden="1" x14ac:dyDescent="0.25">
      <c r="A45" s="179">
        <v>6</v>
      </c>
      <c r="B45" s="333" t="str">
        <f t="shared" si="1"/>
        <v/>
      </c>
      <c r="C45" s="149"/>
      <c r="D45" s="129"/>
      <c r="E45" s="128"/>
      <c r="F45" s="128"/>
      <c r="G45" s="149"/>
      <c r="H45" s="129"/>
      <c r="I45" s="128"/>
      <c r="J45" s="128"/>
      <c r="K45" s="149"/>
      <c r="L45" s="129"/>
      <c r="M45" s="128"/>
      <c r="N45" s="128"/>
      <c r="O45" s="149"/>
      <c r="P45" s="129"/>
      <c r="Q45" s="128"/>
      <c r="R45" s="128"/>
      <c r="S45" s="149"/>
      <c r="T45" s="129"/>
      <c r="U45" s="128"/>
      <c r="V45" s="128"/>
      <c r="W45" s="154"/>
      <c r="X45" s="154"/>
      <c r="Y45" s="154"/>
      <c r="Z45" s="154"/>
      <c r="AA45" s="154"/>
      <c r="AB45" s="154"/>
      <c r="AC45" s="154"/>
      <c r="AD45" s="154"/>
      <c r="AE45" s="154"/>
      <c r="AF45" s="154"/>
      <c r="AG45" s="154"/>
      <c r="AH45" s="154"/>
      <c r="AI45" s="154"/>
    </row>
    <row r="46" spans="1:37" customFormat="1" hidden="1" x14ac:dyDescent="0.25">
      <c r="A46" s="179">
        <v>7</v>
      </c>
      <c r="B46" s="333" t="str">
        <f t="shared" si="1"/>
        <v/>
      </c>
      <c r="C46" s="149"/>
      <c r="D46" s="129"/>
      <c r="E46" s="128"/>
      <c r="F46" s="128"/>
      <c r="G46" s="149"/>
      <c r="H46" s="129"/>
      <c r="I46" s="128"/>
      <c r="J46" s="128"/>
      <c r="K46" s="149"/>
      <c r="L46" s="129"/>
      <c r="M46" s="128"/>
      <c r="N46" s="128"/>
      <c r="O46" s="149"/>
      <c r="P46" s="129"/>
      <c r="Q46" s="128"/>
      <c r="R46" s="128"/>
      <c r="S46" s="149"/>
      <c r="T46" s="129"/>
      <c r="U46" s="128"/>
      <c r="V46" s="128"/>
      <c r="W46" s="154"/>
      <c r="X46" s="154"/>
      <c r="Y46" s="154"/>
      <c r="Z46" s="154"/>
      <c r="AA46" s="154"/>
      <c r="AB46" s="154"/>
      <c r="AC46" s="154"/>
      <c r="AD46" s="154"/>
      <c r="AE46" s="154"/>
      <c r="AF46" s="154"/>
      <c r="AG46" s="154"/>
      <c r="AH46" s="154"/>
      <c r="AI46" s="154"/>
    </row>
    <row r="47" spans="1:37" customFormat="1" hidden="1" x14ac:dyDescent="0.25">
      <c r="A47" s="179">
        <v>8</v>
      </c>
      <c r="B47" s="333" t="str">
        <f t="shared" si="1"/>
        <v/>
      </c>
      <c r="C47" s="149"/>
      <c r="D47" s="129"/>
      <c r="E47" s="128"/>
      <c r="F47" s="128"/>
      <c r="G47" s="149"/>
      <c r="H47" s="129"/>
      <c r="I47" s="128"/>
      <c r="J47" s="128"/>
      <c r="K47" s="149"/>
      <c r="L47" s="129"/>
      <c r="M47" s="128"/>
      <c r="N47" s="128"/>
      <c r="O47" s="149"/>
      <c r="P47" s="129"/>
      <c r="Q47" s="128"/>
      <c r="R47" s="128"/>
      <c r="S47" s="149"/>
      <c r="T47" s="129"/>
      <c r="U47" s="128"/>
      <c r="V47" s="128"/>
      <c r="W47" s="154"/>
      <c r="X47" s="154"/>
      <c r="Y47" s="154"/>
      <c r="Z47" s="154"/>
      <c r="AA47" s="154"/>
      <c r="AB47" s="154"/>
      <c r="AC47" s="154"/>
      <c r="AD47" s="154"/>
      <c r="AE47" s="154"/>
      <c r="AF47" s="154"/>
      <c r="AG47" s="154"/>
      <c r="AH47" s="154"/>
      <c r="AI47" s="154"/>
    </row>
    <row r="48" spans="1:37" customFormat="1" hidden="1" x14ac:dyDescent="0.25">
      <c r="A48" s="179">
        <v>9</v>
      </c>
      <c r="B48" s="333" t="str">
        <f t="shared" si="1"/>
        <v/>
      </c>
      <c r="C48" s="149"/>
      <c r="D48" s="129"/>
      <c r="E48" s="128"/>
      <c r="F48" s="128"/>
      <c r="G48" s="149"/>
      <c r="H48" s="129"/>
      <c r="I48" s="128"/>
      <c r="J48" s="128"/>
      <c r="K48" s="149"/>
      <c r="L48" s="129"/>
      <c r="M48" s="128"/>
      <c r="N48" s="128"/>
      <c r="O48" s="149"/>
      <c r="P48" s="129"/>
      <c r="Q48" s="128"/>
      <c r="R48" s="128"/>
      <c r="S48" s="149"/>
      <c r="T48" s="129"/>
      <c r="U48" s="128"/>
      <c r="V48" s="128"/>
      <c r="W48" s="154"/>
      <c r="X48" s="154"/>
      <c r="Y48" s="154"/>
      <c r="Z48" s="154"/>
      <c r="AA48" s="154"/>
      <c r="AB48" s="154"/>
      <c r="AC48" s="154"/>
      <c r="AD48" s="154"/>
      <c r="AE48" s="154"/>
      <c r="AF48" s="154"/>
      <c r="AG48" s="154"/>
      <c r="AH48" s="154"/>
      <c r="AI48" s="154"/>
    </row>
    <row r="49" spans="1:35" s="72" customFormat="1" hidden="1" x14ac:dyDescent="0.25">
      <c r="A49" s="179">
        <v>10</v>
      </c>
      <c r="B49" s="333" t="str">
        <f t="shared" si="1"/>
        <v/>
      </c>
      <c r="C49" s="149"/>
      <c r="D49" s="129"/>
      <c r="E49" s="128"/>
      <c r="F49" s="128"/>
      <c r="G49" s="149"/>
      <c r="H49" s="129"/>
      <c r="I49" s="128"/>
      <c r="J49" s="128"/>
      <c r="K49" s="149"/>
      <c r="L49" s="129"/>
      <c r="M49" s="128"/>
      <c r="N49" s="128"/>
      <c r="O49" s="149"/>
      <c r="P49" s="129"/>
      <c r="Q49" s="128"/>
      <c r="R49" s="128"/>
      <c r="S49" s="149"/>
      <c r="T49" s="129"/>
      <c r="U49" s="128"/>
      <c r="V49" s="128"/>
      <c r="W49" s="154"/>
      <c r="X49" s="154"/>
      <c r="Y49" s="154"/>
      <c r="Z49" s="154"/>
      <c r="AA49" s="154"/>
      <c r="AB49" s="154"/>
      <c r="AC49" s="154"/>
      <c r="AD49" s="154"/>
      <c r="AE49" s="154"/>
      <c r="AF49" s="154"/>
      <c r="AG49" s="154"/>
      <c r="AH49" s="154"/>
      <c r="AI49" s="154"/>
    </row>
    <row r="50" spans="1:35" s="72" customFormat="1" hidden="1" x14ac:dyDescent="0.25">
      <c r="A50" s="179">
        <v>11</v>
      </c>
      <c r="B50" s="333" t="str">
        <f t="shared" si="1"/>
        <v/>
      </c>
      <c r="C50" s="149"/>
      <c r="D50" s="129"/>
      <c r="E50" s="128"/>
      <c r="F50" s="128"/>
      <c r="G50" s="149"/>
      <c r="H50" s="129"/>
      <c r="I50" s="128"/>
      <c r="J50" s="128"/>
      <c r="K50" s="149"/>
      <c r="L50" s="129"/>
      <c r="M50" s="128"/>
      <c r="N50" s="128"/>
      <c r="O50" s="149"/>
      <c r="P50" s="129"/>
      <c r="Q50" s="128"/>
      <c r="R50" s="128"/>
      <c r="S50" s="149"/>
      <c r="T50" s="129"/>
      <c r="U50" s="128"/>
      <c r="V50" s="128"/>
      <c r="W50" s="154"/>
      <c r="X50" s="154"/>
      <c r="Y50" s="154"/>
      <c r="Z50" s="154"/>
      <c r="AA50" s="154"/>
      <c r="AB50" s="154"/>
      <c r="AC50" s="154"/>
      <c r="AD50" s="154"/>
      <c r="AE50" s="154"/>
      <c r="AF50" s="154"/>
      <c r="AG50" s="154"/>
      <c r="AH50" s="154"/>
      <c r="AI50" s="154"/>
    </row>
    <row r="51" spans="1:35" s="72" customFormat="1" hidden="1" x14ac:dyDescent="0.25">
      <c r="A51" s="179">
        <v>12</v>
      </c>
      <c r="B51" s="333" t="str">
        <f t="shared" si="1"/>
        <v/>
      </c>
      <c r="C51" s="149"/>
      <c r="D51" s="129"/>
      <c r="E51" s="128"/>
      <c r="F51" s="128"/>
      <c r="G51" s="149"/>
      <c r="H51" s="129"/>
      <c r="I51" s="128"/>
      <c r="J51" s="128"/>
      <c r="K51" s="149"/>
      <c r="L51" s="129"/>
      <c r="M51" s="128"/>
      <c r="N51" s="128"/>
      <c r="O51" s="149"/>
      <c r="P51" s="129"/>
      <c r="Q51" s="128"/>
      <c r="R51" s="128"/>
      <c r="S51" s="149"/>
      <c r="T51" s="129"/>
      <c r="U51" s="128"/>
      <c r="V51" s="128"/>
      <c r="W51" s="154"/>
      <c r="X51" s="154"/>
      <c r="Y51" s="154"/>
      <c r="Z51" s="154"/>
      <c r="AA51" s="154"/>
      <c r="AB51" s="154"/>
      <c r="AC51" s="154"/>
      <c r="AD51" s="154"/>
      <c r="AE51" s="154"/>
      <c r="AF51" s="154"/>
      <c r="AG51" s="154"/>
      <c r="AH51" s="154"/>
      <c r="AI51" s="154"/>
    </row>
    <row r="52" spans="1:35" s="72" customFormat="1" hidden="1" x14ac:dyDescent="0.25">
      <c r="A52" s="179">
        <v>13</v>
      </c>
      <c r="B52" s="333" t="str">
        <f t="shared" si="1"/>
        <v/>
      </c>
      <c r="C52" s="149"/>
      <c r="D52" s="129"/>
      <c r="E52" s="128"/>
      <c r="F52" s="128"/>
      <c r="G52" s="149"/>
      <c r="H52" s="129"/>
      <c r="I52" s="128"/>
      <c r="J52" s="128"/>
      <c r="K52" s="149"/>
      <c r="L52" s="129"/>
      <c r="M52" s="128"/>
      <c r="N52" s="128"/>
      <c r="O52" s="149"/>
      <c r="P52" s="129"/>
      <c r="Q52" s="128"/>
      <c r="R52" s="128"/>
      <c r="S52" s="149"/>
      <c r="T52" s="129"/>
      <c r="U52" s="128"/>
      <c r="V52" s="128"/>
      <c r="W52" s="154"/>
      <c r="X52" s="154"/>
      <c r="Y52" s="154"/>
      <c r="Z52" s="154"/>
      <c r="AA52" s="154"/>
      <c r="AB52" s="154"/>
      <c r="AC52" s="154"/>
      <c r="AD52" s="154"/>
      <c r="AE52" s="154"/>
      <c r="AF52" s="154"/>
      <c r="AG52" s="154"/>
      <c r="AH52" s="154"/>
      <c r="AI52" s="154"/>
    </row>
    <row r="53" spans="1:35" s="72" customFormat="1" hidden="1" x14ac:dyDescent="0.25">
      <c r="A53" s="179">
        <v>14</v>
      </c>
      <c r="B53" s="333" t="str">
        <f t="shared" si="1"/>
        <v/>
      </c>
      <c r="C53" s="149"/>
      <c r="D53" s="129"/>
      <c r="E53" s="128"/>
      <c r="F53" s="128"/>
      <c r="G53" s="149"/>
      <c r="H53" s="129"/>
      <c r="I53" s="128"/>
      <c r="J53" s="128"/>
      <c r="K53" s="149"/>
      <c r="L53" s="129"/>
      <c r="M53" s="128"/>
      <c r="N53" s="128"/>
      <c r="O53" s="149"/>
      <c r="P53" s="129"/>
      <c r="Q53" s="128"/>
      <c r="R53" s="128"/>
      <c r="S53" s="149"/>
      <c r="T53" s="129"/>
      <c r="U53" s="128"/>
      <c r="V53" s="128"/>
      <c r="W53" s="154"/>
      <c r="X53" s="154"/>
      <c r="Y53" s="154"/>
      <c r="Z53" s="154"/>
      <c r="AA53" s="154"/>
      <c r="AB53" s="154"/>
      <c r="AC53" s="154"/>
      <c r="AD53" s="154"/>
      <c r="AE53" s="154"/>
      <c r="AF53" s="154"/>
      <c r="AG53" s="154"/>
      <c r="AH53" s="154"/>
      <c r="AI53" s="154"/>
    </row>
    <row r="54" spans="1:35" customFormat="1" hidden="1" x14ac:dyDescent="0.25">
      <c r="A54" s="179">
        <v>15</v>
      </c>
      <c r="B54" s="333" t="str">
        <f t="shared" ref="B54:B59" si="2">IF(B30="","",B30)</f>
        <v/>
      </c>
      <c r="C54" s="149"/>
      <c r="D54" s="129"/>
      <c r="E54" s="128"/>
      <c r="F54" s="128"/>
      <c r="G54" s="149"/>
      <c r="H54" s="129"/>
      <c r="I54" s="128"/>
      <c r="J54" s="128"/>
      <c r="K54" s="149"/>
      <c r="L54" s="129"/>
      <c r="M54" s="128"/>
      <c r="N54" s="128"/>
      <c r="O54" s="149"/>
      <c r="P54" s="129"/>
      <c r="Q54" s="128"/>
      <c r="R54" s="128"/>
      <c r="S54" s="149"/>
      <c r="T54" s="129"/>
      <c r="U54" s="128"/>
      <c r="V54" s="128"/>
      <c r="W54" s="154"/>
      <c r="X54" s="154"/>
      <c r="Y54" s="154"/>
      <c r="Z54" s="154"/>
      <c r="AA54" s="154"/>
      <c r="AB54" s="154"/>
      <c r="AC54" s="154"/>
      <c r="AD54" s="154"/>
      <c r="AE54" s="154"/>
      <c r="AF54" s="154"/>
      <c r="AG54" s="154"/>
      <c r="AH54" s="154"/>
      <c r="AI54" s="154"/>
    </row>
    <row r="55" spans="1:35" s="204" customFormat="1" hidden="1" x14ac:dyDescent="0.25">
      <c r="A55" s="179">
        <v>16</v>
      </c>
      <c r="B55" s="333" t="str">
        <f t="shared" si="2"/>
        <v/>
      </c>
      <c r="C55" s="149"/>
      <c r="D55" s="129"/>
      <c r="E55" s="128"/>
      <c r="F55" s="128"/>
      <c r="G55" s="149"/>
      <c r="H55" s="129"/>
      <c r="I55" s="128"/>
      <c r="J55" s="128"/>
      <c r="K55" s="149"/>
      <c r="L55" s="129"/>
      <c r="M55" s="128"/>
      <c r="N55" s="128"/>
      <c r="O55" s="149"/>
      <c r="P55" s="129"/>
      <c r="Q55" s="128"/>
      <c r="R55" s="128"/>
      <c r="S55" s="149"/>
      <c r="T55" s="129"/>
      <c r="U55" s="128"/>
      <c r="V55" s="128"/>
      <c r="W55" s="154"/>
      <c r="X55" s="154"/>
      <c r="Y55" s="154"/>
      <c r="Z55" s="154"/>
      <c r="AA55" s="154"/>
      <c r="AB55" s="154"/>
      <c r="AC55" s="154"/>
      <c r="AD55" s="154"/>
      <c r="AE55" s="154"/>
      <c r="AF55" s="154"/>
      <c r="AG55" s="154"/>
      <c r="AH55" s="154"/>
      <c r="AI55" s="154"/>
    </row>
    <row r="56" spans="1:35" s="204" customFormat="1" hidden="1" x14ac:dyDescent="0.25">
      <c r="A56" s="179">
        <v>17</v>
      </c>
      <c r="B56" s="333" t="str">
        <f t="shared" si="2"/>
        <v/>
      </c>
      <c r="C56" s="149"/>
      <c r="D56" s="129"/>
      <c r="E56" s="128"/>
      <c r="F56" s="128"/>
      <c r="G56" s="149"/>
      <c r="H56" s="129"/>
      <c r="I56" s="128"/>
      <c r="J56" s="128"/>
      <c r="K56" s="149"/>
      <c r="L56" s="129"/>
      <c r="M56" s="128"/>
      <c r="N56" s="128"/>
      <c r="O56" s="149"/>
      <c r="P56" s="129"/>
      <c r="Q56" s="128"/>
      <c r="R56" s="128"/>
      <c r="S56" s="149"/>
      <c r="T56" s="129"/>
      <c r="U56" s="128"/>
      <c r="V56" s="128"/>
      <c r="W56" s="154"/>
      <c r="X56" s="154"/>
      <c r="Y56" s="154"/>
      <c r="Z56" s="154"/>
      <c r="AA56" s="154"/>
      <c r="AB56" s="154"/>
      <c r="AC56" s="154"/>
      <c r="AD56" s="154"/>
      <c r="AE56" s="154"/>
      <c r="AF56" s="154"/>
      <c r="AG56" s="154"/>
      <c r="AH56" s="154"/>
      <c r="AI56" s="154"/>
    </row>
    <row r="57" spans="1:35" s="204" customFormat="1" hidden="1" x14ac:dyDescent="0.25">
      <c r="A57" s="179">
        <v>18</v>
      </c>
      <c r="B57" s="333" t="str">
        <f t="shared" si="2"/>
        <v/>
      </c>
      <c r="C57" s="149"/>
      <c r="D57" s="129"/>
      <c r="E57" s="128"/>
      <c r="F57" s="128"/>
      <c r="G57" s="149"/>
      <c r="H57" s="129"/>
      <c r="I57" s="128"/>
      <c r="J57" s="128"/>
      <c r="K57" s="149"/>
      <c r="L57" s="129"/>
      <c r="M57" s="128"/>
      <c r="N57" s="128"/>
      <c r="O57" s="149"/>
      <c r="P57" s="129"/>
      <c r="Q57" s="128"/>
      <c r="R57" s="128"/>
      <c r="S57" s="149"/>
      <c r="T57" s="129"/>
      <c r="U57" s="128"/>
      <c r="V57" s="128"/>
      <c r="W57" s="154"/>
      <c r="X57" s="154"/>
      <c r="Y57" s="154"/>
      <c r="Z57" s="154"/>
      <c r="AA57" s="154"/>
      <c r="AB57" s="154"/>
      <c r="AC57" s="154"/>
      <c r="AD57" s="154"/>
      <c r="AE57" s="154"/>
      <c r="AF57" s="154"/>
      <c r="AG57" s="154"/>
      <c r="AH57" s="154"/>
      <c r="AI57" s="154"/>
    </row>
    <row r="58" spans="1:35" s="204" customFormat="1" hidden="1" x14ac:dyDescent="0.25">
      <c r="A58" s="179">
        <v>19</v>
      </c>
      <c r="B58" s="333" t="str">
        <f t="shared" si="2"/>
        <v/>
      </c>
      <c r="C58" s="149"/>
      <c r="D58" s="129"/>
      <c r="E58" s="128"/>
      <c r="F58" s="128"/>
      <c r="G58" s="149"/>
      <c r="H58" s="129"/>
      <c r="I58" s="128"/>
      <c r="J58" s="128"/>
      <c r="K58" s="149"/>
      <c r="L58" s="129"/>
      <c r="M58" s="128"/>
      <c r="N58" s="128"/>
      <c r="O58" s="149"/>
      <c r="P58" s="129"/>
      <c r="Q58" s="128"/>
      <c r="R58" s="128"/>
      <c r="S58" s="149"/>
      <c r="T58" s="129"/>
      <c r="U58" s="128"/>
      <c r="V58" s="128"/>
      <c r="W58" s="154"/>
      <c r="X58" s="154"/>
      <c r="Y58" s="154"/>
      <c r="Z58" s="154"/>
      <c r="AA58" s="154"/>
      <c r="AB58" s="154"/>
      <c r="AC58" s="154"/>
      <c r="AD58" s="154"/>
      <c r="AE58" s="154"/>
      <c r="AF58" s="154"/>
      <c r="AG58" s="154"/>
      <c r="AH58" s="154"/>
      <c r="AI58" s="154"/>
    </row>
    <row r="59" spans="1:35" s="204" customFormat="1" hidden="1" x14ac:dyDescent="0.25">
      <c r="A59" s="179">
        <v>20</v>
      </c>
      <c r="B59" s="333" t="str">
        <f t="shared" si="2"/>
        <v/>
      </c>
      <c r="C59" s="149"/>
      <c r="D59" s="129"/>
      <c r="E59" s="128"/>
      <c r="F59" s="128"/>
      <c r="G59" s="149"/>
      <c r="H59" s="129"/>
      <c r="I59" s="128"/>
      <c r="J59" s="128"/>
      <c r="K59" s="149"/>
      <c r="L59" s="129"/>
      <c r="M59" s="128"/>
      <c r="N59" s="128"/>
      <c r="O59" s="149"/>
      <c r="P59" s="129"/>
      <c r="Q59" s="128"/>
      <c r="R59" s="128"/>
      <c r="S59" s="149"/>
      <c r="T59" s="129"/>
      <c r="U59" s="128"/>
      <c r="V59" s="128"/>
      <c r="W59" s="154"/>
      <c r="X59" s="154"/>
      <c r="Y59" s="154"/>
      <c r="Z59" s="154"/>
      <c r="AA59" s="154"/>
      <c r="AB59" s="154"/>
      <c r="AC59" s="154"/>
      <c r="AD59" s="154"/>
      <c r="AE59" s="154"/>
      <c r="AF59" s="154"/>
      <c r="AG59" s="154"/>
      <c r="AH59" s="154"/>
      <c r="AI59" s="154"/>
    </row>
    <row r="60" spans="1:35" customFormat="1" x14ac:dyDescent="0.25">
      <c r="A60" s="76"/>
      <c r="B60" s="76"/>
      <c r="C60" s="76"/>
      <c r="D60" s="76"/>
      <c r="E60" s="76"/>
      <c r="F60" s="76"/>
      <c r="G60" s="76"/>
      <c r="H60" s="76"/>
      <c r="I60" s="76"/>
      <c r="J60" s="76"/>
      <c r="K60" s="76"/>
      <c r="L60" s="76"/>
      <c r="M60" s="76"/>
      <c r="N60" s="76"/>
      <c r="O60" s="203"/>
      <c r="P60" s="203"/>
      <c r="Q60" s="203"/>
      <c r="R60" s="203"/>
      <c r="S60" s="203"/>
      <c r="T60" s="203"/>
      <c r="U60" s="203"/>
      <c r="V60" s="203"/>
      <c r="W60" s="154"/>
      <c r="X60" s="154"/>
      <c r="Y60" s="154"/>
      <c r="Z60" s="154"/>
      <c r="AA60" s="154"/>
      <c r="AB60" s="154"/>
      <c r="AC60" s="154"/>
      <c r="AD60" s="154"/>
      <c r="AE60" s="154"/>
      <c r="AF60" s="154"/>
      <c r="AG60" s="154"/>
      <c r="AH60" s="154"/>
      <c r="AI60" s="154"/>
    </row>
    <row r="61" spans="1:35" customFormat="1" ht="24.95" customHeight="1" x14ac:dyDescent="0.25">
      <c r="A61" s="71" t="s">
        <v>411</v>
      </c>
      <c r="B61" s="76"/>
      <c r="C61" s="76"/>
      <c r="D61" s="76"/>
      <c r="E61" s="76"/>
      <c r="F61" s="76"/>
      <c r="G61" s="76"/>
      <c r="H61" s="76"/>
      <c r="I61" s="76"/>
      <c r="J61" s="76"/>
      <c r="K61" s="76"/>
      <c r="L61" s="76"/>
      <c r="M61" s="76"/>
      <c r="N61" s="76"/>
      <c r="O61" s="203"/>
      <c r="P61" s="203"/>
      <c r="Q61" s="203"/>
      <c r="R61" s="203"/>
      <c r="S61" s="203"/>
      <c r="T61" s="203"/>
      <c r="U61" s="203"/>
      <c r="V61" s="203"/>
      <c r="W61" s="154"/>
      <c r="X61" s="154"/>
      <c r="Y61" s="154"/>
      <c r="Z61" s="154"/>
      <c r="AA61" s="154"/>
      <c r="AB61" s="154"/>
      <c r="AC61" s="154"/>
      <c r="AD61" s="154"/>
      <c r="AE61" s="154"/>
      <c r="AF61" s="154"/>
      <c r="AG61" s="154"/>
      <c r="AH61" s="154"/>
      <c r="AI61" s="154"/>
    </row>
    <row r="62" spans="1:35" customFormat="1" ht="24.95" customHeight="1" x14ac:dyDescent="0.25">
      <c r="A62" s="76"/>
      <c r="B62" s="126"/>
      <c r="C62" s="536" t="s">
        <v>196</v>
      </c>
      <c r="D62" s="536"/>
      <c r="E62" s="536"/>
      <c r="F62" s="536"/>
      <c r="G62" s="546" t="s">
        <v>197</v>
      </c>
      <c r="H62" s="547"/>
      <c r="I62" s="547"/>
      <c r="J62" s="548"/>
      <c r="K62" s="536" t="s">
        <v>236</v>
      </c>
      <c r="L62" s="536"/>
      <c r="M62" s="536"/>
      <c r="N62" s="536"/>
      <c r="O62" s="536" t="s">
        <v>454</v>
      </c>
      <c r="P62" s="536"/>
      <c r="Q62" s="536"/>
      <c r="R62" s="536"/>
      <c r="S62" s="536" t="s">
        <v>455</v>
      </c>
      <c r="T62" s="536"/>
      <c r="U62" s="536"/>
      <c r="V62" s="536"/>
      <c r="W62" s="154"/>
      <c r="X62" s="154"/>
      <c r="Y62" s="154"/>
      <c r="Z62" s="154"/>
      <c r="AA62" s="154"/>
      <c r="AB62" s="154"/>
      <c r="AC62" s="154"/>
      <c r="AD62" s="154"/>
      <c r="AE62" s="154"/>
      <c r="AF62" s="154"/>
      <c r="AG62" s="154"/>
      <c r="AH62" s="154"/>
      <c r="AI62" s="154"/>
    </row>
    <row r="63" spans="1:35" customFormat="1" ht="36.6" customHeight="1" x14ac:dyDescent="0.25">
      <c r="A63" s="76"/>
      <c r="B63" s="541" t="s">
        <v>16</v>
      </c>
      <c r="C63" s="537" t="s">
        <v>129</v>
      </c>
      <c r="D63" s="538" t="s">
        <v>776</v>
      </c>
      <c r="E63" s="538"/>
      <c r="F63" s="540" t="s">
        <v>152</v>
      </c>
      <c r="G63" s="539" t="s">
        <v>130</v>
      </c>
      <c r="H63" s="538" t="s">
        <v>776</v>
      </c>
      <c r="I63" s="538"/>
      <c r="J63" s="540" t="s">
        <v>152</v>
      </c>
      <c r="K63" s="145" t="s">
        <v>131</v>
      </c>
      <c r="L63" s="538" t="s">
        <v>776</v>
      </c>
      <c r="M63" s="538"/>
      <c r="N63" s="540" t="s">
        <v>152</v>
      </c>
      <c r="O63" s="212" t="s">
        <v>465</v>
      </c>
      <c r="P63" s="538" t="s">
        <v>776</v>
      </c>
      <c r="Q63" s="538"/>
      <c r="R63" s="540" t="s">
        <v>152</v>
      </c>
      <c r="S63" s="212" t="s">
        <v>467</v>
      </c>
      <c r="T63" s="538" t="s">
        <v>776</v>
      </c>
      <c r="U63" s="538"/>
      <c r="V63" s="540" t="s">
        <v>152</v>
      </c>
      <c r="W63" s="154"/>
      <c r="X63" s="154"/>
      <c r="Y63" s="154"/>
      <c r="Z63" s="154"/>
      <c r="AA63" s="154"/>
      <c r="AB63" s="154"/>
      <c r="AC63" s="154"/>
      <c r="AD63" s="154"/>
      <c r="AE63" s="154"/>
      <c r="AF63" s="154"/>
      <c r="AG63" s="154"/>
      <c r="AH63" s="154"/>
      <c r="AI63" s="154"/>
    </row>
    <row r="64" spans="1:35" customFormat="1" ht="24.95" customHeight="1" x14ac:dyDescent="0.25">
      <c r="A64" s="76"/>
      <c r="B64" s="541"/>
      <c r="C64" s="536"/>
      <c r="D64" s="116" t="s">
        <v>198</v>
      </c>
      <c r="E64" s="116" t="s">
        <v>199</v>
      </c>
      <c r="F64" s="540"/>
      <c r="G64" s="537"/>
      <c r="H64" s="116" t="s">
        <v>198</v>
      </c>
      <c r="I64" s="116" t="s">
        <v>199</v>
      </c>
      <c r="J64" s="540"/>
      <c r="K64" s="146"/>
      <c r="L64" s="116" t="s">
        <v>198</v>
      </c>
      <c r="M64" s="116" t="s">
        <v>199</v>
      </c>
      <c r="N64" s="540"/>
      <c r="O64" s="211"/>
      <c r="P64" s="116" t="s">
        <v>198</v>
      </c>
      <c r="Q64" s="116" t="s">
        <v>199</v>
      </c>
      <c r="R64" s="540"/>
      <c r="S64" s="211"/>
      <c r="T64" s="116" t="s">
        <v>198</v>
      </c>
      <c r="U64" s="116" t="s">
        <v>199</v>
      </c>
      <c r="V64" s="540"/>
      <c r="W64" s="154"/>
      <c r="X64" s="154"/>
      <c r="Y64" s="154"/>
      <c r="Z64" s="154"/>
      <c r="AA64" s="154"/>
      <c r="AB64" s="154"/>
      <c r="AC64" s="154"/>
      <c r="AD64" s="154"/>
      <c r="AE64" s="154"/>
      <c r="AF64" s="154"/>
      <c r="AG64" s="154"/>
      <c r="AH64" s="154"/>
      <c r="AI64" s="154"/>
    </row>
    <row r="65" spans="1:35" customFormat="1" ht="31.5" customHeight="1" x14ac:dyDescent="0.25">
      <c r="A65" s="179">
        <v>1</v>
      </c>
      <c r="B65" s="333" t="str">
        <f t="shared" ref="B65:B78" si="3">IF(B16="","",B16)</f>
        <v>P1P2P3</v>
      </c>
      <c r="C65" s="344" t="str">
        <f>IF(D40="","",D40)</f>
        <v>Poulet standard - Standard</v>
      </c>
      <c r="D65" s="259">
        <f>IF(ISERROR(VLOOKUP(C65,ITAVI_2013_volailles!$C$3:$I$79,7,FALSE))/1000,"",VLOOKUP(C65,ITAVI_2013_volailles!$C$3:$I$79,7,FALSE)/1000)</f>
        <v>4.9000000000000002E-2</v>
      </c>
      <c r="E65" s="128"/>
      <c r="F65" s="149">
        <v>100</v>
      </c>
      <c r="G65" s="344" t="str">
        <f>IF(H40="","",H40)</f>
        <v/>
      </c>
      <c r="H65" s="259" t="str">
        <f>IF(ISERROR(VLOOKUP(G65,ITAVI_2013_volailles!$C$3:$I$79,7,FALSE)/1000),"",VLOOKUP(G65,ITAVI_2013_volailles!$C$3:$I$79,7,FALSE)/1000)</f>
        <v/>
      </c>
      <c r="I65" s="128"/>
      <c r="J65" s="149"/>
      <c r="K65" s="344" t="str">
        <f>IF(L40="","",L40)</f>
        <v/>
      </c>
      <c r="L65" s="259" t="str">
        <f>IF(ISERROR(VLOOKUP(K65,ITAVI_2013_volailles!$C$3:$I$79,7,FALSE)/1000),"",VLOOKUP(K65,ITAVI_2013_volailles!$C$3:$I$79,7,FALSE)/1000)</f>
        <v/>
      </c>
      <c r="M65" s="128"/>
      <c r="N65" s="149"/>
      <c r="O65" s="344" t="str">
        <f>IF(P40="","",P40)</f>
        <v/>
      </c>
      <c r="P65" s="259" t="str">
        <f>IF(ISERROR(VLOOKUP(O65,ITAVI_2013_volailles!$C$3:$I$79,7,FALSE)/1000),"",VLOOKUP(O65,ITAVI_2013_volailles!$C$3:$I$79,7,FALSE)/1000)</f>
        <v/>
      </c>
      <c r="Q65" s="128"/>
      <c r="R65" s="149"/>
      <c r="S65" s="344" t="str">
        <f>IF(T40="","",T40)</f>
        <v/>
      </c>
      <c r="T65" s="259" t="str">
        <f>IF(ISERROR(VLOOKUP(S65,ITAVI_2013_volailles!$C$3:$I$79,7,FALSE)/1000),"",VLOOKUP(S65,ITAVI_2013_volailles!$C$3:$I$79,7,FALSE)/1000)</f>
        <v/>
      </c>
      <c r="U65" s="128"/>
      <c r="V65" s="149"/>
      <c r="W65" s="154"/>
      <c r="X65" s="154"/>
      <c r="Y65" s="154"/>
      <c r="Z65" s="154"/>
      <c r="AA65" s="154"/>
      <c r="AB65" s="154"/>
      <c r="AC65" s="154"/>
      <c r="AD65" s="154"/>
      <c r="AE65" s="154"/>
      <c r="AF65" s="154"/>
      <c r="AG65" s="154"/>
      <c r="AH65" s="154"/>
      <c r="AI65" s="154"/>
    </row>
    <row r="66" spans="1:35" customFormat="1" ht="32.25" hidden="1" customHeight="1" x14ac:dyDescent="0.25">
      <c r="A66" s="179">
        <v>2</v>
      </c>
      <c r="B66" s="333" t="str">
        <f t="shared" si="3"/>
        <v/>
      </c>
      <c r="C66" s="344" t="str">
        <f t="shared" ref="C66:C79" si="4">IF(D41="","",D41)</f>
        <v/>
      </c>
      <c r="D66" s="259" t="str">
        <f>IF(ISERROR(VLOOKUP(C66,ITAVI_2013_volailles!$C$3:$I$79,7,FALSE))/1000,"",VLOOKUP(C66,ITAVI_2013_volailles!$C$3:$I$79,7,FALSE)/1000)</f>
        <v/>
      </c>
      <c r="E66" s="128"/>
      <c r="F66" s="149"/>
      <c r="G66" s="344" t="str">
        <f t="shared" ref="G66:G79" si="5">IF(H41="","",H41)</f>
        <v/>
      </c>
      <c r="H66" s="259" t="str">
        <f>IF(ISERROR(VLOOKUP(G66,ITAVI_2013_volailles!$C$3:$I$79,7,FALSE)/1000),"",VLOOKUP(G66,ITAVI_2013_volailles!$C$3:$I$79,7,FALSE)/1000)</f>
        <v/>
      </c>
      <c r="I66" s="128"/>
      <c r="J66" s="149"/>
      <c r="K66" s="344" t="str">
        <f t="shared" ref="K66:K79" si="6">IF(L41="","",L41)</f>
        <v/>
      </c>
      <c r="L66" s="259" t="str">
        <f>IF(ISERROR(VLOOKUP(K66,ITAVI_2013_volailles!$C$3:$I$79,7,FALSE)/1000),"",VLOOKUP(K66,ITAVI_2013_volailles!$C$3:$I$79,7,FALSE)/1000)</f>
        <v/>
      </c>
      <c r="M66" s="128"/>
      <c r="N66" s="149"/>
      <c r="O66" s="344" t="str">
        <f t="shared" ref="O66:O84" si="7">IF(P41="","",P41)</f>
        <v/>
      </c>
      <c r="P66" s="259" t="str">
        <f>IF(ISERROR(VLOOKUP(O66,ITAVI_2013_volailles!$C$3:$I$79,7,FALSE)/1000),"",VLOOKUP(O66,ITAVI_2013_volailles!$C$3:$I$79,7,FALSE)/1000)</f>
        <v/>
      </c>
      <c r="Q66" s="128"/>
      <c r="R66" s="149"/>
      <c r="S66" s="344" t="str">
        <f t="shared" ref="S66:S84" si="8">IF(T41="","",T41)</f>
        <v/>
      </c>
      <c r="T66" s="259" t="str">
        <f>IF(ISERROR(VLOOKUP(S66,ITAVI_2013_volailles!$C$3:$I$79,7,FALSE)/1000),"",VLOOKUP(S66,ITAVI_2013_volailles!$C$3:$I$79,7,FALSE)/1000)</f>
        <v/>
      </c>
      <c r="U66" s="128"/>
      <c r="V66" s="149"/>
      <c r="W66" s="154"/>
      <c r="X66" s="154"/>
      <c r="Y66" s="154"/>
      <c r="Z66" s="154"/>
      <c r="AA66" s="154"/>
      <c r="AB66" s="154"/>
      <c r="AC66" s="154"/>
      <c r="AD66" s="154"/>
      <c r="AE66" s="154"/>
      <c r="AF66" s="154"/>
      <c r="AG66" s="154"/>
      <c r="AH66" s="154"/>
      <c r="AI66" s="154"/>
    </row>
    <row r="67" spans="1:35" customFormat="1" hidden="1" x14ac:dyDescent="0.25">
      <c r="A67" s="179">
        <v>3</v>
      </c>
      <c r="B67" s="333" t="str">
        <f t="shared" si="3"/>
        <v/>
      </c>
      <c r="C67" s="344" t="str">
        <f t="shared" si="4"/>
        <v/>
      </c>
      <c r="D67" s="259" t="str">
        <f>IF(ISERROR(VLOOKUP(C67,ITAVI_2013_volailles!$C$3:$I$79,7,FALSE))/1000,"",VLOOKUP(C67,ITAVI_2013_volailles!$C$3:$I$79,7,FALSE)/1000)</f>
        <v/>
      </c>
      <c r="E67" s="128"/>
      <c r="F67" s="149"/>
      <c r="G67" s="344" t="str">
        <f t="shared" si="5"/>
        <v/>
      </c>
      <c r="H67" s="259" t="str">
        <f>IF(ISERROR(VLOOKUP(G67,ITAVI_2013_volailles!$C$3:$I$79,7,FALSE)/1000),"",VLOOKUP(G67,ITAVI_2013_volailles!$C$3:$I$79,7,FALSE)/1000)</f>
        <v/>
      </c>
      <c r="I67" s="128"/>
      <c r="J67" s="149"/>
      <c r="K67" s="344" t="str">
        <f t="shared" si="6"/>
        <v/>
      </c>
      <c r="L67" s="259" t="str">
        <f>IF(ISERROR(VLOOKUP(K67,ITAVI_2013_volailles!$C$3:$I$79,7,FALSE)/1000),"",VLOOKUP(K67,ITAVI_2013_volailles!$C$3:$I$79,7,FALSE)/1000)</f>
        <v/>
      </c>
      <c r="M67" s="128"/>
      <c r="N67" s="149"/>
      <c r="O67" s="344" t="str">
        <f t="shared" si="7"/>
        <v/>
      </c>
      <c r="P67" s="259" t="str">
        <f>IF(ISERROR(VLOOKUP(O67,ITAVI_2013_volailles!$C$3:$I$79,7,FALSE)/1000),"",VLOOKUP(O67,ITAVI_2013_volailles!$C$3:$I$79,7,FALSE)/1000)</f>
        <v/>
      </c>
      <c r="Q67" s="128"/>
      <c r="R67" s="149"/>
      <c r="S67" s="344" t="str">
        <f t="shared" si="8"/>
        <v/>
      </c>
      <c r="T67" s="259" t="str">
        <f>IF(ISERROR(VLOOKUP(S67,ITAVI_2013_volailles!$C$3:$I$79,7,FALSE)/1000),"",VLOOKUP(S67,ITAVI_2013_volailles!$C$3:$I$79,7,FALSE)/1000)</f>
        <v/>
      </c>
      <c r="U67" s="128"/>
      <c r="V67" s="149"/>
      <c r="W67" s="154"/>
      <c r="X67" s="154"/>
      <c r="Y67" s="154"/>
      <c r="Z67" s="154"/>
      <c r="AA67" s="154"/>
      <c r="AB67" s="154"/>
      <c r="AC67" s="154"/>
      <c r="AD67" s="154"/>
      <c r="AE67" s="154"/>
      <c r="AF67" s="154"/>
      <c r="AG67" s="154"/>
      <c r="AH67" s="154"/>
      <c r="AI67" s="154"/>
    </row>
    <row r="68" spans="1:35" customFormat="1" hidden="1" x14ac:dyDescent="0.25">
      <c r="A68" s="179">
        <v>4</v>
      </c>
      <c r="B68" s="333" t="str">
        <f t="shared" si="3"/>
        <v/>
      </c>
      <c r="C68" s="344" t="str">
        <f t="shared" si="4"/>
        <v/>
      </c>
      <c r="D68" s="259" t="str">
        <f>IF(ISERROR(VLOOKUP(C68,ITAVI_2013_volailles!$C$3:$I$79,7,FALSE))/1000,"",VLOOKUP(C68,ITAVI_2013_volailles!$C$3:$I$79,7,FALSE)/1000)</f>
        <v/>
      </c>
      <c r="E68" s="128"/>
      <c r="F68" s="149"/>
      <c r="G68" s="344" t="str">
        <f t="shared" si="5"/>
        <v/>
      </c>
      <c r="H68" s="259" t="str">
        <f>IF(ISERROR(VLOOKUP(G68,ITAVI_2013_volailles!$C$3:$I$79,7,FALSE)/1000),"",VLOOKUP(G68,ITAVI_2013_volailles!$C$3:$I$79,7,FALSE)/1000)</f>
        <v/>
      </c>
      <c r="I68" s="128"/>
      <c r="J68" s="149"/>
      <c r="K68" s="344" t="str">
        <f t="shared" si="6"/>
        <v/>
      </c>
      <c r="L68" s="259" t="str">
        <f>IF(ISERROR(VLOOKUP(K68,ITAVI_2013_volailles!$C$3:$I$79,7,FALSE)/1000),"",VLOOKUP(K68,ITAVI_2013_volailles!$C$3:$I$79,7,FALSE)/1000)</f>
        <v/>
      </c>
      <c r="M68" s="128"/>
      <c r="N68" s="149"/>
      <c r="O68" s="344" t="str">
        <f t="shared" si="7"/>
        <v/>
      </c>
      <c r="P68" s="259" t="str">
        <f>IF(ISERROR(VLOOKUP(O68,ITAVI_2013_volailles!$C$3:$I$79,7,FALSE)/1000),"",VLOOKUP(O68,ITAVI_2013_volailles!$C$3:$I$79,7,FALSE)/1000)</f>
        <v/>
      </c>
      <c r="Q68" s="128"/>
      <c r="R68" s="149"/>
      <c r="S68" s="344" t="str">
        <f t="shared" si="8"/>
        <v/>
      </c>
      <c r="T68" s="259" t="str">
        <f>IF(ISERROR(VLOOKUP(S68,ITAVI_2013_volailles!$C$3:$I$79,7,FALSE)/1000),"",VLOOKUP(S68,ITAVI_2013_volailles!$C$3:$I$79,7,FALSE)/1000)</f>
        <v/>
      </c>
      <c r="U68" s="128"/>
      <c r="V68" s="149"/>
      <c r="W68" s="154"/>
      <c r="X68" s="154"/>
      <c r="Y68" s="154"/>
      <c r="Z68" s="154"/>
      <c r="AA68" s="154"/>
      <c r="AB68" s="154"/>
      <c r="AC68" s="154"/>
      <c r="AD68" s="154"/>
      <c r="AE68" s="154"/>
      <c r="AF68" s="154"/>
      <c r="AG68" s="154"/>
      <c r="AH68" s="154"/>
      <c r="AI68" s="154"/>
    </row>
    <row r="69" spans="1:35" customFormat="1" hidden="1" x14ac:dyDescent="0.25">
      <c r="A69" s="179">
        <v>5</v>
      </c>
      <c r="B69" s="333" t="str">
        <f t="shared" si="3"/>
        <v/>
      </c>
      <c r="C69" s="344" t="str">
        <f t="shared" si="4"/>
        <v/>
      </c>
      <c r="D69" s="259" t="str">
        <f>IF(ISERROR(VLOOKUP(C69,ITAVI_2013_volailles!$C$3:$I$79,7,FALSE))/1000,"",VLOOKUP(C69,ITAVI_2013_volailles!$C$3:$I$79,7,FALSE)/1000)</f>
        <v/>
      </c>
      <c r="E69" s="128"/>
      <c r="F69" s="149"/>
      <c r="G69" s="344" t="str">
        <f t="shared" si="5"/>
        <v/>
      </c>
      <c r="H69" s="259" t="str">
        <f>IF(ISERROR(VLOOKUP(G69,ITAVI_2013_volailles!$C$3:$I$79,7,FALSE)/1000),"",VLOOKUP(G69,ITAVI_2013_volailles!$C$3:$I$79,7,FALSE)/1000)</f>
        <v/>
      </c>
      <c r="I69" s="128"/>
      <c r="J69" s="149"/>
      <c r="K69" s="344" t="str">
        <f t="shared" si="6"/>
        <v/>
      </c>
      <c r="L69" s="259" t="str">
        <f>IF(ISERROR(VLOOKUP(K69,ITAVI_2013_volailles!$C$3:$I$79,7,FALSE)/1000),"",VLOOKUP(K69,ITAVI_2013_volailles!$C$3:$I$79,7,FALSE)/1000)</f>
        <v/>
      </c>
      <c r="M69" s="128"/>
      <c r="N69" s="149"/>
      <c r="O69" s="344" t="str">
        <f t="shared" si="7"/>
        <v/>
      </c>
      <c r="P69" s="259" t="str">
        <f>IF(ISERROR(VLOOKUP(O69,ITAVI_2013_volailles!$C$3:$I$79,7,FALSE)/1000),"",VLOOKUP(O69,ITAVI_2013_volailles!$C$3:$I$79,7,FALSE)/1000)</f>
        <v/>
      </c>
      <c r="Q69" s="128"/>
      <c r="R69" s="149"/>
      <c r="S69" s="344" t="str">
        <f t="shared" si="8"/>
        <v/>
      </c>
      <c r="T69" s="259" t="str">
        <f>IF(ISERROR(VLOOKUP(S69,ITAVI_2013_volailles!$C$3:$I$79,7,FALSE)/1000),"",VLOOKUP(S69,ITAVI_2013_volailles!$C$3:$I$79,7,FALSE)/1000)</f>
        <v/>
      </c>
      <c r="U69" s="128"/>
      <c r="V69" s="149"/>
      <c r="W69" s="154"/>
      <c r="X69" s="154"/>
      <c r="Y69" s="154"/>
      <c r="Z69" s="154"/>
      <c r="AA69" s="154"/>
      <c r="AB69" s="154"/>
      <c r="AC69" s="154"/>
      <c r="AD69" s="154"/>
      <c r="AE69" s="154"/>
      <c r="AF69" s="154"/>
      <c r="AG69" s="154"/>
      <c r="AH69" s="154"/>
      <c r="AI69" s="154"/>
    </row>
    <row r="70" spans="1:35" customFormat="1" hidden="1" x14ac:dyDescent="0.25">
      <c r="A70" s="179">
        <v>6</v>
      </c>
      <c r="B70" s="333" t="str">
        <f t="shared" si="3"/>
        <v/>
      </c>
      <c r="C70" s="344" t="str">
        <f t="shared" si="4"/>
        <v/>
      </c>
      <c r="D70" s="259" t="str">
        <f>IF(ISERROR(VLOOKUP(C70,ITAVI_2013_volailles!$C$3:$I$79,7,FALSE))/1000,"",VLOOKUP(C70,ITAVI_2013_volailles!$C$3:$I$79,7,FALSE)/1000)</f>
        <v/>
      </c>
      <c r="E70" s="128"/>
      <c r="F70" s="149"/>
      <c r="G70" s="344" t="str">
        <f t="shared" si="5"/>
        <v/>
      </c>
      <c r="H70" s="259" t="str">
        <f>IF(ISERROR(VLOOKUP(G70,ITAVI_2013_volailles!$C$3:$I$79,7,FALSE)/1000),"",VLOOKUP(G70,ITAVI_2013_volailles!$C$3:$I$79,7,FALSE)/1000)</f>
        <v/>
      </c>
      <c r="I70" s="128"/>
      <c r="J70" s="149"/>
      <c r="K70" s="344" t="str">
        <f t="shared" si="6"/>
        <v/>
      </c>
      <c r="L70" s="259" t="str">
        <f>IF(ISERROR(VLOOKUP(K70,ITAVI_2013_volailles!$C$3:$I$79,7,FALSE)/1000),"",VLOOKUP(K70,ITAVI_2013_volailles!$C$3:$I$79,7,FALSE)/1000)</f>
        <v/>
      </c>
      <c r="M70" s="128"/>
      <c r="N70" s="149"/>
      <c r="O70" s="344" t="str">
        <f t="shared" si="7"/>
        <v/>
      </c>
      <c r="P70" s="259" t="str">
        <f>IF(ISERROR(VLOOKUP(O70,ITAVI_2013_volailles!$C$3:$I$79,7,FALSE)/1000),"",VLOOKUP(O70,ITAVI_2013_volailles!$C$3:$I$79,7,FALSE)/1000)</f>
        <v/>
      </c>
      <c r="Q70" s="128"/>
      <c r="R70" s="149"/>
      <c r="S70" s="344" t="str">
        <f t="shared" si="8"/>
        <v/>
      </c>
      <c r="T70" s="259" t="str">
        <f>IF(ISERROR(VLOOKUP(S70,ITAVI_2013_volailles!$C$3:$I$79,7,FALSE)/1000),"",VLOOKUP(S70,ITAVI_2013_volailles!$C$3:$I$79,7,FALSE)/1000)</f>
        <v/>
      </c>
      <c r="U70" s="128"/>
      <c r="V70" s="149"/>
      <c r="W70" s="154"/>
      <c r="X70" s="154"/>
      <c r="Y70" s="154"/>
      <c r="Z70" s="154"/>
      <c r="AA70" s="154"/>
      <c r="AB70" s="154"/>
      <c r="AC70" s="154"/>
      <c r="AD70" s="154"/>
      <c r="AE70" s="154"/>
      <c r="AF70" s="154"/>
      <c r="AG70" s="154"/>
      <c r="AH70" s="154"/>
      <c r="AI70" s="154"/>
    </row>
    <row r="71" spans="1:35" customFormat="1" hidden="1" x14ac:dyDescent="0.25">
      <c r="A71" s="179">
        <v>7</v>
      </c>
      <c r="B71" s="333" t="str">
        <f t="shared" si="3"/>
        <v/>
      </c>
      <c r="C71" s="344" t="str">
        <f t="shared" si="4"/>
        <v/>
      </c>
      <c r="D71" s="259" t="str">
        <f>IF(ISERROR(VLOOKUP(C71,ITAVI_2013_volailles!$C$3:$I$79,7,FALSE))/1000,"",VLOOKUP(C71,ITAVI_2013_volailles!$C$3:$I$79,7,FALSE)/1000)</f>
        <v/>
      </c>
      <c r="E71" s="128"/>
      <c r="F71" s="149"/>
      <c r="G71" s="344" t="str">
        <f t="shared" si="5"/>
        <v/>
      </c>
      <c r="H71" s="259" t="str">
        <f>IF(ISERROR(VLOOKUP(G71,ITAVI_2013_volailles!$C$3:$I$79,7,FALSE)/1000),"",VLOOKUP(G71,ITAVI_2013_volailles!$C$3:$I$79,7,FALSE)/1000)</f>
        <v/>
      </c>
      <c r="I71" s="128"/>
      <c r="J71" s="149"/>
      <c r="K71" s="344" t="str">
        <f t="shared" si="6"/>
        <v/>
      </c>
      <c r="L71" s="259" t="str">
        <f>IF(ISERROR(VLOOKUP(K71,ITAVI_2013_volailles!$C$3:$I$79,7,FALSE)/1000),"",VLOOKUP(K71,ITAVI_2013_volailles!$C$3:$I$79,7,FALSE)/1000)</f>
        <v/>
      </c>
      <c r="M71" s="128"/>
      <c r="N71" s="149"/>
      <c r="O71" s="344" t="str">
        <f t="shared" si="7"/>
        <v/>
      </c>
      <c r="P71" s="259" t="str">
        <f>IF(ISERROR(VLOOKUP(O71,ITAVI_2013_volailles!$C$3:$I$79,7,FALSE)/1000),"",VLOOKUP(O71,ITAVI_2013_volailles!$C$3:$I$79,7,FALSE)/1000)</f>
        <v/>
      </c>
      <c r="Q71" s="128"/>
      <c r="R71" s="149"/>
      <c r="S71" s="344" t="str">
        <f t="shared" si="8"/>
        <v/>
      </c>
      <c r="T71" s="259" t="str">
        <f>IF(ISERROR(VLOOKUP(S71,ITAVI_2013_volailles!$C$3:$I$79,7,FALSE)/1000),"",VLOOKUP(S71,ITAVI_2013_volailles!$C$3:$I$79,7,FALSE)/1000)</f>
        <v/>
      </c>
      <c r="U71" s="128"/>
      <c r="V71" s="149"/>
      <c r="W71" s="154"/>
      <c r="X71" s="154"/>
      <c r="Y71" s="154"/>
      <c r="Z71" s="154"/>
      <c r="AA71" s="154"/>
      <c r="AB71" s="154"/>
      <c r="AC71" s="154"/>
      <c r="AD71" s="154"/>
      <c r="AE71" s="154"/>
      <c r="AF71" s="154"/>
      <c r="AG71" s="154"/>
      <c r="AH71" s="154"/>
      <c r="AI71" s="154"/>
    </row>
    <row r="72" spans="1:35" customFormat="1" hidden="1" x14ac:dyDescent="0.25">
      <c r="A72" s="179">
        <v>8</v>
      </c>
      <c r="B72" s="333" t="str">
        <f t="shared" si="3"/>
        <v/>
      </c>
      <c r="C72" s="344" t="str">
        <f t="shared" si="4"/>
        <v/>
      </c>
      <c r="D72" s="259" t="str">
        <f>IF(ISERROR(VLOOKUP(C72,ITAVI_2013_volailles!$C$3:$I$79,7,FALSE))/1000,"",VLOOKUP(C72,ITAVI_2013_volailles!$C$3:$I$79,7,FALSE)/1000)</f>
        <v/>
      </c>
      <c r="E72" s="128"/>
      <c r="F72" s="149"/>
      <c r="G72" s="344" t="str">
        <f t="shared" si="5"/>
        <v/>
      </c>
      <c r="H72" s="259" t="str">
        <f>IF(ISERROR(VLOOKUP(G72,ITAVI_2013_volailles!$C$3:$I$79,7,FALSE)/1000),"",VLOOKUP(G72,ITAVI_2013_volailles!$C$3:$I$79,7,FALSE)/1000)</f>
        <v/>
      </c>
      <c r="I72" s="128"/>
      <c r="J72" s="149"/>
      <c r="K72" s="344" t="str">
        <f t="shared" si="6"/>
        <v/>
      </c>
      <c r="L72" s="259" t="str">
        <f>IF(ISERROR(VLOOKUP(K72,ITAVI_2013_volailles!$C$3:$I$79,7,FALSE)/1000),"",VLOOKUP(K72,ITAVI_2013_volailles!$C$3:$I$79,7,FALSE)/1000)</f>
        <v/>
      </c>
      <c r="M72" s="128"/>
      <c r="N72" s="149"/>
      <c r="O72" s="344" t="str">
        <f t="shared" si="7"/>
        <v/>
      </c>
      <c r="P72" s="259" t="str">
        <f>IF(ISERROR(VLOOKUP(O72,ITAVI_2013_volailles!$C$3:$I$79,7,FALSE)/1000),"",VLOOKUP(O72,ITAVI_2013_volailles!$C$3:$I$79,7,FALSE)/1000)</f>
        <v/>
      </c>
      <c r="Q72" s="128"/>
      <c r="R72" s="149"/>
      <c r="S72" s="344" t="str">
        <f t="shared" si="8"/>
        <v/>
      </c>
      <c r="T72" s="259" t="str">
        <f>IF(ISERROR(VLOOKUP(S72,ITAVI_2013_volailles!$C$3:$I$79,7,FALSE)/1000),"",VLOOKUP(S72,ITAVI_2013_volailles!$C$3:$I$79,7,FALSE)/1000)</f>
        <v/>
      </c>
      <c r="U72" s="128"/>
      <c r="V72" s="149"/>
      <c r="W72" s="154"/>
      <c r="X72" s="154"/>
      <c r="Y72" s="154"/>
      <c r="Z72" s="154"/>
      <c r="AA72" s="154"/>
      <c r="AB72" s="154"/>
      <c r="AC72" s="154"/>
      <c r="AD72" s="154"/>
      <c r="AE72" s="154"/>
      <c r="AF72" s="154"/>
      <c r="AG72" s="154"/>
      <c r="AH72" s="154"/>
      <c r="AI72" s="154"/>
    </row>
    <row r="73" spans="1:35" customFormat="1" hidden="1" x14ac:dyDescent="0.25">
      <c r="A73" s="179">
        <v>9</v>
      </c>
      <c r="B73" s="333" t="str">
        <f t="shared" si="3"/>
        <v/>
      </c>
      <c r="C73" s="344" t="str">
        <f t="shared" si="4"/>
        <v/>
      </c>
      <c r="D73" s="259" t="str">
        <f>IF(ISERROR(VLOOKUP(C73,ITAVI_2013_volailles!$C$3:$I$79,7,FALSE))/1000,"",VLOOKUP(C73,ITAVI_2013_volailles!$C$3:$I$79,7,FALSE)/1000)</f>
        <v/>
      </c>
      <c r="E73" s="128"/>
      <c r="F73" s="149"/>
      <c r="G73" s="344" t="str">
        <f t="shared" si="5"/>
        <v/>
      </c>
      <c r="H73" s="259" t="str">
        <f>IF(ISERROR(VLOOKUP(G73,ITAVI_2013_volailles!$C$3:$I$79,7,FALSE)/1000),"",VLOOKUP(G73,ITAVI_2013_volailles!$C$3:$I$79,7,FALSE)/1000)</f>
        <v/>
      </c>
      <c r="I73" s="128"/>
      <c r="J73" s="149"/>
      <c r="K73" s="344" t="str">
        <f t="shared" si="6"/>
        <v/>
      </c>
      <c r="L73" s="259" t="str">
        <f>IF(ISERROR(VLOOKUP(K73,ITAVI_2013_volailles!$C$3:$I$79,7,FALSE)/1000),"",VLOOKUP(K73,ITAVI_2013_volailles!$C$3:$I$79,7,FALSE)/1000)</f>
        <v/>
      </c>
      <c r="M73" s="128"/>
      <c r="N73" s="149"/>
      <c r="O73" s="344" t="str">
        <f t="shared" si="7"/>
        <v/>
      </c>
      <c r="P73" s="259" t="str">
        <f>IF(ISERROR(VLOOKUP(O73,ITAVI_2013_volailles!$C$3:$I$79,7,FALSE)/1000),"",VLOOKUP(O73,ITAVI_2013_volailles!$C$3:$I$79,7,FALSE)/1000)</f>
        <v/>
      </c>
      <c r="Q73" s="128"/>
      <c r="R73" s="149"/>
      <c r="S73" s="344" t="str">
        <f t="shared" si="8"/>
        <v/>
      </c>
      <c r="T73" s="259" t="str">
        <f>IF(ISERROR(VLOOKUP(S73,ITAVI_2013_volailles!$C$3:$I$79,7,FALSE)/1000),"",VLOOKUP(S73,ITAVI_2013_volailles!$C$3:$I$79,7,FALSE)/1000)</f>
        <v/>
      </c>
      <c r="U73" s="128"/>
      <c r="V73" s="149"/>
      <c r="W73" s="154"/>
      <c r="X73" s="154"/>
      <c r="Y73" s="154"/>
      <c r="Z73" s="154"/>
      <c r="AA73" s="154"/>
      <c r="AB73" s="154"/>
      <c r="AC73" s="154"/>
      <c r="AD73" s="154"/>
      <c r="AE73" s="154"/>
      <c r="AF73" s="154"/>
      <c r="AG73" s="154"/>
      <c r="AH73" s="154"/>
      <c r="AI73" s="154"/>
    </row>
    <row r="74" spans="1:35" s="72" customFormat="1" hidden="1" x14ac:dyDescent="0.25">
      <c r="A74" s="179">
        <v>10</v>
      </c>
      <c r="B74" s="333" t="str">
        <f t="shared" si="3"/>
        <v/>
      </c>
      <c r="C74" s="344" t="str">
        <f t="shared" si="4"/>
        <v/>
      </c>
      <c r="D74" s="259" t="str">
        <f>IF(ISERROR(VLOOKUP(C74,ITAVI_2013_volailles!$C$3:$I$79,7,FALSE))/1000,"",VLOOKUP(C74,ITAVI_2013_volailles!$C$3:$I$79,7,FALSE)/1000)</f>
        <v/>
      </c>
      <c r="E74" s="128"/>
      <c r="F74" s="149"/>
      <c r="G74" s="344" t="str">
        <f t="shared" si="5"/>
        <v/>
      </c>
      <c r="H74" s="259" t="str">
        <f>IF(ISERROR(VLOOKUP(G74,ITAVI_2013_volailles!$C$3:$I$79,7,FALSE)/1000),"",VLOOKUP(G74,ITAVI_2013_volailles!$C$3:$I$79,7,FALSE)/1000)</f>
        <v/>
      </c>
      <c r="I74" s="128"/>
      <c r="J74" s="149"/>
      <c r="K74" s="344" t="str">
        <f t="shared" si="6"/>
        <v/>
      </c>
      <c r="L74" s="259" t="str">
        <f>IF(ISERROR(VLOOKUP(K74,ITAVI_2013_volailles!$C$3:$I$79,7,FALSE)/1000),"",VLOOKUP(K74,ITAVI_2013_volailles!$C$3:$I$79,7,FALSE)/1000)</f>
        <v/>
      </c>
      <c r="M74" s="128"/>
      <c r="N74" s="149"/>
      <c r="O74" s="344" t="str">
        <f t="shared" si="7"/>
        <v/>
      </c>
      <c r="P74" s="259" t="str">
        <f>IF(ISERROR(VLOOKUP(O74,ITAVI_2013_volailles!$C$3:$I$79,7,FALSE)/1000),"",VLOOKUP(O74,ITAVI_2013_volailles!$C$3:$I$79,7,FALSE)/1000)</f>
        <v/>
      </c>
      <c r="Q74" s="128"/>
      <c r="R74" s="149"/>
      <c r="S74" s="344" t="str">
        <f t="shared" si="8"/>
        <v/>
      </c>
      <c r="T74" s="259" t="str">
        <f>IF(ISERROR(VLOOKUP(S74,ITAVI_2013_volailles!$C$3:$I$79,7,FALSE)/1000),"",VLOOKUP(S74,ITAVI_2013_volailles!$C$3:$I$79,7,FALSE)/1000)</f>
        <v/>
      </c>
      <c r="U74" s="128"/>
      <c r="V74" s="149"/>
      <c r="W74" s="154"/>
      <c r="X74" s="154"/>
      <c r="Y74" s="154"/>
      <c r="Z74" s="154"/>
      <c r="AA74" s="154"/>
      <c r="AB74" s="154"/>
      <c r="AC74" s="154"/>
      <c r="AD74" s="154"/>
      <c r="AE74" s="154"/>
      <c r="AF74" s="154"/>
      <c r="AG74" s="154"/>
      <c r="AH74" s="154"/>
      <c r="AI74" s="154"/>
    </row>
    <row r="75" spans="1:35" s="72" customFormat="1" hidden="1" x14ac:dyDescent="0.25">
      <c r="A75" s="179">
        <v>11</v>
      </c>
      <c r="B75" s="333" t="str">
        <f t="shared" si="3"/>
        <v/>
      </c>
      <c r="C75" s="344" t="str">
        <f t="shared" si="4"/>
        <v/>
      </c>
      <c r="D75" s="259" t="str">
        <f>IF(ISERROR(VLOOKUP(C75,ITAVI_2013_volailles!$C$3:$I$79,7,FALSE))/1000,"",VLOOKUP(C75,ITAVI_2013_volailles!$C$3:$I$79,7,FALSE)/1000)</f>
        <v/>
      </c>
      <c r="E75" s="128"/>
      <c r="F75" s="149"/>
      <c r="G75" s="344" t="str">
        <f t="shared" si="5"/>
        <v/>
      </c>
      <c r="H75" s="259" t="str">
        <f>IF(ISERROR(VLOOKUP(G75,ITAVI_2013_volailles!$C$3:$I$79,7,FALSE)/1000),"",VLOOKUP(G75,ITAVI_2013_volailles!$C$3:$I$79,7,FALSE)/1000)</f>
        <v/>
      </c>
      <c r="I75" s="128"/>
      <c r="J75" s="149"/>
      <c r="K75" s="344" t="str">
        <f t="shared" si="6"/>
        <v/>
      </c>
      <c r="L75" s="259" t="str">
        <f>IF(ISERROR(VLOOKUP(K75,ITAVI_2013_volailles!$C$3:$I$79,7,FALSE)/1000),"",VLOOKUP(K75,ITAVI_2013_volailles!$C$3:$I$79,7,FALSE)/1000)</f>
        <v/>
      </c>
      <c r="M75" s="128"/>
      <c r="N75" s="149"/>
      <c r="O75" s="344" t="str">
        <f t="shared" si="7"/>
        <v/>
      </c>
      <c r="P75" s="259" t="str">
        <f>IF(ISERROR(VLOOKUP(O75,ITAVI_2013_volailles!$C$3:$I$79,7,FALSE)/1000),"",VLOOKUP(O75,ITAVI_2013_volailles!$C$3:$I$79,7,FALSE)/1000)</f>
        <v/>
      </c>
      <c r="Q75" s="128"/>
      <c r="R75" s="149"/>
      <c r="S75" s="344" t="str">
        <f t="shared" si="8"/>
        <v/>
      </c>
      <c r="T75" s="259" t="str">
        <f>IF(ISERROR(VLOOKUP(S75,ITAVI_2013_volailles!$C$3:$I$79,7,FALSE)/1000),"",VLOOKUP(S75,ITAVI_2013_volailles!$C$3:$I$79,7,FALSE)/1000)</f>
        <v/>
      </c>
      <c r="U75" s="128"/>
      <c r="V75" s="149"/>
      <c r="W75" s="154"/>
      <c r="X75" s="154"/>
      <c r="Y75" s="154"/>
      <c r="Z75" s="154"/>
      <c r="AA75" s="154"/>
      <c r="AB75" s="154"/>
      <c r="AC75" s="154"/>
      <c r="AD75" s="154"/>
      <c r="AE75" s="154"/>
      <c r="AF75" s="154"/>
      <c r="AG75" s="154"/>
      <c r="AH75" s="154"/>
      <c r="AI75" s="154"/>
    </row>
    <row r="76" spans="1:35" s="72" customFormat="1" hidden="1" x14ac:dyDescent="0.25">
      <c r="A76" s="179">
        <v>12</v>
      </c>
      <c r="B76" s="333" t="str">
        <f t="shared" si="3"/>
        <v/>
      </c>
      <c r="C76" s="344" t="str">
        <f t="shared" si="4"/>
        <v/>
      </c>
      <c r="D76" s="259" t="str">
        <f>IF(ISERROR(VLOOKUP(C76,ITAVI_2013_volailles!$C$3:$I$79,7,FALSE))/1000,"",VLOOKUP(C76,ITAVI_2013_volailles!$C$3:$I$79,7,FALSE)/1000)</f>
        <v/>
      </c>
      <c r="E76" s="128"/>
      <c r="F76" s="149"/>
      <c r="G76" s="344" t="str">
        <f t="shared" si="5"/>
        <v/>
      </c>
      <c r="H76" s="259" t="str">
        <f>IF(ISERROR(VLOOKUP(G76,ITAVI_2013_volailles!$C$3:$I$79,7,FALSE)/1000),"",VLOOKUP(G76,ITAVI_2013_volailles!$C$3:$I$79,7,FALSE)/1000)</f>
        <v/>
      </c>
      <c r="I76" s="128"/>
      <c r="J76" s="149"/>
      <c r="K76" s="344" t="str">
        <f t="shared" si="6"/>
        <v/>
      </c>
      <c r="L76" s="259" t="str">
        <f>IF(ISERROR(VLOOKUP(K76,ITAVI_2013_volailles!$C$3:$I$79,7,FALSE)/1000),"",VLOOKUP(K76,ITAVI_2013_volailles!$C$3:$I$79,7,FALSE)/1000)</f>
        <v/>
      </c>
      <c r="M76" s="128"/>
      <c r="N76" s="149"/>
      <c r="O76" s="344" t="str">
        <f t="shared" si="7"/>
        <v/>
      </c>
      <c r="P76" s="259" t="str">
        <f>IF(ISERROR(VLOOKUP(O76,ITAVI_2013_volailles!$C$3:$I$79,7,FALSE)/1000),"",VLOOKUP(O76,ITAVI_2013_volailles!$C$3:$I$79,7,FALSE)/1000)</f>
        <v/>
      </c>
      <c r="Q76" s="128"/>
      <c r="R76" s="149"/>
      <c r="S76" s="344" t="str">
        <f t="shared" si="8"/>
        <v/>
      </c>
      <c r="T76" s="259" t="str">
        <f>IF(ISERROR(VLOOKUP(S76,ITAVI_2013_volailles!$C$3:$I$79,7,FALSE)/1000),"",VLOOKUP(S76,ITAVI_2013_volailles!$C$3:$I$79,7,FALSE)/1000)</f>
        <v/>
      </c>
      <c r="U76" s="128"/>
      <c r="V76" s="149"/>
      <c r="W76" s="154"/>
      <c r="X76" s="154"/>
      <c r="Y76" s="154"/>
      <c r="Z76" s="154"/>
      <c r="AA76" s="154"/>
      <c r="AB76" s="154"/>
      <c r="AC76" s="154"/>
      <c r="AD76" s="154"/>
      <c r="AE76" s="154"/>
      <c r="AF76" s="154"/>
      <c r="AG76" s="154"/>
      <c r="AH76" s="154"/>
      <c r="AI76" s="154"/>
    </row>
    <row r="77" spans="1:35" s="72" customFormat="1" hidden="1" x14ac:dyDescent="0.25">
      <c r="A77" s="179">
        <v>13</v>
      </c>
      <c r="B77" s="333" t="str">
        <f t="shared" si="3"/>
        <v/>
      </c>
      <c r="C77" s="344" t="str">
        <f t="shared" si="4"/>
        <v/>
      </c>
      <c r="D77" s="259" t="str">
        <f>IF(ISERROR(VLOOKUP(C77,ITAVI_2013_volailles!$C$3:$I$79,7,FALSE))/1000,"",VLOOKUP(C77,ITAVI_2013_volailles!$C$3:$I$79,7,FALSE)/1000)</f>
        <v/>
      </c>
      <c r="E77" s="128"/>
      <c r="F77" s="149"/>
      <c r="G77" s="344" t="str">
        <f t="shared" si="5"/>
        <v/>
      </c>
      <c r="H77" s="259" t="str">
        <f>IF(ISERROR(VLOOKUP(G77,ITAVI_2013_volailles!$C$3:$I$79,7,FALSE)/1000),"",VLOOKUP(G77,ITAVI_2013_volailles!$C$3:$I$79,7,FALSE)/1000)</f>
        <v/>
      </c>
      <c r="I77" s="128"/>
      <c r="J77" s="149"/>
      <c r="K77" s="344" t="str">
        <f t="shared" si="6"/>
        <v/>
      </c>
      <c r="L77" s="259" t="str">
        <f>IF(ISERROR(VLOOKUP(K77,ITAVI_2013_volailles!$C$3:$I$79,7,FALSE)/1000),"",VLOOKUP(K77,ITAVI_2013_volailles!$C$3:$I$79,7,FALSE)/1000)</f>
        <v/>
      </c>
      <c r="M77" s="128"/>
      <c r="N77" s="149"/>
      <c r="O77" s="344" t="str">
        <f t="shared" si="7"/>
        <v/>
      </c>
      <c r="P77" s="259" t="str">
        <f>IF(ISERROR(VLOOKUP(O77,ITAVI_2013_volailles!$C$3:$I$79,7,FALSE)/1000),"",VLOOKUP(O77,ITAVI_2013_volailles!$C$3:$I$79,7,FALSE)/1000)</f>
        <v/>
      </c>
      <c r="Q77" s="128"/>
      <c r="R77" s="149"/>
      <c r="S77" s="344" t="str">
        <f t="shared" si="8"/>
        <v/>
      </c>
      <c r="T77" s="259" t="str">
        <f>IF(ISERROR(VLOOKUP(S77,ITAVI_2013_volailles!$C$3:$I$79,7,FALSE)/1000),"",VLOOKUP(S77,ITAVI_2013_volailles!$C$3:$I$79,7,FALSE)/1000)</f>
        <v/>
      </c>
      <c r="U77" s="128"/>
      <c r="V77" s="149"/>
      <c r="W77" s="154"/>
      <c r="X77" s="154"/>
      <c r="Y77" s="154"/>
      <c r="Z77" s="154"/>
      <c r="AA77" s="154"/>
      <c r="AB77" s="154"/>
      <c r="AC77" s="154"/>
      <c r="AD77" s="154"/>
      <c r="AE77" s="154"/>
      <c r="AF77" s="154"/>
      <c r="AG77" s="154"/>
      <c r="AH77" s="154"/>
      <c r="AI77" s="154"/>
    </row>
    <row r="78" spans="1:35" s="72" customFormat="1" hidden="1" x14ac:dyDescent="0.25">
      <c r="A78" s="179">
        <v>14</v>
      </c>
      <c r="B78" s="333" t="str">
        <f t="shared" si="3"/>
        <v/>
      </c>
      <c r="C78" s="344" t="str">
        <f t="shared" si="4"/>
        <v/>
      </c>
      <c r="D78" s="259" t="str">
        <f>IF(ISERROR(VLOOKUP(C78,ITAVI_2013_volailles!$C$3:$I$79,7,FALSE))/1000,"",VLOOKUP(C78,ITAVI_2013_volailles!$C$3:$I$79,7,FALSE)/1000)</f>
        <v/>
      </c>
      <c r="E78" s="128"/>
      <c r="F78" s="149"/>
      <c r="G78" s="344" t="str">
        <f t="shared" si="5"/>
        <v/>
      </c>
      <c r="H78" s="259" t="str">
        <f>IF(ISERROR(VLOOKUP(G78,ITAVI_2013_volailles!$C$3:$I$79,7,FALSE)/1000),"",VLOOKUP(G78,ITAVI_2013_volailles!$C$3:$I$79,7,FALSE)/1000)</f>
        <v/>
      </c>
      <c r="I78" s="128"/>
      <c r="J78" s="149"/>
      <c r="K78" s="344" t="str">
        <f t="shared" si="6"/>
        <v/>
      </c>
      <c r="L78" s="259" t="str">
        <f>IF(ISERROR(VLOOKUP(K78,ITAVI_2013_volailles!$C$3:$I$79,7,FALSE)/1000),"",VLOOKUP(K78,ITAVI_2013_volailles!$C$3:$I$79,7,FALSE)/1000)</f>
        <v/>
      </c>
      <c r="M78" s="128"/>
      <c r="N78" s="149"/>
      <c r="O78" s="344" t="str">
        <f t="shared" si="7"/>
        <v/>
      </c>
      <c r="P78" s="259" t="str">
        <f>IF(ISERROR(VLOOKUP(O78,ITAVI_2013_volailles!$C$3:$I$79,7,FALSE)/1000),"",VLOOKUP(O78,ITAVI_2013_volailles!$C$3:$I$79,7,FALSE)/1000)</f>
        <v/>
      </c>
      <c r="Q78" s="128"/>
      <c r="R78" s="149"/>
      <c r="S78" s="344" t="str">
        <f t="shared" si="8"/>
        <v/>
      </c>
      <c r="T78" s="259" t="str">
        <f>IF(ISERROR(VLOOKUP(S78,ITAVI_2013_volailles!$C$3:$I$79,7,FALSE)/1000),"",VLOOKUP(S78,ITAVI_2013_volailles!$C$3:$I$79,7,FALSE)/1000)</f>
        <v/>
      </c>
      <c r="U78" s="128"/>
      <c r="V78" s="149"/>
      <c r="W78" s="154"/>
      <c r="X78" s="154"/>
      <c r="Y78" s="154"/>
      <c r="Z78" s="154"/>
      <c r="AA78" s="154"/>
      <c r="AB78" s="154"/>
      <c r="AC78" s="154"/>
      <c r="AD78" s="154"/>
      <c r="AE78" s="154"/>
      <c r="AF78" s="154"/>
      <c r="AG78" s="154"/>
      <c r="AH78" s="154"/>
      <c r="AI78" s="154"/>
    </row>
    <row r="79" spans="1:35" customFormat="1" hidden="1" x14ac:dyDescent="0.25">
      <c r="A79" s="179">
        <v>15</v>
      </c>
      <c r="B79" s="333" t="str">
        <f t="shared" ref="B79:B84" si="9">IF(B30="","",B30)</f>
        <v/>
      </c>
      <c r="C79" s="344" t="str">
        <f t="shared" si="4"/>
        <v/>
      </c>
      <c r="D79" s="259" t="str">
        <f>IF(ISERROR(VLOOKUP(C79,ITAVI_2013_volailles!$C$3:$I$79,7,FALSE))/1000,"",VLOOKUP(C79,ITAVI_2013_volailles!$C$3:$I$79,7,FALSE)/1000)</f>
        <v/>
      </c>
      <c r="E79" s="128"/>
      <c r="F79" s="149"/>
      <c r="G79" s="344" t="str">
        <f t="shared" si="5"/>
        <v/>
      </c>
      <c r="H79" s="259" t="str">
        <f>IF(ISERROR(VLOOKUP(G79,ITAVI_2013_volailles!$C$3:$I$79,7,FALSE)/1000),"",VLOOKUP(G79,ITAVI_2013_volailles!$C$3:$I$79,7,FALSE)/1000)</f>
        <v/>
      </c>
      <c r="I79" s="128"/>
      <c r="J79" s="149"/>
      <c r="K79" s="344" t="str">
        <f t="shared" si="6"/>
        <v/>
      </c>
      <c r="L79" s="259" t="str">
        <f>IF(ISERROR(VLOOKUP(K79,ITAVI_2013_volailles!$C$3:$I$79,7,FALSE)/1000),"",VLOOKUP(K79,ITAVI_2013_volailles!$C$3:$I$79,7,FALSE)/1000)</f>
        <v/>
      </c>
      <c r="M79" s="128"/>
      <c r="N79" s="149"/>
      <c r="O79" s="344" t="str">
        <f t="shared" si="7"/>
        <v/>
      </c>
      <c r="P79" s="259" t="str">
        <f>IF(ISERROR(VLOOKUP(O79,ITAVI_2013_volailles!$C$3:$I$79,7,FALSE)/1000),"",VLOOKUP(O79,ITAVI_2013_volailles!$C$3:$I$79,7,FALSE)/1000)</f>
        <v/>
      </c>
      <c r="Q79" s="128"/>
      <c r="R79" s="149"/>
      <c r="S79" s="344" t="str">
        <f t="shared" si="8"/>
        <v/>
      </c>
      <c r="T79" s="259" t="str">
        <f>IF(ISERROR(VLOOKUP(S79,ITAVI_2013_volailles!$C$3:$I$79,7,FALSE)/1000),"",VLOOKUP(S79,ITAVI_2013_volailles!$C$3:$I$79,7,FALSE)/1000)</f>
        <v/>
      </c>
      <c r="U79" s="128"/>
      <c r="V79" s="149"/>
      <c r="W79" s="154"/>
      <c r="X79" s="154"/>
      <c r="Y79" s="154"/>
      <c r="Z79" s="154"/>
      <c r="AA79" s="154"/>
      <c r="AB79" s="154"/>
      <c r="AC79" s="154"/>
      <c r="AD79" s="154"/>
      <c r="AE79" s="154"/>
      <c r="AF79" s="154"/>
      <c r="AG79" s="154"/>
      <c r="AH79" s="154"/>
      <c r="AI79" s="154"/>
    </row>
    <row r="80" spans="1:35" s="204" customFormat="1" hidden="1" x14ac:dyDescent="0.25">
      <c r="A80" s="179">
        <v>16</v>
      </c>
      <c r="B80" s="333" t="str">
        <f t="shared" si="9"/>
        <v/>
      </c>
      <c r="C80" s="344" t="str">
        <f t="shared" ref="C80:C84" si="10">IF(D55="","",D55)</f>
        <v/>
      </c>
      <c r="D80" s="259" t="str">
        <f>IF(ISERROR(VLOOKUP(C80,ITAVI_2013_volailles!$C$3:$I$79,7,FALSE))/1000,"",VLOOKUP(C80,ITAVI_2013_volailles!$C$3:$I$79,7,FALSE)/1000)</f>
        <v/>
      </c>
      <c r="E80" s="128"/>
      <c r="F80" s="149"/>
      <c r="G80" s="344" t="str">
        <f t="shared" ref="G80:G84" si="11">IF(H55="","",H55)</f>
        <v/>
      </c>
      <c r="H80" s="259" t="str">
        <f>IF(ISERROR(VLOOKUP(G80,ITAVI_2013_volailles!$C$3:$I$79,7,FALSE)/1000),"",VLOOKUP(G80,ITAVI_2013_volailles!$C$3:$I$79,7,FALSE)/1000)</f>
        <v/>
      </c>
      <c r="I80" s="128"/>
      <c r="J80" s="149"/>
      <c r="K80" s="344" t="str">
        <f t="shared" ref="K80:K84" si="12">IF(L55="","",L55)</f>
        <v/>
      </c>
      <c r="L80" s="259" t="str">
        <f>IF(ISERROR(VLOOKUP(K80,ITAVI_2013_volailles!$C$3:$I$79,7,FALSE)/1000),"",VLOOKUP(K80,ITAVI_2013_volailles!$C$3:$I$79,7,FALSE)/1000)</f>
        <v/>
      </c>
      <c r="M80" s="128"/>
      <c r="N80" s="149"/>
      <c r="O80" s="344" t="str">
        <f t="shared" si="7"/>
        <v/>
      </c>
      <c r="P80" s="259" t="str">
        <f>IF(ISERROR(VLOOKUP(O80,ITAVI_2013_volailles!$C$3:$I$79,7,FALSE)/1000),"",VLOOKUP(O80,ITAVI_2013_volailles!$C$3:$I$79,7,FALSE)/1000)</f>
        <v/>
      </c>
      <c r="Q80" s="128"/>
      <c r="R80" s="149"/>
      <c r="S80" s="344" t="str">
        <f t="shared" si="8"/>
        <v/>
      </c>
      <c r="T80" s="259" t="str">
        <f>IF(ISERROR(VLOOKUP(S80,ITAVI_2013_volailles!$C$3:$I$79,7,FALSE)/1000),"",VLOOKUP(S80,ITAVI_2013_volailles!$C$3:$I$79,7,FALSE)/1000)</f>
        <v/>
      </c>
      <c r="U80" s="128"/>
      <c r="V80" s="149"/>
      <c r="W80" s="154"/>
      <c r="X80" s="154"/>
      <c r="Y80" s="154"/>
      <c r="Z80" s="154"/>
      <c r="AA80" s="154"/>
      <c r="AB80" s="154"/>
      <c r="AC80" s="154"/>
      <c r="AD80" s="154"/>
      <c r="AE80" s="154"/>
      <c r="AF80" s="154"/>
      <c r="AG80" s="154"/>
      <c r="AH80" s="154"/>
      <c r="AI80" s="154"/>
    </row>
    <row r="81" spans="1:35" s="204" customFormat="1" hidden="1" x14ac:dyDescent="0.25">
      <c r="A81" s="179">
        <v>17</v>
      </c>
      <c r="B81" s="333" t="str">
        <f t="shared" si="9"/>
        <v/>
      </c>
      <c r="C81" s="344" t="str">
        <f t="shared" si="10"/>
        <v/>
      </c>
      <c r="D81" s="259" t="str">
        <f>IF(ISERROR(VLOOKUP(C81,ITAVI_2013_volailles!$C$3:$I$79,7,FALSE))/1000,"",VLOOKUP(C81,ITAVI_2013_volailles!$C$3:$I$79,7,FALSE)/1000)</f>
        <v/>
      </c>
      <c r="E81" s="128"/>
      <c r="F81" s="149"/>
      <c r="G81" s="344" t="str">
        <f t="shared" si="11"/>
        <v/>
      </c>
      <c r="H81" s="259" t="str">
        <f>IF(ISERROR(VLOOKUP(G81,ITAVI_2013_volailles!$C$3:$I$79,7,FALSE)/1000),"",VLOOKUP(G81,ITAVI_2013_volailles!$C$3:$I$79,7,FALSE)/1000)</f>
        <v/>
      </c>
      <c r="I81" s="128"/>
      <c r="J81" s="149"/>
      <c r="K81" s="344" t="str">
        <f t="shared" si="12"/>
        <v/>
      </c>
      <c r="L81" s="259" t="str">
        <f>IF(ISERROR(VLOOKUP(K81,ITAVI_2013_volailles!$C$3:$I$79,7,FALSE)/1000),"",VLOOKUP(K81,ITAVI_2013_volailles!$C$3:$I$79,7,FALSE)/1000)</f>
        <v/>
      </c>
      <c r="M81" s="128"/>
      <c r="N81" s="149"/>
      <c r="O81" s="344" t="str">
        <f t="shared" si="7"/>
        <v/>
      </c>
      <c r="P81" s="259" t="str">
        <f>IF(ISERROR(VLOOKUP(O81,ITAVI_2013_volailles!$C$3:$I$79,7,FALSE)/1000),"",VLOOKUP(O81,ITAVI_2013_volailles!$C$3:$I$79,7,FALSE)/1000)</f>
        <v/>
      </c>
      <c r="Q81" s="128"/>
      <c r="R81" s="149"/>
      <c r="S81" s="344" t="str">
        <f t="shared" si="8"/>
        <v/>
      </c>
      <c r="T81" s="259" t="str">
        <f>IF(ISERROR(VLOOKUP(S81,ITAVI_2013_volailles!$C$3:$I$79,7,FALSE)/1000),"",VLOOKUP(S81,ITAVI_2013_volailles!$C$3:$I$79,7,FALSE)/1000)</f>
        <v/>
      </c>
      <c r="U81" s="128"/>
      <c r="V81" s="149"/>
      <c r="W81" s="154"/>
      <c r="X81" s="154"/>
      <c r="Y81" s="154"/>
      <c r="Z81" s="154"/>
      <c r="AA81" s="154"/>
      <c r="AB81" s="154"/>
      <c r="AC81" s="154"/>
      <c r="AD81" s="154"/>
      <c r="AE81" s="154"/>
      <c r="AF81" s="154"/>
      <c r="AG81" s="154"/>
      <c r="AH81" s="154"/>
      <c r="AI81" s="154"/>
    </row>
    <row r="82" spans="1:35" s="204" customFormat="1" hidden="1" x14ac:dyDescent="0.25">
      <c r="A82" s="179">
        <v>18</v>
      </c>
      <c r="B82" s="333" t="str">
        <f t="shared" si="9"/>
        <v/>
      </c>
      <c r="C82" s="344" t="str">
        <f t="shared" si="10"/>
        <v/>
      </c>
      <c r="D82" s="259" t="str">
        <f>IF(ISERROR(VLOOKUP(C82,ITAVI_2013_volailles!$C$3:$I$79,7,FALSE))/1000,"",VLOOKUP(C82,ITAVI_2013_volailles!$C$3:$I$79,7,FALSE)/1000)</f>
        <v/>
      </c>
      <c r="E82" s="128"/>
      <c r="F82" s="149"/>
      <c r="G82" s="344" t="str">
        <f t="shared" si="11"/>
        <v/>
      </c>
      <c r="H82" s="259" t="str">
        <f>IF(ISERROR(VLOOKUP(G82,ITAVI_2013_volailles!$C$3:$I$79,7,FALSE)/1000),"",VLOOKUP(G82,ITAVI_2013_volailles!$C$3:$I$79,7,FALSE)/1000)</f>
        <v/>
      </c>
      <c r="I82" s="128"/>
      <c r="J82" s="149"/>
      <c r="K82" s="344" t="str">
        <f t="shared" si="12"/>
        <v/>
      </c>
      <c r="L82" s="259" t="str">
        <f>IF(ISERROR(VLOOKUP(K82,ITAVI_2013_volailles!$C$3:$I$79,7,FALSE)/1000),"",VLOOKUP(K82,ITAVI_2013_volailles!$C$3:$I$79,7,FALSE)/1000)</f>
        <v/>
      </c>
      <c r="M82" s="128"/>
      <c r="N82" s="149"/>
      <c r="O82" s="344" t="str">
        <f t="shared" si="7"/>
        <v/>
      </c>
      <c r="P82" s="259" t="str">
        <f>IF(ISERROR(VLOOKUP(O82,ITAVI_2013_volailles!$C$3:$I$79,7,FALSE)/1000),"",VLOOKUP(O82,ITAVI_2013_volailles!$C$3:$I$79,7,FALSE)/1000)</f>
        <v/>
      </c>
      <c r="Q82" s="128"/>
      <c r="R82" s="149"/>
      <c r="S82" s="344" t="str">
        <f t="shared" si="8"/>
        <v/>
      </c>
      <c r="T82" s="259" t="str">
        <f>IF(ISERROR(VLOOKUP(S82,ITAVI_2013_volailles!$C$3:$I$79,7,FALSE)/1000),"",VLOOKUP(S82,ITAVI_2013_volailles!$C$3:$I$79,7,FALSE)/1000)</f>
        <v/>
      </c>
      <c r="U82" s="128"/>
      <c r="V82" s="149"/>
      <c r="W82" s="154"/>
      <c r="X82" s="154"/>
      <c r="Y82" s="154"/>
      <c r="Z82" s="154"/>
      <c r="AA82" s="154"/>
      <c r="AB82" s="154"/>
      <c r="AC82" s="154"/>
      <c r="AD82" s="154"/>
      <c r="AE82" s="154"/>
      <c r="AF82" s="154"/>
      <c r="AG82" s="154"/>
      <c r="AH82" s="154"/>
      <c r="AI82" s="154"/>
    </row>
    <row r="83" spans="1:35" s="204" customFormat="1" hidden="1" x14ac:dyDescent="0.25">
      <c r="A83" s="179">
        <v>19</v>
      </c>
      <c r="B83" s="333" t="str">
        <f t="shared" si="9"/>
        <v/>
      </c>
      <c r="C83" s="344" t="str">
        <f t="shared" si="10"/>
        <v/>
      </c>
      <c r="D83" s="259" t="str">
        <f>IF(ISERROR(VLOOKUP(C83,ITAVI_2013_volailles!$C$3:$I$79,7,FALSE))/1000,"",VLOOKUP(C83,ITAVI_2013_volailles!$C$3:$I$79,7,FALSE)/1000)</f>
        <v/>
      </c>
      <c r="E83" s="128"/>
      <c r="F83" s="149"/>
      <c r="G83" s="344" t="str">
        <f t="shared" si="11"/>
        <v/>
      </c>
      <c r="H83" s="259" t="str">
        <f>IF(ISERROR(VLOOKUP(G83,ITAVI_2013_volailles!$C$3:$I$79,7,FALSE)/1000),"",VLOOKUP(G83,ITAVI_2013_volailles!$C$3:$I$79,7,FALSE)/1000)</f>
        <v/>
      </c>
      <c r="I83" s="128"/>
      <c r="J83" s="149"/>
      <c r="K83" s="344" t="str">
        <f t="shared" si="12"/>
        <v/>
      </c>
      <c r="L83" s="259" t="str">
        <f>IF(ISERROR(VLOOKUP(K83,ITAVI_2013_volailles!$C$3:$I$79,7,FALSE)/1000),"",VLOOKUP(K83,ITAVI_2013_volailles!$C$3:$I$79,7,FALSE)/1000)</f>
        <v/>
      </c>
      <c r="M83" s="128"/>
      <c r="N83" s="149"/>
      <c r="O83" s="344" t="str">
        <f t="shared" si="7"/>
        <v/>
      </c>
      <c r="P83" s="259" t="str">
        <f>IF(ISERROR(VLOOKUP(O83,ITAVI_2013_volailles!$C$3:$I$79,7,FALSE)/1000),"",VLOOKUP(O83,ITAVI_2013_volailles!$C$3:$I$79,7,FALSE)/1000)</f>
        <v/>
      </c>
      <c r="Q83" s="128"/>
      <c r="R83" s="149"/>
      <c r="S83" s="344" t="str">
        <f t="shared" si="8"/>
        <v/>
      </c>
      <c r="T83" s="259" t="str">
        <f>IF(ISERROR(VLOOKUP(S83,ITAVI_2013_volailles!$C$3:$I$79,7,FALSE)/1000),"",VLOOKUP(S83,ITAVI_2013_volailles!$C$3:$I$79,7,FALSE)/1000)</f>
        <v/>
      </c>
      <c r="U83" s="128"/>
      <c r="V83" s="149"/>
      <c r="W83" s="154"/>
      <c r="X83" s="154"/>
      <c r="Y83" s="154"/>
      <c r="Z83" s="154"/>
      <c r="AA83" s="154"/>
      <c r="AB83" s="154"/>
      <c r="AC83" s="154"/>
      <c r="AD83" s="154"/>
      <c r="AE83" s="154"/>
      <c r="AF83" s="154"/>
      <c r="AG83" s="154"/>
      <c r="AH83" s="154"/>
      <c r="AI83" s="154"/>
    </row>
    <row r="84" spans="1:35" s="204" customFormat="1" hidden="1" x14ac:dyDescent="0.25">
      <c r="A84" s="179">
        <v>20</v>
      </c>
      <c r="B84" s="333" t="str">
        <f t="shared" si="9"/>
        <v/>
      </c>
      <c r="C84" s="344" t="str">
        <f t="shared" si="10"/>
        <v/>
      </c>
      <c r="D84" s="259" t="str">
        <f>IF(ISERROR(VLOOKUP(C84,ITAVI_2013_volailles!$C$3:$I$79,7,FALSE))/1000,"",VLOOKUP(C84,ITAVI_2013_volailles!$C$3:$I$79,7,FALSE)/1000)</f>
        <v/>
      </c>
      <c r="E84" s="128"/>
      <c r="F84" s="149"/>
      <c r="G84" s="344" t="str">
        <f t="shared" si="11"/>
        <v/>
      </c>
      <c r="H84" s="259" t="str">
        <f>IF(ISERROR(VLOOKUP(G84,ITAVI_2013_volailles!$C$3:$I$79,7,FALSE)/1000),"",VLOOKUP(G84,ITAVI_2013_volailles!$C$3:$I$79,7,FALSE)/1000)</f>
        <v/>
      </c>
      <c r="I84" s="128"/>
      <c r="J84" s="149"/>
      <c r="K84" s="344" t="str">
        <f t="shared" si="12"/>
        <v/>
      </c>
      <c r="L84" s="259" t="str">
        <f>IF(ISERROR(VLOOKUP(K84,ITAVI_2013_volailles!$C$3:$I$79,7,FALSE)/1000),"",VLOOKUP(K84,ITAVI_2013_volailles!$C$3:$I$79,7,FALSE)/1000)</f>
        <v/>
      </c>
      <c r="M84" s="128"/>
      <c r="N84" s="149"/>
      <c r="O84" s="344" t="str">
        <f t="shared" si="7"/>
        <v/>
      </c>
      <c r="P84" s="259" t="str">
        <f>IF(ISERROR(VLOOKUP(O84,ITAVI_2013_volailles!$C$3:$I$79,7,FALSE)/1000),"",VLOOKUP(O84,ITAVI_2013_volailles!$C$3:$I$79,7,FALSE)/1000)</f>
        <v/>
      </c>
      <c r="Q84" s="128"/>
      <c r="R84" s="149"/>
      <c r="S84" s="344" t="str">
        <f t="shared" si="8"/>
        <v/>
      </c>
      <c r="T84" s="259" t="str">
        <f>IF(ISERROR(VLOOKUP(S84,ITAVI_2013_volailles!$C$3:$I$79,7,FALSE)/1000),"",VLOOKUP(S84,ITAVI_2013_volailles!$C$3:$I$79,7,FALSE)/1000)</f>
        <v/>
      </c>
      <c r="U84" s="128"/>
      <c r="V84" s="149"/>
      <c r="W84" s="154"/>
      <c r="X84" s="154"/>
      <c r="Y84" s="154"/>
      <c r="Z84" s="154"/>
      <c r="AA84" s="154"/>
      <c r="AB84" s="154"/>
      <c r="AC84" s="154"/>
      <c r="AD84" s="154"/>
      <c r="AE84" s="154"/>
      <c r="AF84" s="154"/>
      <c r="AG84" s="154"/>
      <c r="AH84" s="154"/>
      <c r="AI84" s="154"/>
    </row>
    <row r="85" spans="1:35" customFormat="1" ht="17.45" customHeight="1" x14ac:dyDescent="0.25">
      <c r="A85" s="76"/>
      <c r="B85" s="126"/>
      <c r="C85" s="126"/>
      <c r="D85" s="126"/>
      <c r="E85" s="126"/>
      <c r="F85" s="126"/>
      <c r="G85" s="126"/>
      <c r="H85" s="126"/>
      <c r="I85" s="126"/>
      <c r="J85" s="126"/>
      <c r="K85" s="126"/>
      <c r="L85" s="126"/>
      <c r="M85" s="126"/>
      <c r="N85" s="76"/>
      <c r="O85" s="126"/>
      <c r="P85" s="126"/>
      <c r="Q85" s="126"/>
      <c r="R85" s="203"/>
      <c r="S85" s="126"/>
      <c r="T85" s="126"/>
      <c r="U85" s="126"/>
      <c r="V85" s="203"/>
      <c r="W85" s="154"/>
      <c r="X85" s="154"/>
      <c r="Y85" s="154"/>
      <c r="Z85" s="154"/>
      <c r="AA85" s="154"/>
      <c r="AB85" s="154"/>
      <c r="AC85" s="154"/>
      <c r="AD85" s="154"/>
      <c r="AE85" s="154"/>
      <c r="AF85" s="154"/>
      <c r="AG85" s="154"/>
      <c r="AH85" s="154"/>
      <c r="AI85" s="154"/>
    </row>
    <row r="86" spans="1:35" s="204" customFormat="1" ht="24.95" customHeight="1" x14ac:dyDescent="0.25">
      <c r="A86" s="147" t="s">
        <v>779</v>
      </c>
      <c r="B86" s="203"/>
      <c r="C86" s="203"/>
      <c r="D86" s="203"/>
      <c r="E86" s="203"/>
      <c r="F86" s="203"/>
      <c r="G86" s="203"/>
      <c r="H86" s="203"/>
      <c r="I86" s="203"/>
      <c r="J86" s="203"/>
      <c r="K86" s="203"/>
      <c r="L86" s="203"/>
      <c r="M86" s="203"/>
      <c r="N86" s="203"/>
      <c r="O86" s="203"/>
      <c r="P86" s="203"/>
      <c r="Q86" s="203"/>
      <c r="R86" s="203"/>
      <c r="S86" s="203"/>
      <c r="T86" s="203"/>
      <c r="U86" s="203"/>
      <c r="V86" s="203"/>
      <c r="W86" s="154"/>
      <c r="X86" s="154"/>
      <c r="Y86" s="154"/>
      <c r="Z86" s="154"/>
      <c r="AA86" s="154"/>
      <c r="AB86" s="154"/>
      <c r="AC86" s="154"/>
      <c r="AD86" s="154"/>
      <c r="AE86" s="154"/>
      <c r="AF86" s="154"/>
      <c r="AG86" s="154"/>
      <c r="AH86" s="154"/>
      <c r="AI86" s="154"/>
    </row>
    <row r="87" spans="1:35" s="204" customFormat="1" ht="24.95" customHeight="1" x14ac:dyDescent="0.25">
      <c r="A87" s="203"/>
      <c r="B87" s="541" t="s">
        <v>16</v>
      </c>
      <c r="C87" s="536" t="s">
        <v>196</v>
      </c>
      <c r="D87" s="536"/>
      <c r="E87" s="536"/>
      <c r="F87" s="536" t="s">
        <v>197</v>
      </c>
      <c r="G87" s="536"/>
      <c r="H87" s="536"/>
      <c r="I87" s="536" t="s">
        <v>236</v>
      </c>
      <c r="J87" s="536"/>
      <c r="K87" s="536"/>
      <c r="L87" s="536" t="s">
        <v>454</v>
      </c>
      <c r="M87" s="536"/>
      <c r="N87" s="536"/>
      <c r="O87" s="536" t="s">
        <v>455</v>
      </c>
      <c r="P87" s="536"/>
      <c r="Q87" s="536"/>
      <c r="R87"/>
      <c r="S87"/>
      <c r="T87"/>
      <c r="U87"/>
      <c r="V87"/>
      <c r="W87" s="154"/>
      <c r="X87" s="154"/>
      <c r="Y87" s="154"/>
      <c r="Z87" s="154"/>
      <c r="AA87" s="154"/>
      <c r="AB87" s="154"/>
      <c r="AC87" s="154"/>
      <c r="AD87" s="154"/>
      <c r="AE87" s="154"/>
      <c r="AF87" s="154"/>
      <c r="AG87" s="154"/>
      <c r="AH87" s="154"/>
      <c r="AI87" s="154"/>
    </row>
    <row r="88" spans="1:35" s="204" customFormat="1" ht="24.95" customHeight="1" x14ac:dyDescent="0.25">
      <c r="A88" s="203"/>
      <c r="B88" s="541"/>
      <c r="C88" s="127" t="s">
        <v>12</v>
      </c>
      <c r="D88" s="127" t="s">
        <v>387</v>
      </c>
      <c r="E88" s="127" t="s">
        <v>388</v>
      </c>
      <c r="F88" s="127" t="s">
        <v>12</v>
      </c>
      <c r="G88" s="127" t="s">
        <v>387</v>
      </c>
      <c r="H88" s="127" t="s">
        <v>388</v>
      </c>
      <c r="I88" s="127" t="s">
        <v>12</v>
      </c>
      <c r="J88" s="127" t="s">
        <v>387</v>
      </c>
      <c r="K88" s="127" t="s">
        <v>388</v>
      </c>
      <c r="L88" s="127" t="s">
        <v>12</v>
      </c>
      <c r="M88" s="127" t="s">
        <v>387</v>
      </c>
      <c r="N88" s="127" t="s">
        <v>388</v>
      </c>
      <c r="O88" s="127" t="s">
        <v>12</v>
      </c>
      <c r="P88" s="127" t="s">
        <v>387</v>
      </c>
      <c r="Q88" s="127" t="s">
        <v>388</v>
      </c>
      <c r="R88"/>
      <c r="S88"/>
      <c r="T88"/>
      <c r="U88"/>
      <c r="V88"/>
      <c r="W88" s="154"/>
      <c r="X88" s="154"/>
      <c r="Y88" s="154"/>
      <c r="Z88" s="154"/>
      <c r="AA88" s="154" t="s">
        <v>655</v>
      </c>
      <c r="AB88" s="154" t="s">
        <v>656</v>
      </c>
      <c r="AC88" s="154" t="s">
        <v>657</v>
      </c>
      <c r="AD88" s="154"/>
      <c r="AE88" s="154"/>
      <c r="AF88" s="154"/>
      <c r="AG88" s="154"/>
      <c r="AH88" s="154"/>
      <c r="AI88" s="154"/>
    </row>
    <row r="89" spans="1:35" s="204" customFormat="1" x14ac:dyDescent="0.25">
      <c r="A89" s="179">
        <v>1</v>
      </c>
      <c r="B89" s="333" t="str">
        <f>IF(B16="","",B16)</f>
        <v>P1P2P3</v>
      </c>
      <c r="C89" s="343"/>
      <c r="D89" s="343" t="s">
        <v>974</v>
      </c>
      <c r="E89" s="343"/>
      <c r="F89" s="343"/>
      <c r="G89" s="343"/>
      <c r="H89" s="343"/>
      <c r="I89" s="343"/>
      <c r="J89" s="343"/>
      <c r="K89" s="343"/>
      <c r="L89" s="343"/>
      <c r="M89" s="343"/>
      <c r="N89" s="343"/>
      <c r="O89" s="343"/>
      <c r="P89" s="343"/>
      <c r="Q89" s="343"/>
      <c r="R89"/>
      <c r="S89"/>
      <c r="T89"/>
      <c r="U89"/>
      <c r="V89"/>
      <c r="W89" s="154"/>
      <c r="X89" s="154"/>
      <c r="Y89" s="154"/>
      <c r="Z89" s="154"/>
      <c r="AA89" s="154" t="str">
        <f ca="1">'Donnees d''entrée'!$F$303</f>
        <v>'Donnees d''entrée'!D292:D292</v>
      </c>
      <c r="AB89" s="154" t="str">
        <f ca="1">'Donnees d''entrée'!$F$328</f>
        <v>'Donnees d''entrée'!D317:D318</v>
      </c>
      <c r="AC89" s="154" t="str">
        <f ca="1">'Donnees d''entrée'!$F$353</f>
        <v>'Donnees d''entrée'!D342:D342</v>
      </c>
      <c r="AD89" s="154"/>
      <c r="AE89" s="154"/>
      <c r="AF89" s="154"/>
      <c r="AG89" s="154"/>
      <c r="AH89" s="154"/>
      <c r="AI89" s="154"/>
    </row>
    <row r="90" spans="1:35" s="204" customFormat="1" hidden="1" x14ac:dyDescent="0.25">
      <c r="A90" s="179">
        <v>2</v>
      </c>
      <c r="B90" s="333" t="str">
        <f t="shared" ref="B90:B108" si="13">IF(B17="","",B17)</f>
        <v/>
      </c>
      <c r="C90" s="343"/>
      <c r="D90" s="343"/>
      <c r="E90" s="343"/>
      <c r="F90" s="343"/>
      <c r="G90" s="343"/>
      <c r="H90" s="343"/>
      <c r="I90" s="343"/>
      <c r="J90" s="343"/>
      <c r="K90" s="343"/>
      <c r="L90" s="343"/>
      <c r="M90" s="343"/>
      <c r="N90" s="343"/>
      <c r="O90" s="343"/>
      <c r="P90" s="343"/>
      <c r="Q90" s="343"/>
      <c r="R90"/>
      <c r="S90"/>
      <c r="T90"/>
      <c r="U90"/>
      <c r="V90"/>
      <c r="W90" s="154"/>
      <c r="X90" s="154"/>
      <c r="Y90" s="154"/>
      <c r="Z90" s="154"/>
      <c r="AA90" s="154" t="str">
        <f ca="1">'Donnees d''entrée'!$F$303</f>
        <v>'Donnees d''entrée'!D292:D292</v>
      </c>
      <c r="AB90" s="154" t="str">
        <f ca="1">'Donnees d''entrée'!$F$328</f>
        <v>'Donnees d''entrée'!D317:D318</v>
      </c>
      <c r="AC90" s="154" t="str">
        <f ca="1">'Donnees d''entrée'!$F$353</f>
        <v>'Donnees d''entrée'!D342:D342</v>
      </c>
      <c r="AD90" s="154"/>
      <c r="AE90" s="154"/>
      <c r="AF90" s="154"/>
      <c r="AG90" s="154"/>
      <c r="AH90" s="154"/>
      <c r="AI90" s="154"/>
    </row>
    <row r="91" spans="1:35" s="204" customFormat="1" hidden="1" x14ac:dyDescent="0.25">
      <c r="A91" s="179">
        <v>3</v>
      </c>
      <c r="B91" s="333" t="str">
        <f t="shared" si="13"/>
        <v/>
      </c>
      <c r="C91" s="343"/>
      <c r="D91" s="343"/>
      <c r="E91" s="343"/>
      <c r="F91" s="343"/>
      <c r="G91" s="343"/>
      <c r="H91" s="343"/>
      <c r="I91" s="343"/>
      <c r="J91" s="343"/>
      <c r="K91" s="343"/>
      <c r="L91" s="343"/>
      <c r="M91" s="343"/>
      <c r="N91" s="343"/>
      <c r="O91" s="343"/>
      <c r="P91" s="343"/>
      <c r="Q91" s="343"/>
      <c r="R91"/>
      <c r="S91"/>
      <c r="T91"/>
      <c r="U91"/>
      <c r="V91"/>
      <c r="W91" s="154"/>
      <c r="X91" s="154"/>
      <c r="Y91" s="154"/>
      <c r="Z91" s="154"/>
      <c r="AA91" s="154" t="str">
        <f ca="1">'Donnees d''entrée'!$F$303</f>
        <v>'Donnees d''entrée'!D292:D292</v>
      </c>
      <c r="AB91" s="154" t="str">
        <f ca="1">'Donnees d''entrée'!$F$328</f>
        <v>'Donnees d''entrée'!D317:D318</v>
      </c>
      <c r="AC91" s="154" t="str">
        <f ca="1">'Donnees d''entrée'!$F$353</f>
        <v>'Donnees d''entrée'!D342:D342</v>
      </c>
      <c r="AD91" s="154"/>
      <c r="AE91" s="154"/>
      <c r="AF91" s="154"/>
      <c r="AG91" s="154"/>
      <c r="AH91" s="154"/>
      <c r="AI91" s="154"/>
    </row>
    <row r="92" spans="1:35" s="204" customFormat="1" hidden="1" x14ac:dyDescent="0.25">
      <c r="A92" s="179">
        <v>4</v>
      </c>
      <c r="B92" s="333" t="str">
        <f t="shared" si="13"/>
        <v/>
      </c>
      <c r="C92" s="343"/>
      <c r="D92" s="343"/>
      <c r="E92" s="343"/>
      <c r="F92" s="343"/>
      <c r="G92" s="343"/>
      <c r="H92" s="343"/>
      <c r="I92" s="343"/>
      <c r="J92" s="343"/>
      <c r="K92" s="343"/>
      <c r="L92" s="343"/>
      <c r="M92" s="343"/>
      <c r="N92" s="343"/>
      <c r="O92" s="343"/>
      <c r="P92" s="343"/>
      <c r="Q92" s="343"/>
      <c r="R92"/>
      <c r="S92"/>
      <c r="T92"/>
      <c r="U92"/>
      <c r="V92"/>
      <c r="W92" s="154"/>
      <c r="X92" s="154"/>
      <c r="Y92" s="154"/>
      <c r="Z92" s="154"/>
      <c r="AA92" s="154" t="str">
        <f ca="1">'Donnees d''entrée'!$F$303</f>
        <v>'Donnees d''entrée'!D292:D292</v>
      </c>
      <c r="AB92" s="154" t="str">
        <f ca="1">'Donnees d''entrée'!$F$328</f>
        <v>'Donnees d''entrée'!D317:D318</v>
      </c>
      <c r="AC92" s="154" t="str">
        <f ca="1">'Donnees d''entrée'!$F$353</f>
        <v>'Donnees d''entrée'!D342:D342</v>
      </c>
      <c r="AD92" s="154"/>
      <c r="AE92" s="154"/>
      <c r="AF92" s="154"/>
      <c r="AG92" s="154"/>
      <c r="AH92" s="154"/>
      <c r="AI92" s="154"/>
    </row>
    <row r="93" spans="1:35" s="204" customFormat="1" hidden="1" x14ac:dyDescent="0.25">
      <c r="A93" s="179">
        <v>5</v>
      </c>
      <c r="B93" s="333" t="str">
        <f t="shared" si="13"/>
        <v/>
      </c>
      <c r="C93" s="343"/>
      <c r="D93" s="343"/>
      <c r="E93" s="343"/>
      <c r="F93" s="343"/>
      <c r="G93" s="343"/>
      <c r="H93" s="343"/>
      <c r="I93" s="343"/>
      <c r="J93" s="343"/>
      <c r="K93" s="343"/>
      <c r="L93" s="343"/>
      <c r="M93" s="343"/>
      <c r="N93" s="343"/>
      <c r="O93" s="343"/>
      <c r="P93" s="343"/>
      <c r="Q93" s="343"/>
      <c r="R93"/>
      <c r="S93"/>
      <c r="T93"/>
      <c r="U93"/>
      <c r="V93"/>
      <c r="W93" s="154"/>
      <c r="X93" s="154"/>
      <c r="Y93" s="154"/>
      <c r="Z93" s="154"/>
      <c r="AA93" s="154" t="str">
        <f ca="1">'Donnees d''entrée'!$F$303</f>
        <v>'Donnees d''entrée'!D292:D292</v>
      </c>
      <c r="AB93" s="154" t="str">
        <f ca="1">'Donnees d''entrée'!$F$328</f>
        <v>'Donnees d''entrée'!D317:D318</v>
      </c>
      <c r="AC93" s="154" t="str">
        <f ca="1">'Donnees d''entrée'!$F$353</f>
        <v>'Donnees d''entrée'!D342:D342</v>
      </c>
      <c r="AD93" s="154"/>
      <c r="AE93" s="154"/>
      <c r="AF93" s="154"/>
      <c r="AG93" s="154"/>
      <c r="AH93" s="154"/>
      <c r="AI93" s="154"/>
    </row>
    <row r="94" spans="1:35" s="204" customFormat="1" hidden="1" x14ac:dyDescent="0.25">
      <c r="A94" s="179">
        <v>6</v>
      </c>
      <c r="B94" s="333" t="str">
        <f t="shared" si="13"/>
        <v/>
      </c>
      <c r="C94" s="343"/>
      <c r="D94" s="343"/>
      <c r="E94" s="343"/>
      <c r="F94" s="343"/>
      <c r="G94" s="343"/>
      <c r="H94" s="343"/>
      <c r="I94" s="343"/>
      <c r="J94" s="343"/>
      <c r="K94" s="343"/>
      <c r="L94" s="343"/>
      <c r="M94" s="343"/>
      <c r="N94" s="343"/>
      <c r="O94" s="343"/>
      <c r="P94" s="343"/>
      <c r="Q94" s="343"/>
      <c r="R94"/>
      <c r="S94"/>
      <c r="T94"/>
      <c r="U94"/>
      <c r="V94"/>
      <c r="W94" s="154"/>
      <c r="X94" s="154"/>
      <c r="Y94" s="154"/>
      <c r="Z94" s="154"/>
      <c r="AA94" s="154" t="str">
        <f ca="1">'Donnees d''entrée'!$F$303</f>
        <v>'Donnees d''entrée'!D292:D292</v>
      </c>
      <c r="AB94" s="154" t="str">
        <f ca="1">'Donnees d''entrée'!$F$328</f>
        <v>'Donnees d''entrée'!D317:D318</v>
      </c>
      <c r="AC94" s="154" t="str">
        <f ca="1">'Donnees d''entrée'!$F$353</f>
        <v>'Donnees d''entrée'!D342:D342</v>
      </c>
      <c r="AD94" s="154"/>
      <c r="AE94" s="154"/>
      <c r="AF94" s="154"/>
      <c r="AG94" s="154"/>
      <c r="AH94" s="154"/>
      <c r="AI94" s="154"/>
    </row>
    <row r="95" spans="1:35" s="204" customFormat="1" hidden="1" x14ac:dyDescent="0.25">
      <c r="A95" s="179">
        <v>7</v>
      </c>
      <c r="B95" s="333" t="str">
        <f t="shared" si="13"/>
        <v/>
      </c>
      <c r="C95" s="343"/>
      <c r="D95" s="343"/>
      <c r="E95" s="343"/>
      <c r="F95" s="343"/>
      <c r="G95" s="343"/>
      <c r="H95" s="343"/>
      <c r="I95" s="343"/>
      <c r="J95" s="343"/>
      <c r="K95" s="343"/>
      <c r="L95" s="343"/>
      <c r="M95" s="343"/>
      <c r="N95" s="343"/>
      <c r="O95" s="343"/>
      <c r="P95" s="343"/>
      <c r="Q95" s="343"/>
      <c r="R95"/>
      <c r="S95"/>
      <c r="T95"/>
      <c r="U95"/>
      <c r="V95"/>
      <c r="W95" s="154"/>
      <c r="X95" s="154"/>
      <c r="Y95" s="154"/>
      <c r="Z95" s="154"/>
      <c r="AA95" s="154" t="str">
        <f ca="1">'Donnees d''entrée'!$F$303</f>
        <v>'Donnees d''entrée'!D292:D292</v>
      </c>
      <c r="AB95" s="154" t="str">
        <f ca="1">'Donnees d''entrée'!$F$328</f>
        <v>'Donnees d''entrée'!D317:D318</v>
      </c>
      <c r="AC95" s="154" t="str">
        <f ca="1">'Donnees d''entrée'!$F$353</f>
        <v>'Donnees d''entrée'!D342:D342</v>
      </c>
      <c r="AD95" s="154"/>
      <c r="AE95" s="154"/>
      <c r="AF95" s="154"/>
      <c r="AG95" s="154"/>
      <c r="AH95" s="154"/>
      <c r="AI95" s="154"/>
    </row>
    <row r="96" spans="1:35" s="204" customFormat="1" hidden="1" x14ac:dyDescent="0.25">
      <c r="A96" s="179">
        <v>8</v>
      </c>
      <c r="B96" s="333" t="str">
        <f t="shared" si="13"/>
        <v/>
      </c>
      <c r="C96" s="343"/>
      <c r="D96" s="343"/>
      <c r="E96" s="343"/>
      <c r="F96" s="343"/>
      <c r="G96" s="343"/>
      <c r="H96" s="343"/>
      <c r="I96" s="343"/>
      <c r="J96" s="343"/>
      <c r="K96" s="343"/>
      <c r="L96" s="343"/>
      <c r="M96" s="343"/>
      <c r="N96" s="343"/>
      <c r="O96" s="343"/>
      <c r="P96" s="343"/>
      <c r="Q96" s="343"/>
      <c r="R96"/>
      <c r="S96"/>
      <c r="T96"/>
      <c r="U96"/>
      <c r="V96"/>
      <c r="W96" s="154"/>
      <c r="X96" s="154"/>
      <c r="Y96" s="154"/>
      <c r="Z96" s="154"/>
      <c r="AA96" s="154" t="str">
        <f ca="1">'Donnees d''entrée'!$F$303</f>
        <v>'Donnees d''entrée'!D292:D292</v>
      </c>
      <c r="AB96" s="154" t="str">
        <f ca="1">'Donnees d''entrée'!$F$328</f>
        <v>'Donnees d''entrée'!D317:D318</v>
      </c>
      <c r="AC96" s="154" t="str">
        <f ca="1">'Donnees d''entrée'!$F$353</f>
        <v>'Donnees d''entrée'!D342:D342</v>
      </c>
      <c r="AD96" s="154"/>
      <c r="AE96" s="154"/>
      <c r="AF96" s="154"/>
      <c r="AG96" s="154"/>
      <c r="AH96" s="154"/>
      <c r="AI96" s="154"/>
    </row>
    <row r="97" spans="1:35" s="204" customFormat="1" hidden="1" x14ac:dyDescent="0.25">
      <c r="A97" s="179">
        <v>9</v>
      </c>
      <c r="B97" s="333" t="str">
        <f t="shared" si="13"/>
        <v/>
      </c>
      <c r="C97" s="343"/>
      <c r="D97" s="343"/>
      <c r="E97" s="343"/>
      <c r="F97" s="343"/>
      <c r="G97" s="343"/>
      <c r="H97" s="343"/>
      <c r="I97" s="343"/>
      <c r="J97" s="343"/>
      <c r="K97" s="343"/>
      <c r="L97" s="343"/>
      <c r="M97" s="343"/>
      <c r="N97" s="343"/>
      <c r="O97" s="343"/>
      <c r="P97" s="343"/>
      <c r="Q97" s="343"/>
      <c r="R97"/>
      <c r="S97"/>
      <c r="T97"/>
      <c r="U97"/>
      <c r="V97"/>
      <c r="W97" s="154"/>
      <c r="X97" s="154"/>
      <c r="Y97" s="154"/>
      <c r="Z97" s="154"/>
      <c r="AA97" s="154" t="str">
        <f ca="1">'Donnees d''entrée'!$F$303</f>
        <v>'Donnees d''entrée'!D292:D292</v>
      </c>
      <c r="AB97" s="154" t="str">
        <f ca="1">'Donnees d''entrée'!$F$328</f>
        <v>'Donnees d''entrée'!D317:D318</v>
      </c>
      <c r="AC97" s="154" t="str">
        <f ca="1">'Donnees d''entrée'!$F$353</f>
        <v>'Donnees d''entrée'!D342:D342</v>
      </c>
      <c r="AD97" s="154"/>
      <c r="AE97" s="154"/>
      <c r="AF97" s="154"/>
      <c r="AG97" s="154"/>
      <c r="AH97" s="154"/>
      <c r="AI97" s="154"/>
    </row>
    <row r="98" spans="1:35" s="204" customFormat="1" hidden="1" x14ac:dyDescent="0.25">
      <c r="A98" s="179">
        <v>10</v>
      </c>
      <c r="B98" s="333" t="str">
        <f t="shared" si="13"/>
        <v/>
      </c>
      <c r="C98" s="343"/>
      <c r="D98" s="343"/>
      <c r="E98" s="343"/>
      <c r="F98" s="343"/>
      <c r="G98" s="343"/>
      <c r="H98" s="343"/>
      <c r="I98" s="343"/>
      <c r="J98" s="343"/>
      <c r="K98" s="343"/>
      <c r="L98" s="343"/>
      <c r="M98" s="343"/>
      <c r="N98" s="343"/>
      <c r="O98" s="343"/>
      <c r="P98" s="343"/>
      <c r="Q98" s="343"/>
      <c r="R98"/>
      <c r="S98"/>
      <c r="T98"/>
      <c r="U98"/>
      <c r="V98"/>
      <c r="W98" s="154"/>
      <c r="X98" s="154"/>
      <c r="Y98" s="154"/>
      <c r="Z98" s="154"/>
      <c r="AA98" s="154" t="str">
        <f ca="1">'Donnees d''entrée'!$F$303</f>
        <v>'Donnees d''entrée'!D292:D292</v>
      </c>
      <c r="AB98" s="154" t="str">
        <f ca="1">'Donnees d''entrée'!$F$328</f>
        <v>'Donnees d''entrée'!D317:D318</v>
      </c>
      <c r="AC98" s="154" t="str">
        <f ca="1">'Donnees d''entrée'!$F$353</f>
        <v>'Donnees d''entrée'!D342:D342</v>
      </c>
      <c r="AD98" s="154"/>
      <c r="AE98" s="154"/>
      <c r="AF98" s="154"/>
      <c r="AG98" s="154"/>
      <c r="AH98" s="154"/>
      <c r="AI98" s="154"/>
    </row>
    <row r="99" spans="1:35" s="204" customFormat="1" hidden="1" x14ac:dyDescent="0.25">
      <c r="A99" s="179">
        <v>11</v>
      </c>
      <c r="B99" s="333" t="str">
        <f t="shared" si="13"/>
        <v/>
      </c>
      <c r="C99" s="343"/>
      <c r="D99" s="343"/>
      <c r="E99" s="343"/>
      <c r="F99" s="343"/>
      <c r="G99" s="343"/>
      <c r="H99" s="343"/>
      <c r="I99" s="343"/>
      <c r="J99" s="343"/>
      <c r="K99" s="343"/>
      <c r="L99" s="343"/>
      <c r="M99" s="343"/>
      <c r="N99" s="343"/>
      <c r="O99" s="343"/>
      <c r="P99" s="343"/>
      <c r="Q99" s="343"/>
      <c r="R99"/>
      <c r="S99"/>
      <c r="T99"/>
      <c r="U99"/>
      <c r="V99"/>
      <c r="W99" s="154"/>
      <c r="X99" s="154"/>
      <c r="Y99" s="154"/>
      <c r="Z99" s="154"/>
      <c r="AA99" s="154" t="str">
        <f ca="1">'Donnees d''entrée'!$F$303</f>
        <v>'Donnees d''entrée'!D292:D292</v>
      </c>
      <c r="AB99" s="154" t="str">
        <f ca="1">'Donnees d''entrée'!$F$328</f>
        <v>'Donnees d''entrée'!D317:D318</v>
      </c>
      <c r="AC99" s="154" t="str">
        <f ca="1">'Donnees d''entrée'!$F$353</f>
        <v>'Donnees d''entrée'!D342:D342</v>
      </c>
      <c r="AD99" s="154"/>
      <c r="AE99" s="154"/>
      <c r="AF99" s="154"/>
      <c r="AG99" s="154"/>
      <c r="AH99" s="154"/>
      <c r="AI99" s="154"/>
    </row>
    <row r="100" spans="1:35" s="204" customFormat="1" hidden="1" x14ac:dyDescent="0.25">
      <c r="A100" s="179">
        <v>12</v>
      </c>
      <c r="B100" s="333" t="str">
        <f t="shared" si="13"/>
        <v/>
      </c>
      <c r="C100" s="343"/>
      <c r="D100" s="343"/>
      <c r="E100" s="343"/>
      <c r="F100" s="343"/>
      <c r="G100" s="343"/>
      <c r="H100" s="343"/>
      <c r="I100" s="343"/>
      <c r="J100" s="343"/>
      <c r="K100" s="343"/>
      <c r="L100" s="343"/>
      <c r="M100" s="343"/>
      <c r="N100" s="343"/>
      <c r="O100" s="343"/>
      <c r="P100" s="343"/>
      <c r="Q100" s="343"/>
      <c r="R100"/>
      <c r="S100"/>
      <c r="T100"/>
      <c r="U100"/>
      <c r="V100"/>
      <c r="W100" s="154"/>
      <c r="X100" s="154"/>
      <c r="Y100" s="154"/>
      <c r="Z100" s="154"/>
      <c r="AA100" s="154" t="str">
        <f ca="1">'Donnees d''entrée'!$F$303</f>
        <v>'Donnees d''entrée'!D292:D292</v>
      </c>
      <c r="AB100" s="154" t="str">
        <f ca="1">'Donnees d''entrée'!$F$328</f>
        <v>'Donnees d''entrée'!D317:D318</v>
      </c>
      <c r="AC100" s="154" t="str">
        <f ca="1">'Donnees d''entrée'!$F$353</f>
        <v>'Donnees d''entrée'!D342:D342</v>
      </c>
      <c r="AD100" s="154"/>
      <c r="AE100" s="154"/>
      <c r="AF100" s="154"/>
      <c r="AG100" s="154"/>
      <c r="AH100" s="154"/>
      <c r="AI100" s="154"/>
    </row>
    <row r="101" spans="1:35" s="204" customFormat="1" hidden="1" x14ac:dyDescent="0.25">
      <c r="A101" s="179">
        <v>13</v>
      </c>
      <c r="B101" s="333" t="str">
        <f t="shared" si="13"/>
        <v/>
      </c>
      <c r="C101" s="343"/>
      <c r="D101" s="343"/>
      <c r="E101" s="343"/>
      <c r="F101" s="343"/>
      <c r="G101" s="343"/>
      <c r="H101" s="343"/>
      <c r="I101" s="343"/>
      <c r="J101" s="343"/>
      <c r="K101" s="343"/>
      <c r="L101" s="343"/>
      <c r="M101" s="343"/>
      <c r="N101" s="343"/>
      <c r="O101" s="343"/>
      <c r="P101" s="343"/>
      <c r="Q101" s="343"/>
      <c r="R101"/>
      <c r="S101"/>
      <c r="T101"/>
      <c r="U101"/>
      <c r="V101"/>
      <c r="W101" s="154"/>
      <c r="X101" s="154"/>
      <c r="Y101" s="154"/>
      <c r="Z101" s="154"/>
      <c r="AA101" s="154" t="str">
        <f ca="1">'Donnees d''entrée'!$F$303</f>
        <v>'Donnees d''entrée'!D292:D292</v>
      </c>
      <c r="AB101" s="154" t="str">
        <f ca="1">'Donnees d''entrée'!$F$328</f>
        <v>'Donnees d''entrée'!D317:D318</v>
      </c>
      <c r="AC101" s="154" t="str">
        <f ca="1">'Donnees d''entrée'!$F$353</f>
        <v>'Donnees d''entrée'!D342:D342</v>
      </c>
      <c r="AD101" s="154"/>
      <c r="AE101" s="154"/>
      <c r="AF101" s="154"/>
      <c r="AG101" s="154"/>
      <c r="AH101" s="154"/>
      <c r="AI101" s="154"/>
    </row>
    <row r="102" spans="1:35" s="204" customFormat="1" hidden="1" x14ac:dyDescent="0.25">
      <c r="A102" s="179">
        <v>14</v>
      </c>
      <c r="B102" s="333" t="str">
        <f t="shared" si="13"/>
        <v/>
      </c>
      <c r="C102" s="343"/>
      <c r="D102" s="343"/>
      <c r="E102" s="343"/>
      <c r="F102" s="343"/>
      <c r="G102" s="343"/>
      <c r="H102" s="343"/>
      <c r="I102" s="343"/>
      <c r="J102" s="343"/>
      <c r="K102" s="343"/>
      <c r="L102" s="343"/>
      <c r="M102" s="343"/>
      <c r="N102" s="343"/>
      <c r="O102" s="343"/>
      <c r="P102" s="343"/>
      <c r="Q102" s="343"/>
      <c r="R102"/>
      <c r="S102"/>
      <c r="T102"/>
      <c r="U102"/>
      <c r="V102"/>
      <c r="W102" s="154"/>
      <c r="X102" s="154"/>
      <c r="Y102" s="154"/>
      <c r="Z102" s="154"/>
      <c r="AA102" s="154" t="str">
        <f ca="1">'Donnees d''entrée'!$F$303</f>
        <v>'Donnees d''entrée'!D292:D292</v>
      </c>
      <c r="AB102" s="154" t="str">
        <f ca="1">'Donnees d''entrée'!$F$328</f>
        <v>'Donnees d''entrée'!D317:D318</v>
      </c>
      <c r="AC102" s="154" t="str">
        <f ca="1">'Donnees d''entrée'!$F$353</f>
        <v>'Donnees d''entrée'!D342:D342</v>
      </c>
      <c r="AD102" s="154"/>
      <c r="AE102" s="154"/>
      <c r="AF102" s="154"/>
      <c r="AG102" s="154"/>
      <c r="AH102" s="154"/>
      <c r="AI102" s="154"/>
    </row>
    <row r="103" spans="1:35" s="204" customFormat="1" hidden="1" x14ac:dyDescent="0.25">
      <c r="A103" s="179">
        <v>15</v>
      </c>
      <c r="B103" s="333" t="str">
        <f t="shared" si="13"/>
        <v/>
      </c>
      <c r="C103" s="343"/>
      <c r="D103" s="343"/>
      <c r="E103" s="343"/>
      <c r="F103" s="343"/>
      <c r="G103" s="343"/>
      <c r="H103" s="343"/>
      <c r="I103" s="343"/>
      <c r="J103" s="343"/>
      <c r="K103" s="343"/>
      <c r="L103" s="343"/>
      <c r="M103" s="343"/>
      <c r="N103" s="343"/>
      <c r="O103" s="343"/>
      <c r="P103" s="343"/>
      <c r="Q103" s="343"/>
      <c r="R103"/>
      <c r="S103"/>
      <c r="T103"/>
      <c r="U103"/>
      <c r="V103"/>
      <c r="W103" s="154"/>
      <c r="X103" s="154"/>
      <c r="Y103" s="154"/>
      <c r="Z103" s="154"/>
      <c r="AA103" s="154" t="str">
        <f ca="1">'Donnees d''entrée'!$F$303</f>
        <v>'Donnees d''entrée'!D292:D292</v>
      </c>
      <c r="AB103" s="154" t="str">
        <f ca="1">'Donnees d''entrée'!$F$328</f>
        <v>'Donnees d''entrée'!D317:D318</v>
      </c>
      <c r="AC103" s="154" t="str">
        <f ca="1">'Donnees d''entrée'!$F$353</f>
        <v>'Donnees d''entrée'!D342:D342</v>
      </c>
      <c r="AD103" s="154"/>
      <c r="AE103" s="154"/>
      <c r="AF103" s="154"/>
      <c r="AG103" s="154"/>
      <c r="AH103" s="154"/>
      <c r="AI103" s="154"/>
    </row>
    <row r="104" spans="1:35" s="204" customFormat="1" hidden="1" x14ac:dyDescent="0.25">
      <c r="A104" s="179">
        <v>16</v>
      </c>
      <c r="B104" s="333" t="str">
        <f t="shared" si="13"/>
        <v/>
      </c>
      <c r="C104" s="343"/>
      <c r="D104" s="343"/>
      <c r="E104" s="343"/>
      <c r="F104" s="343"/>
      <c r="G104" s="343"/>
      <c r="H104" s="343"/>
      <c r="I104" s="343"/>
      <c r="J104" s="343"/>
      <c r="K104" s="343"/>
      <c r="L104" s="343"/>
      <c r="M104" s="343"/>
      <c r="N104" s="343"/>
      <c r="O104" s="343"/>
      <c r="P104" s="343"/>
      <c r="Q104" s="343"/>
      <c r="R104"/>
      <c r="S104"/>
      <c r="T104"/>
      <c r="U104"/>
      <c r="V104"/>
      <c r="W104" s="154"/>
      <c r="X104" s="154"/>
      <c r="Y104" s="154"/>
      <c r="Z104" s="154"/>
      <c r="AA104" s="154" t="str">
        <f ca="1">'Donnees d''entrée'!$F$303</f>
        <v>'Donnees d''entrée'!D292:D292</v>
      </c>
      <c r="AB104" s="154" t="str">
        <f ca="1">'Donnees d''entrée'!$F$328</f>
        <v>'Donnees d''entrée'!D317:D318</v>
      </c>
      <c r="AC104" s="154" t="str">
        <f ca="1">'Donnees d''entrée'!$F$353</f>
        <v>'Donnees d''entrée'!D342:D342</v>
      </c>
      <c r="AD104" s="154"/>
      <c r="AE104" s="154"/>
      <c r="AF104" s="154"/>
      <c r="AG104" s="154"/>
      <c r="AH104" s="154"/>
      <c r="AI104" s="154"/>
    </row>
    <row r="105" spans="1:35" s="204" customFormat="1" hidden="1" x14ac:dyDescent="0.25">
      <c r="A105" s="179">
        <v>17</v>
      </c>
      <c r="B105" s="333" t="str">
        <f t="shared" si="13"/>
        <v/>
      </c>
      <c r="C105" s="343"/>
      <c r="D105" s="343"/>
      <c r="E105" s="343"/>
      <c r="F105" s="343"/>
      <c r="G105" s="343"/>
      <c r="H105" s="343"/>
      <c r="I105" s="343"/>
      <c r="J105" s="343"/>
      <c r="K105" s="343"/>
      <c r="L105" s="343"/>
      <c r="M105" s="343"/>
      <c r="N105" s="343"/>
      <c r="O105" s="343"/>
      <c r="P105" s="343"/>
      <c r="Q105" s="343"/>
      <c r="R105"/>
      <c r="S105"/>
      <c r="T105"/>
      <c r="U105"/>
      <c r="V105"/>
      <c r="W105" s="154"/>
      <c r="X105" s="154"/>
      <c r="Y105" s="154"/>
      <c r="Z105" s="154"/>
      <c r="AA105" s="154" t="str">
        <f ca="1">'Donnees d''entrée'!$F$303</f>
        <v>'Donnees d''entrée'!D292:D292</v>
      </c>
      <c r="AB105" s="154" t="str">
        <f ca="1">'Donnees d''entrée'!$F$328</f>
        <v>'Donnees d''entrée'!D317:D318</v>
      </c>
      <c r="AC105" s="154" t="str">
        <f ca="1">'Donnees d''entrée'!$F$353</f>
        <v>'Donnees d''entrée'!D342:D342</v>
      </c>
      <c r="AD105" s="154"/>
      <c r="AE105" s="154"/>
      <c r="AF105" s="154"/>
      <c r="AG105" s="154"/>
      <c r="AH105" s="154"/>
      <c r="AI105" s="154"/>
    </row>
    <row r="106" spans="1:35" s="204" customFormat="1" hidden="1" x14ac:dyDescent="0.25">
      <c r="A106" s="179">
        <v>18</v>
      </c>
      <c r="B106" s="333" t="str">
        <f t="shared" si="13"/>
        <v/>
      </c>
      <c r="C106" s="343"/>
      <c r="D106" s="343"/>
      <c r="E106" s="343"/>
      <c r="F106" s="343"/>
      <c r="G106" s="343"/>
      <c r="H106" s="343"/>
      <c r="I106" s="343"/>
      <c r="J106" s="343"/>
      <c r="K106" s="343"/>
      <c r="L106" s="343"/>
      <c r="M106" s="343"/>
      <c r="N106" s="343"/>
      <c r="O106" s="343"/>
      <c r="P106" s="343"/>
      <c r="Q106" s="343"/>
      <c r="R106"/>
      <c r="S106"/>
      <c r="T106"/>
      <c r="U106"/>
      <c r="V106"/>
      <c r="W106" s="154"/>
      <c r="X106" s="154"/>
      <c r="Y106" s="154"/>
      <c r="Z106" s="154"/>
      <c r="AA106" s="154" t="str">
        <f ca="1">'Donnees d''entrée'!$F$303</f>
        <v>'Donnees d''entrée'!D292:D292</v>
      </c>
      <c r="AB106" s="154" t="str">
        <f ca="1">'Donnees d''entrée'!$F$328</f>
        <v>'Donnees d''entrée'!D317:D318</v>
      </c>
      <c r="AC106" s="154" t="str">
        <f ca="1">'Donnees d''entrée'!$F$353</f>
        <v>'Donnees d''entrée'!D342:D342</v>
      </c>
      <c r="AD106" s="154"/>
      <c r="AE106" s="154"/>
      <c r="AF106" s="154"/>
      <c r="AG106" s="154"/>
      <c r="AH106" s="154"/>
      <c r="AI106" s="154"/>
    </row>
    <row r="107" spans="1:35" s="204" customFormat="1" hidden="1" x14ac:dyDescent="0.25">
      <c r="A107" s="179">
        <v>19</v>
      </c>
      <c r="B107" s="333" t="str">
        <f t="shared" si="13"/>
        <v/>
      </c>
      <c r="C107" s="343"/>
      <c r="D107" s="343"/>
      <c r="E107" s="343"/>
      <c r="F107" s="343"/>
      <c r="G107" s="343"/>
      <c r="H107" s="343"/>
      <c r="I107" s="343"/>
      <c r="J107" s="343"/>
      <c r="K107" s="343"/>
      <c r="L107" s="343"/>
      <c r="M107" s="343"/>
      <c r="N107" s="343"/>
      <c r="O107" s="343"/>
      <c r="P107" s="343"/>
      <c r="Q107" s="343"/>
      <c r="R107"/>
      <c r="S107"/>
      <c r="T107"/>
      <c r="U107"/>
      <c r="V107"/>
      <c r="W107" s="154"/>
      <c r="X107" s="154"/>
      <c r="Y107" s="154"/>
      <c r="Z107" s="154"/>
      <c r="AA107" s="154" t="str">
        <f ca="1">'Donnees d''entrée'!$F$303</f>
        <v>'Donnees d''entrée'!D292:D292</v>
      </c>
      <c r="AB107" s="154" t="str">
        <f ca="1">'Donnees d''entrée'!$F$328</f>
        <v>'Donnees d''entrée'!D317:D318</v>
      </c>
      <c r="AC107" s="154" t="str">
        <f ca="1">'Donnees d''entrée'!$F$353</f>
        <v>'Donnees d''entrée'!D342:D342</v>
      </c>
      <c r="AD107" s="154"/>
      <c r="AE107" s="154"/>
      <c r="AF107" s="154"/>
      <c r="AG107" s="154"/>
      <c r="AH107" s="154"/>
      <c r="AI107" s="154"/>
    </row>
    <row r="108" spans="1:35" s="204" customFormat="1" hidden="1" x14ac:dyDescent="0.25">
      <c r="A108" s="179">
        <v>20</v>
      </c>
      <c r="B108" s="333" t="str">
        <f t="shared" si="13"/>
        <v/>
      </c>
      <c r="C108" s="343"/>
      <c r="D108" s="343"/>
      <c r="E108" s="343"/>
      <c r="F108" s="343"/>
      <c r="G108" s="343"/>
      <c r="H108" s="343"/>
      <c r="I108" s="343"/>
      <c r="J108" s="343"/>
      <c r="K108" s="343"/>
      <c r="L108" s="343"/>
      <c r="M108" s="343"/>
      <c r="N108" s="343"/>
      <c r="O108" s="343"/>
      <c r="P108" s="343"/>
      <c r="Q108" s="343"/>
      <c r="R108"/>
      <c r="S108"/>
      <c r="T108"/>
      <c r="U108"/>
      <c r="V108"/>
      <c r="W108" s="154"/>
      <c r="X108" s="154"/>
      <c r="Y108" s="154"/>
      <c r="Z108" s="154"/>
      <c r="AA108" s="154" t="str">
        <f ca="1">'Donnees d''entrée'!$F$303</f>
        <v>'Donnees d''entrée'!D292:D292</v>
      </c>
      <c r="AB108" s="154" t="str">
        <f ca="1">'Donnees d''entrée'!$F$328</f>
        <v>'Donnees d''entrée'!D317:D318</v>
      </c>
      <c r="AC108" s="154" t="str">
        <f ca="1">'Donnees d''entrée'!$F$353</f>
        <v>'Donnees d''entrée'!D342:D342</v>
      </c>
      <c r="AD108" s="154"/>
      <c r="AE108" s="154"/>
      <c r="AF108" s="154"/>
      <c r="AG108" s="154"/>
      <c r="AH108" s="154"/>
      <c r="AI108" s="154"/>
    </row>
    <row r="109" spans="1:35" s="204" customFormat="1" ht="17.45" customHeight="1" x14ac:dyDescent="0.25">
      <c r="A109" s="203"/>
      <c r="B109" s="126"/>
      <c r="C109" s="126"/>
      <c r="D109" s="126"/>
      <c r="E109" s="126"/>
      <c r="F109" s="126"/>
      <c r="G109" s="126"/>
      <c r="H109" s="126"/>
      <c r="I109" s="126"/>
      <c r="J109" s="126"/>
      <c r="K109" s="126"/>
      <c r="L109" s="126"/>
      <c r="M109" s="126"/>
      <c r="N109" s="203"/>
      <c r="O109" s="126"/>
      <c r="P109" s="126"/>
      <c r="Q109" s="126"/>
      <c r="R109" s="203"/>
      <c r="S109" s="126"/>
      <c r="T109" s="126"/>
      <c r="U109" s="126"/>
      <c r="V109" s="203"/>
      <c r="W109" s="154"/>
      <c r="X109" s="154"/>
      <c r="Y109" s="154"/>
      <c r="Z109" s="154"/>
      <c r="AA109" s="154"/>
      <c r="AB109" s="154"/>
      <c r="AC109" s="154"/>
      <c r="AD109" s="154"/>
      <c r="AE109" s="154"/>
      <c r="AF109" s="154"/>
      <c r="AG109" s="154"/>
      <c r="AH109" s="154"/>
      <c r="AI109" s="154"/>
    </row>
    <row r="110" spans="1:35" s="204" customFormat="1" x14ac:dyDescent="0.25">
      <c r="A110" s="147" t="s">
        <v>649</v>
      </c>
      <c r="B110" s="76"/>
      <c r="C110" s="126"/>
      <c r="D110" s="126"/>
      <c r="E110" s="126"/>
      <c r="F110" s="126"/>
      <c r="G110" s="126"/>
      <c r="H110" s="126"/>
      <c r="I110" s="126"/>
      <c r="J110" s="126"/>
      <c r="K110" s="126"/>
      <c r="L110" s="126"/>
      <c r="M110" s="126"/>
      <c r="N110" s="203"/>
      <c r="O110" s="126"/>
      <c r="P110" s="126"/>
      <c r="Q110" s="126"/>
      <c r="R110" s="203"/>
      <c r="S110" s="126"/>
      <c r="T110" s="126"/>
      <c r="U110" s="126"/>
      <c r="V110" s="203"/>
      <c r="W110" s="154"/>
      <c r="X110" s="154"/>
      <c r="Y110" s="154"/>
      <c r="Z110" s="154"/>
      <c r="AA110" s="154"/>
      <c r="AB110" s="154"/>
      <c r="AC110" s="154"/>
      <c r="AD110" s="154"/>
      <c r="AE110" s="154"/>
      <c r="AF110" s="154"/>
      <c r="AG110" s="154"/>
      <c r="AH110" s="154"/>
      <c r="AI110" s="154"/>
    </row>
    <row r="111" spans="1:35" s="204" customFormat="1" ht="22.15" customHeight="1" x14ac:dyDescent="0.25">
      <c r="A111" s="203"/>
      <c r="B111" s="231" t="s">
        <v>512</v>
      </c>
      <c r="C111" s="232"/>
      <c r="D111" s="205"/>
      <c r="E111" s="126"/>
      <c r="F111" s="126"/>
      <c r="G111" s="126"/>
      <c r="H111" s="126"/>
      <c r="I111" s="126"/>
      <c r="J111" s="126"/>
      <c r="K111" s="126"/>
      <c r="L111" s="126"/>
      <c r="M111" s="126"/>
      <c r="N111" s="203"/>
      <c r="O111" s="126"/>
      <c r="P111" s="126"/>
      <c r="Q111" s="126"/>
      <c r="R111" s="203"/>
      <c r="S111" s="126"/>
      <c r="T111" s="126"/>
      <c r="U111" s="126"/>
      <c r="V111" s="203"/>
      <c r="W111" s="154"/>
      <c r="X111" s="154"/>
      <c r="Y111" s="154"/>
      <c r="Z111" s="154"/>
      <c r="AA111" s="154"/>
      <c r="AB111" s="154"/>
      <c r="AC111" s="154"/>
      <c r="AD111" s="154"/>
      <c r="AE111" s="154"/>
      <c r="AF111" s="154"/>
      <c r="AG111" s="154"/>
      <c r="AH111" s="154"/>
      <c r="AI111" s="154"/>
    </row>
    <row r="112" spans="1:35" s="204" customFormat="1" x14ac:dyDescent="0.25">
      <c r="A112" s="203"/>
      <c r="B112" s="205" t="s">
        <v>513</v>
      </c>
      <c r="C112" s="233" t="s">
        <v>514</v>
      </c>
      <c r="D112" s="205"/>
      <c r="E112" s="126"/>
      <c r="F112" s="126"/>
      <c r="G112" s="126"/>
      <c r="H112" s="126"/>
      <c r="I112" s="126"/>
      <c r="J112" s="126"/>
      <c r="K112" s="126"/>
      <c r="L112" s="126"/>
      <c r="M112" s="126"/>
      <c r="N112" s="203"/>
      <c r="O112" s="126"/>
      <c r="P112" s="126"/>
      <c r="Q112" s="126"/>
      <c r="R112" s="203"/>
      <c r="S112" s="126"/>
      <c r="T112" s="126"/>
      <c r="U112" s="126"/>
      <c r="V112" s="203"/>
      <c r="W112" s="154"/>
      <c r="X112" s="154"/>
      <c r="Y112" s="154"/>
      <c r="Z112" s="154"/>
      <c r="AA112" s="154"/>
      <c r="AB112" s="154"/>
      <c r="AC112" s="154"/>
      <c r="AD112" s="154"/>
      <c r="AE112" s="154"/>
      <c r="AF112" s="154"/>
      <c r="AG112" s="154"/>
      <c r="AH112" s="154"/>
      <c r="AI112" s="154"/>
    </row>
    <row r="113" spans="1:36" s="204" customFormat="1" ht="51.6" customHeight="1" x14ac:dyDescent="0.25">
      <c r="A113" s="203"/>
      <c r="B113" s="234"/>
      <c r="C113" s="232"/>
      <c r="D113" s="206"/>
      <c r="E113" s="206"/>
      <c r="F113" s="542" t="s">
        <v>777</v>
      </c>
      <c r="G113" s="543"/>
      <c r="H113" s="126"/>
      <c r="I113" s="126"/>
      <c r="J113" s="126"/>
      <c r="K113" s="126"/>
      <c r="L113" s="126"/>
      <c r="M113" s="126"/>
      <c r="N113" s="203"/>
      <c r="O113" s="126"/>
      <c r="P113" s="126"/>
      <c r="Q113" s="126"/>
      <c r="R113" s="203"/>
      <c r="S113" s="126"/>
      <c r="T113" s="126"/>
      <c r="U113" s="126"/>
      <c r="V113" s="203"/>
      <c r="W113" s="154"/>
      <c r="X113" s="154"/>
      <c r="Y113" s="154"/>
      <c r="Z113" s="154"/>
      <c r="AA113" s="154"/>
      <c r="AB113" s="154"/>
      <c r="AC113" s="154"/>
      <c r="AD113" s="154"/>
      <c r="AE113" s="154"/>
      <c r="AF113" s="154"/>
      <c r="AG113" s="154"/>
      <c r="AH113" s="154"/>
      <c r="AI113" s="154"/>
    </row>
    <row r="114" spans="1:36" customFormat="1" ht="54.75" customHeight="1" x14ac:dyDescent="0.25">
      <c r="A114" s="76"/>
      <c r="B114" s="118" t="s">
        <v>515</v>
      </c>
      <c r="C114" s="119" t="s">
        <v>646</v>
      </c>
      <c r="D114" s="119" t="s">
        <v>516</v>
      </c>
      <c r="E114" s="119" t="s">
        <v>517</v>
      </c>
      <c r="F114" s="127" t="s">
        <v>387</v>
      </c>
      <c r="G114" s="127" t="s">
        <v>388</v>
      </c>
      <c r="H114" s="203"/>
      <c r="I114" s="203"/>
      <c r="J114" s="7"/>
      <c r="O114" s="204"/>
      <c r="P114" s="204"/>
      <c r="Q114" s="204"/>
      <c r="R114" s="204"/>
      <c r="S114" s="204"/>
      <c r="T114" s="204"/>
      <c r="U114" s="204"/>
      <c r="V114" s="204"/>
      <c r="W114" s="342"/>
      <c r="X114" s="342"/>
      <c r="Y114" s="342"/>
      <c r="Z114" s="342"/>
      <c r="AA114" s="154"/>
      <c r="AB114" s="154"/>
      <c r="AC114" s="154"/>
      <c r="AD114" s="154"/>
      <c r="AE114" s="154"/>
      <c r="AF114" s="154"/>
      <c r="AG114" s="154"/>
      <c r="AH114" s="154"/>
      <c r="AI114" s="154"/>
      <c r="AJ114" s="18"/>
    </row>
    <row r="115" spans="1:36" customFormat="1" ht="36" x14ac:dyDescent="0.25">
      <c r="A115" s="179">
        <v>1</v>
      </c>
      <c r="B115" s="464" t="s">
        <v>974</v>
      </c>
      <c r="C115" s="185" t="s">
        <v>387</v>
      </c>
      <c r="D115" s="166" t="s">
        <v>902</v>
      </c>
      <c r="E115" s="130" t="str">
        <f>IF(ISERROR(VLOOKUP(D115,liste_efflu_sortant_trait,2,FALSE)),"",VLOOKUP(D115,liste_efflu_sortant_trait,2,FALSE))</f>
        <v>Solide</v>
      </c>
      <c r="F115" s="377" t="s">
        <v>975</v>
      </c>
      <c r="G115" s="377"/>
      <c r="H115" s="240"/>
      <c r="I115" s="204"/>
      <c r="J115" s="204"/>
      <c r="O115" s="204"/>
      <c r="P115" s="204"/>
      <c r="Q115" s="204"/>
      <c r="R115" s="204"/>
      <c r="S115" s="204"/>
      <c r="T115" s="204"/>
      <c r="U115" s="204"/>
      <c r="V115" s="204"/>
      <c r="W115" s="342"/>
      <c r="X115" s="342"/>
      <c r="Y115" s="342"/>
      <c r="Z115" s="342"/>
      <c r="AA115" s="154"/>
      <c r="AB115" s="154"/>
      <c r="AC115" s="154"/>
      <c r="AD115" s="154"/>
      <c r="AE115" s="154"/>
      <c r="AF115" s="154"/>
      <c r="AG115" s="154"/>
      <c r="AH115" s="154"/>
      <c r="AI115" s="154"/>
      <c r="AJ115" s="18" t="str">
        <f>IF(ISERROR(VLOOKUP(C115,'Donnees d''entrée'!$B$204:$C$206,2,FALSE)),"",VLOOKUP(C115,'Donnees d''entrée'!$B$204:$C$206,2,FALSE))</f>
        <v>trait_solide</v>
      </c>
    </row>
    <row r="116" spans="1:36" customFormat="1" hidden="1" x14ac:dyDescent="0.25">
      <c r="A116" s="179">
        <v>2</v>
      </c>
      <c r="B116" s="464"/>
      <c r="C116" s="185"/>
      <c r="D116" s="352"/>
      <c r="E116" s="130" t="str">
        <f>IF(ISERROR(VLOOKUP(D116,liste_efflu_sortant_trait,2,FALSE)),"",VLOOKUP(D116,liste_efflu_sortant_trait,2,FALSE))</f>
        <v/>
      </c>
      <c r="F116" s="377"/>
      <c r="G116" s="377"/>
      <c r="H116" s="240"/>
      <c r="I116" s="204"/>
      <c r="J116" s="204"/>
      <c r="O116" s="204"/>
      <c r="P116" s="204"/>
      <c r="Q116" s="204"/>
      <c r="R116" s="204"/>
      <c r="S116" s="204"/>
      <c r="T116" s="204"/>
      <c r="U116" s="204"/>
      <c r="V116" s="204"/>
      <c r="W116" s="342"/>
      <c r="X116" s="342"/>
      <c r="Y116" s="342"/>
      <c r="Z116" s="342"/>
      <c r="AA116" s="154"/>
      <c r="AB116" s="154"/>
      <c r="AC116" s="154"/>
      <c r="AD116" s="154"/>
      <c r="AE116" s="154"/>
      <c r="AF116" s="154"/>
      <c r="AG116" s="154"/>
      <c r="AH116" s="154"/>
      <c r="AI116" s="154"/>
      <c r="AJ116" s="205" t="str">
        <f>IF(ISERROR(VLOOKUP(C116,'Donnees d''entrée'!$B$204:$C$206,2,FALSE)),"",VLOOKUP(C116,'Donnees d''entrée'!$B$204:$C$206,2,FALSE))</f>
        <v/>
      </c>
    </row>
    <row r="117" spans="1:36" customFormat="1" hidden="1" x14ac:dyDescent="0.25">
      <c r="A117" s="179">
        <v>3</v>
      </c>
      <c r="B117" s="207"/>
      <c r="C117" s="185"/>
      <c r="D117" s="166"/>
      <c r="E117" s="130" t="str">
        <f>IF(ISERROR(VLOOKUP(D117,liste_efflu_sortant_trait,2,FALSE)),"",VLOOKUP(D117,liste_efflu_sortant_trait,2,FALSE))</f>
        <v/>
      </c>
      <c r="F117" s="377"/>
      <c r="G117" s="377"/>
      <c r="H117" s="240"/>
      <c r="I117" s="204"/>
      <c r="J117" s="204"/>
      <c r="O117" s="204"/>
      <c r="P117" s="204"/>
      <c r="Q117" s="204"/>
      <c r="R117" s="204"/>
      <c r="S117" s="204"/>
      <c r="T117" s="204"/>
      <c r="U117" s="204"/>
      <c r="V117" s="204"/>
      <c r="W117" s="342"/>
      <c r="X117" s="342"/>
      <c r="Y117" s="342"/>
      <c r="Z117" s="342"/>
      <c r="AA117" s="154"/>
      <c r="AB117" s="154"/>
      <c r="AC117" s="154"/>
      <c r="AD117" s="154"/>
      <c r="AE117" s="154"/>
      <c r="AF117" s="154"/>
      <c r="AG117" s="154"/>
      <c r="AH117" s="154"/>
      <c r="AI117" s="154"/>
      <c r="AJ117" s="205" t="str">
        <f>IF(ISERROR(VLOOKUP(C117,'Donnees d''entrée'!$B$204:$C$206,2,FALSE)),"",VLOOKUP(C117,'Donnees d''entrée'!$B$204:$C$206,2,FALSE))</f>
        <v/>
      </c>
    </row>
    <row r="118" spans="1:36" customFormat="1" hidden="1" x14ac:dyDescent="0.25">
      <c r="A118" s="179">
        <v>4</v>
      </c>
      <c r="B118" s="207"/>
      <c r="C118" s="185"/>
      <c r="D118" s="166"/>
      <c r="E118" s="130" t="str">
        <f>IF(ISERROR(VLOOKUP(D118,liste_efflu_sortant_trait,2,FALSE)),"",VLOOKUP(D118,liste_efflu_sortant_trait,2,FALSE))</f>
        <v/>
      </c>
      <c r="F118" s="377"/>
      <c r="G118" s="377"/>
      <c r="H118" s="240"/>
      <c r="I118" s="204"/>
      <c r="J118" s="204"/>
      <c r="O118" s="204"/>
      <c r="P118" s="204"/>
      <c r="Q118" s="204"/>
      <c r="R118" s="204"/>
      <c r="S118" s="204"/>
      <c r="T118" s="204"/>
      <c r="U118" s="204"/>
      <c r="V118" s="204"/>
      <c r="W118" s="342"/>
      <c r="X118" s="342"/>
      <c r="Y118" s="342"/>
      <c r="Z118" s="342"/>
      <c r="AA118" s="154"/>
      <c r="AB118" s="154"/>
      <c r="AC118" s="154"/>
      <c r="AD118" s="154"/>
      <c r="AE118" s="154"/>
      <c r="AF118" s="154"/>
      <c r="AG118" s="154"/>
      <c r="AH118" s="154"/>
      <c r="AI118" s="154"/>
      <c r="AJ118" s="205" t="str">
        <f>IF(ISERROR(VLOOKUP(C118,'Donnees d''entrée'!$B$204:$C$206,2,FALSE)),"",VLOOKUP(C118,'Donnees d''entrée'!$B$204:$C$206,2,FALSE))</f>
        <v/>
      </c>
    </row>
    <row r="119" spans="1:36" customFormat="1" hidden="1" x14ac:dyDescent="0.25">
      <c r="A119" s="179">
        <v>5</v>
      </c>
      <c r="B119" s="86"/>
      <c r="C119" s="185"/>
      <c r="D119" s="166"/>
      <c r="E119" s="130" t="str">
        <f>IF(ISERROR(VLOOKUP(D119,liste_efflu_sortant_trait,2,FALSE)),"",VLOOKUP(D119,liste_efflu_sortant_trait,2,FALSE))</f>
        <v/>
      </c>
      <c r="F119" s="377"/>
      <c r="G119" s="377"/>
      <c r="H119" s="240"/>
      <c r="I119" s="204"/>
      <c r="J119" s="204"/>
      <c r="O119" s="204"/>
      <c r="P119" s="204"/>
      <c r="Q119" s="204"/>
      <c r="R119" s="204"/>
      <c r="S119" s="204"/>
      <c r="T119" s="204"/>
      <c r="U119" s="204"/>
      <c r="V119" s="204"/>
      <c r="W119" s="342"/>
      <c r="X119" s="342"/>
      <c r="Y119" s="342"/>
      <c r="Z119" s="342"/>
      <c r="AA119" s="154"/>
      <c r="AB119" s="154"/>
      <c r="AC119" s="154"/>
      <c r="AD119" s="154"/>
      <c r="AE119" s="154"/>
      <c r="AF119" s="154"/>
      <c r="AG119" s="154"/>
      <c r="AH119" s="154"/>
      <c r="AI119" s="154"/>
      <c r="AJ119" s="205" t="str">
        <f>IF(ISERROR(VLOOKUP(C119,'Donnees d''entrée'!$B$204:$C$206,2,FALSE)),"",VLOOKUP(C119,'Donnees d''entrée'!$B$204:$C$206,2,FALSE))</f>
        <v/>
      </c>
    </row>
    <row r="120" spans="1:36" customFormat="1" x14ac:dyDescent="0.25">
      <c r="A120" s="545"/>
      <c r="B120" s="545"/>
      <c r="C120" s="545"/>
      <c r="D120" s="545"/>
      <c r="E120" s="545"/>
      <c r="F120" s="545"/>
      <c r="G120" s="545"/>
      <c r="H120" s="545"/>
      <c r="I120" s="76"/>
      <c r="J120" s="76"/>
      <c r="K120" s="76"/>
      <c r="L120" s="76"/>
      <c r="M120" s="76"/>
      <c r="N120" s="76"/>
      <c r="O120" s="203"/>
      <c r="P120" s="203"/>
      <c r="Q120" s="203"/>
      <c r="R120" s="203"/>
      <c r="S120" s="203"/>
      <c r="T120" s="203"/>
      <c r="U120" s="203"/>
      <c r="V120" s="203"/>
      <c r="W120" s="154"/>
      <c r="X120" s="154"/>
      <c r="Y120" s="154"/>
      <c r="Z120" s="154"/>
      <c r="AA120" s="154"/>
      <c r="AB120" s="154"/>
      <c r="AC120" s="154"/>
      <c r="AD120" s="154"/>
      <c r="AE120" s="154"/>
      <c r="AF120" s="154"/>
      <c r="AG120" s="154"/>
      <c r="AH120" s="154"/>
      <c r="AI120" s="154"/>
    </row>
    <row r="121" spans="1:36" s="204" customFormat="1" ht="23.45" customHeight="1" x14ac:dyDescent="0.25">
      <c r="A121" s="147" t="s">
        <v>650</v>
      </c>
      <c r="B121" s="203"/>
      <c r="C121" s="230"/>
      <c r="D121" s="230"/>
      <c r="E121" s="230"/>
      <c r="F121" s="230"/>
      <c r="G121" s="230"/>
      <c r="H121" s="230"/>
      <c r="I121" s="203"/>
      <c r="J121" s="203"/>
      <c r="K121" s="203"/>
      <c r="L121" s="203"/>
      <c r="M121" s="203"/>
      <c r="N121" s="203"/>
      <c r="O121" s="203"/>
      <c r="P121" s="203"/>
      <c r="Q121" s="203"/>
      <c r="R121" s="203"/>
      <c r="S121" s="203"/>
      <c r="T121" s="203"/>
      <c r="U121" s="203"/>
      <c r="V121" s="203"/>
      <c r="W121" s="154"/>
      <c r="X121" s="154"/>
      <c r="Y121" s="154"/>
      <c r="Z121" s="154"/>
      <c r="AA121" s="154"/>
      <c r="AB121" s="154"/>
      <c r="AC121" s="154"/>
      <c r="AD121" s="154"/>
      <c r="AE121" s="154"/>
      <c r="AF121" s="154"/>
      <c r="AG121" s="154"/>
      <c r="AH121" s="154"/>
      <c r="AI121" s="154"/>
    </row>
    <row r="122" spans="1:36" s="204" customFormat="1" ht="36" x14ac:dyDescent="0.25">
      <c r="A122" s="205"/>
      <c r="B122" s="118" t="s">
        <v>200</v>
      </c>
      <c r="C122" s="119" t="s">
        <v>441</v>
      </c>
      <c r="D122" s="119" t="s">
        <v>247</v>
      </c>
      <c r="E122" s="114" t="s">
        <v>782</v>
      </c>
      <c r="G122" s="230"/>
      <c r="H122" s="203"/>
      <c r="I122" s="203"/>
      <c r="J122" s="203"/>
      <c r="K122" s="203"/>
      <c r="L122" s="203"/>
      <c r="M122" s="203"/>
      <c r="N122" s="203"/>
      <c r="O122" s="203"/>
      <c r="P122" s="203"/>
      <c r="Q122" s="203"/>
      <c r="R122" s="203"/>
      <c r="S122" s="203"/>
      <c r="T122" s="203"/>
      <c r="U122" s="203"/>
      <c r="W122" s="154"/>
      <c r="X122" s="154"/>
      <c r="Y122" s="154"/>
      <c r="Z122" s="154"/>
      <c r="AA122" s="154"/>
      <c r="AB122" s="154"/>
      <c r="AC122" s="154"/>
      <c r="AD122" s="154"/>
      <c r="AE122" s="154"/>
      <c r="AF122" s="154"/>
      <c r="AG122" s="154"/>
      <c r="AH122" s="154"/>
      <c r="AI122" s="154"/>
    </row>
    <row r="123" spans="1:36" s="204" customFormat="1" x14ac:dyDescent="0.25">
      <c r="A123" s="235">
        <v>1</v>
      </c>
      <c r="B123" s="464"/>
      <c r="C123" s="185"/>
      <c r="D123" s="88"/>
      <c r="E123" s="120">
        <f>SUMIF($C$133:$C$142,$B123,$G$133:$G$142)</f>
        <v>0</v>
      </c>
      <c r="G123" s="230"/>
      <c r="H123" s="203"/>
      <c r="I123" s="203"/>
      <c r="J123" s="203"/>
      <c r="K123" s="203"/>
      <c r="L123" s="203"/>
      <c r="M123" s="203"/>
      <c r="N123" s="203"/>
      <c r="O123" s="203"/>
      <c r="P123" s="203"/>
      <c r="Q123" s="203"/>
      <c r="R123" s="203"/>
      <c r="S123" s="203"/>
      <c r="T123" s="203"/>
      <c r="U123" s="203"/>
      <c r="W123" s="154"/>
      <c r="X123" s="154"/>
      <c r="Y123" s="154"/>
      <c r="Z123" s="154"/>
      <c r="AA123" s="154"/>
      <c r="AB123" s="154"/>
      <c r="AC123" s="154"/>
      <c r="AD123" s="154"/>
      <c r="AE123" s="154"/>
      <c r="AF123" s="154"/>
      <c r="AG123" s="154"/>
      <c r="AH123" s="154"/>
      <c r="AI123" s="342" t="str">
        <f>IF(ISERROR(VLOOKUP(C123,'Donnees d''entrée'!$B$211:$C$213,2,FALSE)),"",VLOOKUP(C123,'Donnees d''entrée'!$B$211:$C$213,2,FALSE))</f>
        <v/>
      </c>
    </row>
    <row r="124" spans="1:36" s="204" customFormat="1" x14ac:dyDescent="0.25">
      <c r="A124" s="235">
        <v>2</v>
      </c>
      <c r="B124" s="464" t="s">
        <v>975</v>
      </c>
      <c r="C124" s="185" t="s">
        <v>387</v>
      </c>
      <c r="D124" s="88" t="s">
        <v>584</v>
      </c>
      <c r="E124" s="120">
        <f t="shared" ref="E124:E127" si="14">SUMIF($C$133:$C$142,$B124,$G$133:$G$142)</f>
        <v>1</v>
      </c>
      <c r="G124" s="230"/>
      <c r="H124" s="203"/>
      <c r="I124" s="203"/>
      <c r="J124" s="203"/>
      <c r="K124" s="203"/>
      <c r="L124" s="203"/>
      <c r="M124" s="203"/>
      <c r="N124" s="203"/>
      <c r="O124" s="203"/>
      <c r="P124" s="203"/>
      <c r="Q124" s="203"/>
      <c r="R124" s="203"/>
      <c r="S124" s="203"/>
      <c r="T124" s="203"/>
      <c r="U124" s="203"/>
      <c r="W124" s="154"/>
      <c r="X124" s="154"/>
      <c r="Y124" s="154"/>
      <c r="Z124" s="154"/>
      <c r="AA124" s="154"/>
      <c r="AB124" s="154"/>
      <c r="AC124" s="154"/>
      <c r="AD124" s="154"/>
      <c r="AE124" s="154"/>
      <c r="AF124" s="154"/>
      <c r="AG124" s="154"/>
      <c r="AH124" s="154"/>
      <c r="AI124" s="342" t="str">
        <f>IF(ISERROR(VLOOKUP(C124,'Donnees d''entrée'!$B$211:$C$213,2,FALSE)),"",VLOOKUP(C124,'Donnees d''entrée'!$B$211:$C$213,2,FALSE))</f>
        <v>stock_solide</v>
      </c>
    </row>
    <row r="125" spans="1:36" s="204" customFormat="1" x14ac:dyDescent="0.25">
      <c r="A125" s="235">
        <v>3</v>
      </c>
      <c r="B125" s="345"/>
      <c r="C125" s="185"/>
      <c r="D125" s="88"/>
      <c r="E125" s="120">
        <f t="shared" si="14"/>
        <v>0</v>
      </c>
      <c r="G125" s="230"/>
      <c r="H125" s="203"/>
      <c r="I125" s="203"/>
      <c r="J125" s="203"/>
      <c r="K125" s="203"/>
      <c r="L125" s="203"/>
      <c r="M125" s="203"/>
      <c r="N125" s="203"/>
      <c r="O125" s="203"/>
      <c r="P125" s="203"/>
      <c r="Q125" s="203"/>
      <c r="R125" s="203"/>
      <c r="S125" s="203"/>
      <c r="T125" s="203"/>
      <c r="U125" s="203"/>
      <c r="W125" s="154"/>
      <c r="X125" s="154"/>
      <c r="Y125" s="154"/>
      <c r="Z125" s="154"/>
      <c r="AA125" s="154"/>
      <c r="AB125" s="154"/>
      <c r="AC125" s="154"/>
      <c r="AD125" s="154"/>
      <c r="AE125" s="154"/>
      <c r="AF125" s="154"/>
      <c r="AG125" s="154"/>
      <c r="AH125" s="154"/>
      <c r="AI125" s="342" t="str">
        <f>IF(ISERROR(VLOOKUP(C125,'Donnees d''entrée'!$B$211:$C$213,2,FALSE)),"",VLOOKUP(C125,'Donnees d''entrée'!$B$211:$C$213,2,FALSE))</f>
        <v/>
      </c>
    </row>
    <row r="126" spans="1:36" s="204" customFormat="1" x14ac:dyDescent="0.25">
      <c r="A126" s="235">
        <v>4</v>
      </c>
      <c r="B126" s="345"/>
      <c r="C126" s="185"/>
      <c r="D126" s="88"/>
      <c r="E126" s="120">
        <f>SUMIF($C$133:$C$142,$B126,$G$133:$G$142)</f>
        <v>0</v>
      </c>
      <c r="G126" s="230"/>
      <c r="H126" s="203"/>
      <c r="I126" s="203"/>
      <c r="J126" s="203"/>
      <c r="K126" s="203"/>
      <c r="L126" s="203"/>
      <c r="M126" s="203"/>
      <c r="N126" s="203"/>
      <c r="O126" s="203"/>
      <c r="P126" s="203"/>
      <c r="Q126" s="203"/>
      <c r="R126" s="203"/>
      <c r="S126" s="203"/>
      <c r="T126" s="203"/>
      <c r="U126" s="203"/>
      <c r="W126" s="154"/>
      <c r="X126" s="154"/>
      <c r="Y126" s="154"/>
      <c r="Z126" s="154"/>
      <c r="AA126" s="154"/>
      <c r="AB126" s="154"/>
      <c r="AC126" s="154"/>
      <c r="AD126" s="154"/>
      <c r="AE126" s="154"/>
      <c r="AF126" s="154"/>
      <c r="AG126" s="154"/>
      <c r="AH126" s="154"/>
      <c r="AI126" s="342" t="str">
        <f>IF(ISERROR(VLOOKUP(C126,'Donnees d''entrée'!$B$211:$C$213,2,FALSE)),"",VLOOKUP(C126,'Donnees d''entrée'!$B$211:$C$213,2,FALSE))</f>
        <v/>
      </c>
    </row>
    <row r="127" spans="1:36" s="204" customFormat="1" x14ac:dyDescent="0.25">
      <c r="A127" s="235">
        <v>5</v>
      </c>
      <c r="B127" s="207"/>
      <c r="C127" s="185"/>
      <c r="D127" s="88"/>
      <c r="E127" s="120">
        <f t="shared" si="14"/>
        <v>0</v>
      </c>
      <c r="G127" s="230"/>
      <c r="H127" s="203"/>
      <c r="I127" s="203"/>
      <c r="J127" s="203"/>
      <c r="K127" s="203"/>
      <c r="L127" s="203"/>
      <c r="M127" s="203"/>
      <c r="N127" s="203"/>
      <c r="O127" s="203"/>
      <c r="P127" s="203"/>
      <c r="Q127" s="203"/>
      <c r="R127" s="203"/>
      <c r="S127" s="203"/>
      <c r="T127" s="203"/>
      <c r="U127" s="203"/>
      <c r="W127" s="154"/>
      <c r="X127" s="154"/>
      <c r="Y127" s="154"/>
      <c r="Z127" s="154"/>
      <c r="AA127" s="154"/>
      <c r="AB127" s="154"/>
      <c r="AC127" s="154"/>
      <c r="AD127" s="154"/>
      <c r="AE127" s="154"/>
      <c r="AF127" s="154"/>
      <c r="AG127" s="154"/>
      <c r="AH127" s="154"/>
      <c r="AI127" s="342" t="str">
        <f>IF(ISERROR(VLOOKUP(C127,'Donnees d''entrée'!$B$211:$C$213,2,FALSE)),"",VLOOKUP(C127,'Donnees d''entrée'!$B$211:$C$213,2,FALSE))</f>
        <v/>
      </c>
    </row>
    <row r="128" spans="1:36" s="204" customFormat="1" x14ac:dyDescent="0.25">
      <c r="A128" s="230"/>
      <c r="B128" s="230"/>
      <c r="C128" s="230"/>
      <c r="D128" s="230"/>
      <c r="E128" s="230"/>
      <c r="F128" s="230"/>
      <c r="G128" s="230"/>
      <c r="H128" s="230"/>
      <c r="I128" s="203"/>
      <c r="J128" s="203"/>
      <c r="K128" s="203"/>
      <c r="L128" s="203"/>
      <c r="M128" s="203"/>
      <c r="N128" s="203"/>
      <c r="O128" s="203"/>
      <c r="P128" s="203"/>
      <c r="Q128" s="203"/>
      <c r="R128" s="203"/>
      <c r="S128" s="203"/>
      <c r="T128" s="203"/>
      <c r="U128" s="203"/>
      <c r="V128" s="203"/>
      <c r="W128" s="154"/>
      <c r="X128" s="154"/>
      <c r="Y128" s="154"/>
      <c r="Z128" s="154"/>
      <c r="AA128" s="154"/>
      <c r="AB128" s="154"/>
      <c r="AC128" s="154"/>
      <c r="AD128" s="154"/>
      <c r="AE128" s="154"/>
      <c r="AF128" s="154"/>
      <c r="AG128" s="154"/>
      <c r="AH128" s="154"/>
      <c r="AI128" s="154"/>
    </row>
    <row r="129" spans="1:35" customFormat="1" ht="15.75" x14ac:dyDescent="0.25">
      <c r="A129" s="544" t="s">
        <v>778</v>
      </c>
      <c r="B129" s="544"/>
      <c r="C129" s="544"/>
      <c r="D129" s="544"/>
      <c r="E129" s="544"/>
      <c r="F129" s="544"/>
      <c r="G129" s="544"/>
      <c r="H129" s="544"/>
      <c r="I129" s="544"/>
      <c r="J129" s="544"/>
      <c r="K129" s="544"/>
      <c r="L129" s="76"/>
      <c r="M129" s="76"/>
      <c r="N129" s="76"/>
      <c r="O129" s="203"/>
      <c r="P129" s="203"/>
      <c r="Q129" s="203"/>
      <c r="R129" s="203"/>
      <c r="S129" s="203"/>
      <c r="T129" s="203"/>
      <c r="U129" s="203"/>
      <c r="V129" s="203"/>
      <c r="W129" s="154"/>
      <c r="X129" s="154"/>
      <c r="Y129" s="154"/>
      <c r="Z129" s="154"/>
      <c r="AA129" s="154"/>
      <c r="AB129" s="154"/>
      <c r="AC129" s="154"/>
      <c r="AD129" s="154"/>
      <c r="AE129" s="154"/>
      <c r="AF129" s="154"/>
      <c r="AG129" s="154"/>
      <c r="AH129" s="154"/>
      <c r="AI129" s="154"/>
    </row>
    <row r="130" spans="1:35" ht="15.75" x14ac:dyDescent="0.25">
      <c r="A130" s="180"/>
      <c r="B130" s="121"/>
      <c r="C130" s="122"/>
      <c r="D130" s="84"/>
      <c r="E130" s="84"/>
      <c r="F130" s="123"/>
      <c r="G130" s="85"/>
      <c r="H130" s="85"/>
      <c r="I130" s="85"/>
      <c r="J130" s="85"/>
      <c r="K130" s="76"/>
      <c r="L130" s="76"/>
      <c r="M130" s="76"/>
      <c r="N130" s="76"/>
      <c r="O130" s="203"/>
      <c r="P130" s="203"/>
      <c r="Q130" s="203"/>
      <c r="R130" s="203"/>
      <c r="S130" s="203"/>
      <c r="T130" s="203"/>
      <c r="U130" s="203"/>
      <c r="V130" s="203"/>
      <c r="AA130" s="154"/>
      <c r="AB130" s="154"/>
      <c r="AC130" s="154"/>
      <c r="AD130" s="154"/>
      <c r="AE130" s="154"/>
      <c r="AF130" s="154"/>
      <c r="AG130" s="154"/>
      <c r="AH130" s="154"/>
    </row>
    <row r="131" spans="1:35" ht="24.95" customHeight="1" x14ac:dyDescent="0.25">
      <c r="A131" s="147" t="s">
        <v>651</v>
      </c>
      <c r="B131" s="121"/>
      <c r="C131" s="122"/>
      <c r="D131" s="84"/>
      <c r="E131" s="84"/>
      <c r="F131" s="123"/>
      <c r="G131" s="85"/>
      <c r="H131" s="85"/>
      <c r="I131" s="84"/>
      <c r="J131" s="84"/>
      <c r="K131" s="76"/>
      <c r="L131" s="76"/>
      <c r="M131" s="76"/>
      <c r="N131" s="76"/>
      <c r="O131" s="203"/>
      <c r="P131" s="203"/>
      <c r="Q131" s="203"/>
      <c r="R131" s="203"/>
      <c r="S131" s="203"/>
      <c r="T131" s="203"/>
      <c r="U131" s="203"/>
      <c r="V131" s="203"/>
      <c r="AA131" s="154"/>
      <c r="AB131" s="154"/>
      <c r="AC131" s="154"/>
      <c r="AD131" s="154"/>
      <c r="AE131" s="154"/>
      <c r="AF131" s="154"/>
      <c r="AG131" s="154"/>
      <c r="AH131" s="154"/>
    </row>
    <row r="132" spans="1:35" ht="57.75" customHeight="1" x14ac:dyDescent="0.25">
      <c r="A132" s="84"/>
      <c r="B132" s="118" t="s">
        <v>248</v>
      </c>
      <c r="C132" s="118" t="s">
        <v>250</v>
      </c>
      <c r="D132" s="119" t="s">
        <v>441</v>
      </c>
      <c r="E132" s="119" t="s">
        <v>461</v>
      </c>
      <c r="F132" s="119" t="s">
        <v>251</v>
      </c>
      <c r="G132" s="119" t="s">
        <v>252</v>
      </c>
      <c r="H132" s="85"/>
      <c r="I132" s="85"/>
      <c r="J132" s="84"/>
      <c r="K132" s="76"/>
      <c r="L132" s="76"/>
      <c r="M132" s="76"/>
      <c r="N132" s="76"/>
      <c r="O132" s="203"/>
      <c r="Q132" s="214"/>
      <c r="R132" s="214"/>
      <c r="S132" s="214"/>
      <c r="T132" s="203"/>
      <c r="U132" s="203"/>
      <c r="V132" s="203"/>
      <c r="AA132" s="154"/>
      <c r="AB132" s="154"/>
      <c r="AC132" s="154"/>
      <c r="AD132" s="154"/>
      <c r="AE132" s="154"/>
      <c r="AF132" s="154"/>
      <c r="AG132" s="154"/>
      <c r="AH132" s="154"/>
    </row>
    <row r="133" spans="1:35" ht="24" x14ac:dyDescent="0.25">
      <c r="A133" s="179">
        <v>1</v>
      </c>
      <c r="B133" s="464" t="s">
        <v>973</v>
      </c>
      <c r="C133" s="336" t="s">
        <v>975</v>
      </c>
      <c r="D133" s="130" t="str">
        <f>IF(ISERROR(IF(VLOOKUP(C133,$B$123:$D$127,2,FALSE)="Fientes","Solide",VLOOKUP(C133,$B$123:$D$127,2,FALSE))),"",IF(VLOOKUP(C133,$B$123:$D$127,2,FALSE)="Fientes","Solide",VLOOKUP(C133,$B$123:$D$127,2,FALSE)))</f>
        <v>Solide</v>
      </c>
      <c r="E133" s="166" t="s">
        <v>462</v>
      </c>
      <c r="F133" s="166" t="s">
        <v>395</v>
      </c>
      <c r="G133" s="87">
        <v>0.3</v>
      </c>
      <c r="H133" s="85"/>
      <c r="I133" s="85"/>
      <c r="J133" s="85"/>
      <c r="K133" s="76"/>
      <c r="L133" s="76"/>
      <c r="M133" s="76"/>
      <c r="N133" s="76"/>
      <c r="O133" s="203"/>
      <c r="Q133" s="214"/>
      <c r="R133" s="214"/>
      <c r="S133" s="214"/>
      <c r="T133" s="203"/>
      <c r="U133" s="203"/>
      <c r="V133" s="203"/>
      <c r="AA133" s="453" t="str">
        <f>IF(ISERROR(VLOOKUP(D133,'Donnees d''entrée'!$B$252:$C$253,2,FALSE)),"",VLOOKUP(D133,'Donnees d''entrée'!$B$252:$C$253,2,FALSE))</f>
        <v>epandage_solide</v>
      </c>
      <c r="AD133" s="154"/>
      <c r="AE133" s="154"/>
      <c r="AF133" s="154"/>
    </row>
    <row r="134" spans="1:35" ht="24" x14ac:dyDescent="0.25">
      <c r="A134" s="179">
        <v>2</v>
      </c>
      <c r="B134" s="464" t="s">
        <v>976</v>
      </c>
      <c r="C134" s="336" t="s">
        <v>975</v>
      </c>
      <c r="D134" s="130" t="str">
        <f t="shared" ref="D134:D142" si="15">IF(ISERROR(IF(VLOOKUP(C134,$B$123:$D$127,2,FALSE)="Fientes","Solide",VLOOKUP(C134,$B$123:$D$127,2,FALSE))),"",IF(VLOOKUP(C134,$B$123:$D$127,2,FALSE)="Fientes","Solide",VLOOKUP(C134,$B$123:$D$127,2,FALSE)))</f>
        <v>Solide</v>
      </c>
      <c r="E134" s="166" t="s">
        <v>463</v>
      </c>
      <c r="F134" s="166" t="s">
        <v>154</v>
      </c>
      <c r="G134" s="87">
        <v>0.7</v>
      </c>
      <c r="H134" s="85"/>
      <c r="I134" s="85"/>
      <c r="J134" s="85"/>
      <c r="K134" s="76"/>
      <c r="L134" s="76"/>
      <c r="M134" s="76"/>
      <c r="N134" s="76"/>
      <c r="O134" s="203"/>
      <c r="Q134" s="214"/>
      <c r="R134" s="214"/>
      <c r="S134" s="214"/>
      <c r="T134" s="203"/>
      <c r="U134" s="203"/>
      <c r="V134" s="203"/>
      <c r="AA134" s="453" t="str">
        <f>IF(ISERROR(VLOOKUP(D134,'Donnees d''entrée'!$B$252:$C$253,2,FALSE)),"",VLOOKUP(D134,'Donnees d''entrée'!$B$252:$C$253,2,FALSE))</f>
        <v>epandage_solide</v>
      </c>
    </row>
    <row r="135" spans="1:35" hidden="1" x14ac:dyDescent="0.25">
      <c r="A135" s="179">
        <v>3</v>
      </c>
      <c r="B135" s="345"/>
      <c r="C135" s="336"/>
      <c r="D135" s="130" t="str">
        <f t="shared" si="15"/>
        <v/>
      </c>
      <c r="E135" s="166"/>
      <c r="F135" s="166"/>
      <c r="G135" s="87"/>
      <c r="H135" s="85"/>
      <c r="I135" s="85"/>
      <c r="J135" s="85"/>
      <c r="K135" s="76"/>
      <c r="L135" s="76"/>
      <c r="M135" s="76"/>
      <c r="N135" s="76"/>
      <c r="O135" s="203"/>
      <c r="Q135" s="214"/>
      <c r="R135" s="214"/>
      <c r="S135" s="214"/>
      <c r="T135" s="203"/>
      <c r="U135" s="203"/>
      <c r="V135" s="203"/>
      <c r="AA135" s="453" t="str">
        <f>IF(ISERROR(VLOOKUP(D135,'Donnees d''entrée'!$B$252:$C$253,2,FALSE)),"",VLOOKUP(D135,'Donnees d''entrée'!$B$252:$C$253,2,FALSE))</f>
        <v/>
      </c>
    </row>
    <row r="136" spans="1:35" hidden="1" x14ac:dyDescent="0.25">
      <c r="A136" s="179">
        <v>4</v>
      </c>
      <c r="B136" s="345"/>
      <c r="C136" s="336"/>
      <c r="D136" s="130" t="str">
        <f t="shared" si="15"/>
        <v/>
      </c>
      <c r="E136" s="166"/>
      <c r="F136" s="166"/>
      <c r="G136" s="87"/>
      <c r="H136" s="85"/>
      <c r="I136" s="85"/>
      <c r="J136" s="85"/>
      <c r="K136" s="76"/>
      <c r="L136" s="76"/>
      <c r="M136" s="76"/>
      <c r="N136" s="76"/>
      <c r="O136" s="203"/>
      <c r="Q136" s="214"/>
      <c r="R136" s="214"/>
      <c r="S136" s="214"/>
      <c r="T136" s="203"/>
      <c r="U136" s="203"/>
      <c r="V136" s="203"/>
      <c r="AA136" s="453" t="str">
        <f>IF(ISERROR(VLOOKUP(D136,'Donnees d''entrée'!$B$252:$C$253,2,FALSE)),"",VLOOKUP(D136,'Donnees d''entrée'!$B$252:$C$253,2,FALSE))</f>
        <v/>
      </c>
    </row>
    <row r="137" spans="1:35" hidden="1" x14ac:dyDescent="0.25">
      <c r="A137" s="179">
        <v>5</v>
      </c>
      <c r="B137" s="345"/>
      <c r="C137" s="336"/>
      <c r="D137" s="130" t="str">
        <f t="shared" si="15"/>
        <v/>
      </c>
      <c r="E137" s="166"/>
      <c r="F137" s="166"/>
      <c r="G137" s="87"/>
      <c r="H137" s="85"/>
      <c r="I137" s="85"/>
      <c r="J137" s="85"/>
      <c r="K137" s="76"/>
      <c r="L137" s="76"/>
      <c r="M137" s="76"/>
      <c r="N137" s="76"/>
      <c r="O137" s="203"/>
      <c r="Q137" s="214"/>
      <c r="R137" s="214"/>
      <c r="S137" s="214"/>
      <c r="T137" s="203"/>
      <c r="U137" s="203"/>
      <c r="V137" s="203"/>
      <c r="AA137" s="453" t="str">
        <f>IF(ISERROR(VLOOKUP(D137,'Donnees d''entrée'!$B$252:$C$253,2,FALSE)),"",VLOOKUP(D137,'Donnees d''entrée'!$B$252:$C$253,2,FALSE))</f>
        <v/>
      </c>
    </row>
    <row r="138" spans="1:35" hidden="1" x14ac:dyDescent="0.25">
      <c r="A138" s="179">
        <v>6</v>
      </c>
      <c r="B138" s="86"/>
      <c r="C138" s="336"/>
      <c r="D138" s="130" t="str">
        <f t="shared" si="15"/>
        <v/>
      </c>
      <c r="E138" s="166"/>
      <c r="F138" s="166"/>
      <c r="G138" s="87"/>
      <c r="H138" s="85"/>
      <c r="I138" s="85"/>
      <c r="J138" s="85"/>
      <c r="K138" s="76"/>
      <c r="L138" s="76"/>
      <c r="M138" s="76"/>
      <c r="N138" s="76"/>
      <c r="O138" s="203"/>
      <c r="Q138" s="214"/>
      <c r="R138" s="214"/>
      <c r="S138" s="214"/>
      <c r="T138" s="203"/>
      <c r="U138" s="203"/>
      <c r="V138" s="203"/>
      <c r="AA138" s="453" t="str">
        <f>IF(ISERROR(VLOOKUP(D138,'Donnees d''entrée'!$B$252:$C$253,2,FALSE)),"",VLOOKUP(D138,'Donnees d''entrée'!$B$252:$C$253,2,FALSE))</f>
        <v/>
      </c>
    </row>
    <row r="139" spans="1:35" hidden="1" x14ac:dyDescent="0.25">
      <c r="A139" s="179">
        <v>7</v>
      </c>
      <c r="B139" s="86"/>
      <c r="C139" s="336"/>
      <c r="D139" s="130" t="str">
        <f t="shared" si="15"/>
        <v/>
      </c>
      <c r="E139" s="166"/>
      <c r="F139" s="166"/>
      <c r="G139" s="87"/>
      <c r="H139" s="85"/>
      <c r="I139" s="85"/>
      <c r="J139" s="85"/>
      <c r="K139" s="76"/>
      <c r="L139" s="76"/>
      <c r="M139" s="76"/>
      <c r="N139" s="76"/>
      <c r="O139" s="203"/>
      <c r="Q139" s="214"/>
      <c r="R139" s="214"/>
      <c r="S139" s="214"/>
      <c r="T139" s="203"/>
      <c r="U139" s="203"/>
      <c r="V139" s="203"/>
      <c r="AA139" s="453" t="str">
        <f>IF(ISERROR(VLOOKUP(D139,'Donnees d''entrée'!$B$252:$C$253,2,FALSE)),"",VLOOKUP(D139,'Donnees d''entrée'!$B$252:$C$253,2,FALSE))</f>
        <v/>
      </c>
    </row>
    <row r="140" spans="1:35" hidden="1" x14ac:dyDescent="0.25">
      <c r="A140" s="179">
        <v>8</v>
      </c>
      <c r="B140" s="86"/>
      <c r="C140" s="336"/>
      <c r="D140" s="130" t="str">
        <f t="shared" si="15"/>
        <v/>
      </c>
      <c r="E140" s="166"/>
      <c r="F140" s="166"/>
      <c r="G140" s="87"/>
      <c r="H140" s="85"/>
      <c r="I140" s="85"/>
      <c r="J140" s="85"/>
      <c r="K140" s="76"/>
      <c r="L140" s="76"/>
      <c r="M140" s="76"/>
      <c r="N140" s="76"/>
      <c r="O140" s="203"/>
      <c r="Q140" s="214"/>
      <c r="R140" s="214"/>
      <c r="S140" s="214"/>
      <c r="T140" s="203"/>
      <c r="U140" s="203"/>
      <c r="V140" s="203"/>
      <c r="AA140" s="453" t="str">
        <f>IF(ISERROR(VLOOKUP(D140,'Donnees d''entrée'!$B$252:$C$253,2,FALSE)),"",VLOOKUP(D140,'Donnees d''entrée'!$B$252:$C$253,2,FALSE))</f>
        <v/>
      </c>
    </row>
    <row r="141" spans="1:35" hidden="1" x14ac:dyDescent="0.25">
      <c r="A141" s="179">
        <v>9</v>
      </c>
      <c r="B141" s="86"/>
      <c r="C141" s="336"/>
      <c r="D141" s="130" t="str">
        <f t="shared" si="15"/>
        <v/>
      </c>
      <c r="E141" s="166"/>
      <c r="F141" s="166"/>
      <c r="G141" s="87"/>
      <c r="H141" s="85"/>
      <c r="I141" s="85"/>
      <c r="J141" s="85"/>
      <c r="K141" s="76"/>
      <c r="L141" s="76"/>
      <c r="M141" s="76"/>
      <c r="N141" s="76"/>
      <c r="O141" s="203"/>
      <c r="Q141" s="214"/>
      <c r="R141" s="214"/>
      <c r="S141" s="214"/>
      <c r="T141" s="203"/>
      <c r="U141" s="203"/>
      <c r="V141" s="203"/>
      <c r="AA141" s="453" t="str">
        <f>IF(ISERROR(VLOOKUP(D141,'Donnees d''entrée'!$B$252:$C$253,2,FALSE)),"",VLOOKUP(D141,'Donnees d''entrée'!$B$252:$C$253,2,FALSE))</f>
        <v/>
      </c>
    </row>
    <row r="142" spans="1:35" hidden="1" x14ac:dyDescent="0.25">
      <c r="A142" s="179">
        <v>10</v>
      </c>
      <c r="B142" s="207"/>
      <c r="C142" s="336"/>
      <c r="D142" s="130" t="str">
        <f t="shared" si="15"/>
        <v/>
      </c>
      <c r="E142" s="166"/>
      <c r="F142" s="166"/>
      <c r="G142" s="87"/>
      <c r="H142" s="85"/>
      <c r="I142" s="85"/>
      <c r="J142" s="85"/>
      <c r="K142" s="76"/>
      <c r="L142" s="76"/>
      <c r="M142" s="76"/>
      <c r="N142" s="76"/>
      <c r="O142" s="203"/>
      <c r="Q142" s="214"/>
      <c r="R142" s="214"/>
      <c r="S142" s="214"/>
      <c r="T142" s="203"/>
      <c r="U142" s="203"/>
      <c r="V142" s="203"/>
      <c r="AA142" s="453" t="str">
        <f>IF(ISERROR(VLOOKUP(D142,'Donnees d''entrée'!$B$252:$C$253,2,FALSE)),"",VLOOKUP(D142,'Donnees d''entrée'!$B$252:$C$253,2,FALSE))</f>
        <v/>
      </c>
    </row>
    <row r="143" spans="1:35" ht="24.95" customHeight="1" x14ac:dyDescent="0.25">
      <c r="A143" s="84"/>
      <c r="B143" s="181"/>
      <c r="C143" s="182"/>
      <c r="D143" s="181"/>
      <c r="E143" s="84"/>
      <c r="F143" s="85"/>
      <c r="G143" s="183"/>
      <c r="H143" s="85"/>
      <c r="I143" s="85"/>
      <c r="J143" s="85"/>
      <c r="K143" s="76"/>
      <c r="L143" s="76"/>
      <c r="M143" s="76"/>
      <c r="N143" s="76"/>
      <c r="O143" s="203"/>
      <c r="P143" s="214"/>
      <c r="Q143" s="214"/>
      <c r="R143" s="214"/>
      <c r="S143" s="214"/>
      <c r="T143" s="203"/>
      <c r="U143" s="203"/>
      <c r="V143" s="203"/>
    </row>
    <row r="144" spans="1:35" ht="24.95" customHeight="1" x14ac:dyDescent="0.25">
      <c r="P144" s="215"/>
      <c r="Q144" s="215"/>
      <c r="R144" s="215"/>
      <c r="S144" s="215"/>
    </row>
    <row r="145" spans="1:19" x14ac:dyDescent="0.25">
      <c r="P145" s="215"/>
      <c r="Q145" s="215"/>
      <c r="R145" s="215"/>
      <c r="S145" s="215"/>
    </row>
    <row r="146" spans="1:19" x14ac:dyDescent="0.25">
      <c r="P146" s="215"/>
      <c r="Q146" s="215"/>
      <c r="R146" s="215"/>
      <c r="S146" s="215"/>
    </row>
    <row r="149" spans="1:19" x14ac:dyDescent="0.25">
      <c r="A149" s="23"/>
      <c r="B149"/>
      <c r="C149"/>
      <c r="D149"/>
      <c r="E149" s="23"/>
    </row>
  </sheetData>
  <mergeCells count="39">
    <mergeCell ref="C14:J14"/>
    <mergeCell ref="B4:C4"/>
    <mergeCell ref="B5:C5"/>
    <mergeCell ref="B3:C3"/>
    <mergeCell ref="B2:C2"/>
    <mergeCell ref="B7:C7"/>
    <mergeCell ref="B6:C6"/>
    <mergeCell ref="A129:K129"/>
    <mergeCell ref="A120:H120"/>
    <mergeCell ref="S38:V38"/>
    <mergeCell ref="S62:V62"/>
    <mergeCell ref="T63:U63"/>
    <mergeCell ref="V63:V64"/>
    <mergeCell ref="C38:F38"/>
    <mergeCell ref="G38:J38"/>
    <mergeCell ref="O38:R38"/>
    <mergeCell ref="O62:R62"/>
    <mergeCell ref="P63:Q63"/>
    <mergeCell ref="R63:R64"/>
    <mergeCell ref="G62:J62"/>
    <mergeCell ref="B63:B64"/>
    <mergeCell ref="C87:E87"/>
    <mergeCell ref="F87:H87"/>
    <mergeCell ref="L87:N87"/>
    <mergeCell ref="O87:Q87"/>
    <mergeCell ref="B87:B88"/>
    <mergeCell ref="F113:G113"/>
    <mergeCell ref="I87:K87"/>
    <mergeCell ref="K38:N38"/>
    <mergeCell ref="C63:C64"/>
    <mergeCell ref="D63:E63"/>
    <mergeCell ref="G63:G64"/>
    <mergeCell ref="F63:F64"/>
    <mergeCell ref="C62:F62"/>
    <mergeCell ref="J63:J64"/>
    <mergeCell ref="N63:N64"/>
    <mergeCell ref="K62:N62"/>
    <mergeCell ref="L63:M63"/>
    <mergeCell ref="H63:I63"/>
  </mergeCells>
  <conditionalFormatting sqref="E40:E59">
    <cfRule type="expression" dxfId="78" priority="135">
      <formula>C40=""</formula>
    </cfRule>
  </conditionalFormatting>
  <conditionalFormatting sqref="I40:I59">
    <cfRule type="expression" dxfId="77" priority="133">
      <formula>G40=""</formula>
    </cfRule>
  </conditionalFormatting>
  <conditionalFormatting sqref="M40:M59">
    <cfRule type="expression" dxfId="76" priority="131">
      <formula>K40=""</formula>
    </cfRule>
  </conditionalFormatting>
  <conditionalFormatting sqref="E65:E84">
    <cfRule type="expression" dxfId="75" priority="129">
      <formula>C65=""</formula>
    </cfRule>
  </conditionalFormatting>
  <conditionalFormatting sqref="D65:D84">
    <cfRule type="expression" dxfId="74" priority="128">
      <formula>C65=""</formula>
    </cfRule>
  </conditionalFormatting>
  <conditionalFormatting sqref="H65:H84">
    <cfRule type="expression" dxfId="73" priority="127">
      <formula>G65=""</formula>
    </cfRule>
  </conditionalFormatting>
  <conditionalFormatting sqref="I65:I84">
    <cfRule type="expression" dxfId="72" priority="126">
      <formula>G65=""</formula>
    </cfRule>
  </conditionalFormatting>
  <conditionalFormatting sqref="L65:L84">
    <cfRule type="expression" dxfId="71" priority="124">
      <formula>K65=""</formula>
    </cfRule>
  </conditionalFormatting>
  <conditionalFormatting sqref="M65:M84">
    <cfRule type="expression" dxfId="70" priority="123">
      <formula>K65=""</formula>
    </cfRule>
  </conditionalFormatting>
  <conditionalFormatting sqref="F40:F59">
    <cfRule type="expression" dxfId="69" priority="121">
      <formula>C40=""</formula>
    </cfRule>
  </conditionalFormatting>
  <conditionalFormatting sqref="J40:J59">
    <cfRule type="expression" dxfId="68" priority="120">
      <formula>G40=""</formula>
    </cfRule>
  </conditionalFormatting>
  <conditionalFormatting sqref="N40:N59">
    <cfRule type="expression" dxfId="67" priority="119">
      <formula>K40=""</formula>
    </cfRule>
  </conditionalFormatting>
  <conditionalFormatting sqref="R40:R59">
    <cfRule type="expression" dxfId="66" priority="111">
      <formula>O40=""</formula>
    </cfRule>
  </conditionalFormatting>
  <conditionalFormatting sqref="Q40:Q59">
    <cfRule type="expression" dxfId="65" priority="114">
      <formula>O40=""</formula>
    </cfRule>
  </conditionalFormatting>
  <conditionalFormatting sqref="P65:P84">
    <cfRule type="expression" dxfId="64" priority="113">
      <formula>O65=""</formula>
    </cfRule>
  </conditionalFormatting>
  <conditionalFormatting sqref="Q65:Q84">
    <cfRule type="expression" dxfId="63" priority="112">
      <formula>O65=""</formula>
    </cfRule>
  </conditionalFormatting>
  <conditionalFormatting sqref="V40:V59">
    <cfRule type="expression" dxfId="62" priority="108">
      <formula>S40=""</formula>
    </cfRule>
  </conditionalFormatting>
  <conditionalFormatting sqref="U40:U59">
    <cfRule type="expression" dxfId="61" priority="107">
      <formula>S40=""</formula>
    </cfRule>
  </conditionalFormatting>
  <conditionalFormatting sqref="T65:T84">
    <cfRule type="expression" dxfId="60" priority="102">
      <formula>S65=""</formula>
    </cfRule>
  </conditionalFormatting>
  <conditionalFormatting sqref="U65:U84">
    <cfRule type="expression" dxfId="59" priority="101">
      <formula>S65=""</formula>
    </cfRule>
  </conditionalFormatting>
  <conditionalFormatting sqref="B115:G119">
    <cfRule type="expression" dxfId="58" priority="83">
      <formula>$C$112&lt;&gt;"OUI"</formula>
    </cfRule>
  </conditionalFormatting>
  <conditionalFormatting sqref="F115:F119">
    <cfRule type="expression" dxfId="57" priority="5">
      <formula>SEARCH("Solide",$E115)</formula>
    </cfRule>
  </conditionalFormatting>
  <conditionalFormatting sqref="G115:G119">
    <cfRule type="expression" dxfId="56" priority="4">
      <formula>SEARCH("Liquide",$E115)</formula>
    </cfRule>
  </conditionalFormatting>
  <conditionalFormatting sqref="C89:C108">
    <cfRule type="expression" dxfId="55" priority="151">
      <formula>AND(SEARCH("Fientes",$J16),$C65&lt;&gt;"")</formula>
    </cfRule>
  </conditionalFormatting>
  <conditionalFormatting sqref="H89:H108">
    <cfRule type="expression" dxfId="54" priority="156">
      <formula>AND(SEARCH("Liquide",$J16),$G65&lt;&gt;"")</formula>
    </cfRule>
  </conditionalFormatting>
  <conditionalFormatting sqref="L89:L108">
    <cfRule type="expression" dxfId="53" priority="157">
      <formula>AND(SEARCH("Fientes",$J16),$O65&lt;&gt;"")</formula>
    </cfRule>
  </conditionalFormatting>
  <conditionalFormatting sqref="M89:M108">
    <cfRule type="expression" dxfId="52" priority="158">
      <formula>AND(SEARCH("Solide",$J16),$O65&lt;&gt;"")</formula>
    </cfRule>
  </conditionalFormatting>
  <conditionalFormatting sqref="O89:O108">
    <cfRule type="expression" dxfId="51" priority="159">
      <formula>AND(SEARCH("Fientes",$J16),$S65&lt;&gt;"")</formula>
    </cfRule>
  </conditionalFormatting>
  <conditionalFormatting sqref="I89:I108">
    <cfRule type="expression" dxfId="50" priority="160">
      <formula>AND(SEARCH("Fientes",$J16),$K65&lt;&gt;"")</formula>
    </cfRule>
  </conditionalFormatting>
  <conditionalFormatting sqref="J89:J108">
    <cfRule type="expression" dxfId="49" priority="161">
      <formula>AND(SEARCH("Solide",$J16),$K65&lt;&gt;"")</formula>
    </cfRule>
  </conditionalFormatting>
  <conditionalFormatting sqref="K89:K108">
    <cfRule type="expression" dxfId="48" priority="162">
      <formula>AND(SEARCH("Liquide",$J16),$K65&lt;&gt;"")</formula>
    </cfRule>
  </conditionalFormatting>
  <conditionalFormatting sqref="N89:N108">
    <cfRule type="expression" dxfId="47" priority="163">
      <formula>AND(SEARCH("Liquide",$J16),$O65&lt;&gt;"")</formula>
    </cfRule>
  </conditionalFormatting>
  <conditionalFormatting sqref="P89:P108">
    <cfRule type="expression" dxfId="46" priority="164">
      <formula>AND(SEARCH("Solide",$J16),$S65&lt;&gt;"")</formula>
    </cfRule>
  </conditionalFormatting>
  <conditionalFormatting sqref="Q89:Q108">
    <cfRule type="expression" dxfId="45" priority="165">
      <formula>AND(SEARCH("Liquide",$J16),$S65&lt;&gt;"")</formula>
    </cfRule>
  </conditionalFormatting>
  <conditionalFormatting sqref="H16:H35">
    <cfRule type="expression" dxfId="44" priority="1">
      <formula>OR($G16="Pas de traitement",$G16="Autres traitements",$G16="")</formula>
    </cfRule>
  </conditionalFormatting>
  <conditionalFormatting sqref="D89:D108">
    <cfRule type="expression" dxfId="43" priority="167">
      <formula>AND(SEARCH("Solide",$J16),$C65&lt;&gt;"")</formula>
    </cfRule>
  </conditionalFormatting>
  <conditionalFormatting sqref="E89:E108">
    <cfRule type="expression" dxfId="42" priority="170">
      <formula>AND(SEARCH("Liquide",$J16),$C65&lt;&gt;"")</formula>
    </cfRule>
  </conditionalFormatting>
  <conditionalFormatting sqref="F89:F108">
    <cfRule type="expression" dxfId="41" priority="173">
      <formula>AND(SEARCH("Fientes",$J16),$G65&lt;&gt;"")</formula>
    </cfRule>
  </conditionalFormatting>
  <conditionalFormatting sqref="G89:G108">
    <cfRule type="expression" dxfId="40" priority="176">
      <formula>AND(SEARCH("Solide",$J16),$G65&lt;&gt;"")</formula>
    </cfRule>
  </conditionalFormatting>
  <dataValidations count="22">
    <dataValidation type="list" allowBlank="1" showInputMessage="1" showErrorMessage="1" sqref="H40:H59 T40:T59 L40:L59 P40:P59 D40:D59" xr:uid="{00000000-0002-0000-0300-000000000000}">
      <formula1>INDIRECT(C40)</formula1>
    </dataValidation>
    <dataValidation type="list" allowBlank="1" showInputMessage="1" showErrorMessage="1" sqref="E16:E35" xr:uid="{00000000-0002-0000-0300-000001000000}">
      <formula1>INDIRECT(AC16)</formula1>
    </dataValidation>
    <dataValidation type="list" allowBlank="1" showInputMessage="1" showErrorMessage="1" sqref="C40:C59 G40:G59 O40:O59 K40:K59 S40:S59" xr:uid="{00000000-0002-0000-0300-000002000000}">
      <formula1>INDIRECT($AD16)</formula1>
    </dataValidation>
    <dataValidation type="list" allowBlank="1" showInputMessage="1" showErrorMessage="1" sqref="F133:F142" xr:uid="{00000000-0002-0000-0300-000003000000}">
      <formula1>INDIRECT(AA133)</formula1>
    </dataValidation>
    <dataValidation type="list" allowBlank="1" showInputMessage="1" showErrorMessage="1" sqref="D115:D119" xr:uid="{00000000-0002-0000-0300-000004000000}">
      <formula1>INDIRECT(AJ115)</formula1>
    </dataValidation>
    <dataValidation type="list" allowBlank="1" showInputMessage="1" showErrorMessage="1" sqref="D123:D127" xr:uid="{00000000-0002-0000-0300-000005000000}">
      <formula1>INDIRECT(AI123)</formula1>
    </dataValidation>
    <dataValidation type="decimal" allowBlank="1" showInputMessage="1" showErrorMessage="1" sqref="G133:G142" xr:uid="{00000000-0002-0000-0300-000006000000}">
      <formula1>0</formula1>
      <formula2>100</formula2>
    </dataValidation>
    <dataValidation type="list" allowBlank="1" showInputMessage="1" showErrorMessage="1" sqref="E133:E142" xr:uid="{00000000-0002-0000-0300-000007000000}">
      <formula1>devenir_efflu</formula1>
    </dataValidation>
    <dataValidation type="list" allowBlank="1" showInputMessage="1" showErrorMessage="1" sqref="C115:C119 C123:C127" xr:uid="{00000000-0002-0000-0300-000008000000}">
      <formula1>liste_efflu_avant</formula1>
    </dataValidation>
    <dataValidation type="list" allowBlank="1" showInputMessage="1" showErrorMessage="1" sqref="C112" xr:uid="{00000000-0002-0000-0300-000009000000}">
      <formula1>traitement</formula1>
    </dataValidation>
    <dataValidation type="list" allowBlank="1" showInputMessage="1" showErrorMessage="1" sqref="C133:C142" xr:uid="{00000000-0002-0000-0300-00000A000000}">
      <formula1>$B$123:$B$127</formula1>
    </dataValidation>
    <dataValidation type="list" allowBlank="1" showInputMessage="1" showErrorMessage="1" sqref="G115:G119" xr:uid="{00000000-0002-0000-0300-00000B000000}">
      <formula1>liquide_stock</formula1>
    </dataValidation>
    <dataValidation type="list" allowBlank="1" showInputMessage="1" showErrorMessage="1" sqref="F115:F119" xr:uid="{00000000-0002-0000-0300-00000C000000}">
      <formula1>solide_stock</formula1>
    </dataValidation>
    <dataValidation type="list" allowBlank="1" showInputMessage="1" showErrorMessage="1" sqref="F16:F35" xr:uid="{00000000-0002-0000-0300-00000D000000}">
      <formula1>liste_ambiance</formula1>
    </dataValidation>
    <dataValidation type="list" allowBlank="1" showInputMessage="1" showErrorMessage="1" sqref="C10" xr:uid="{00000000-0002-0000-0300-00000E000000}">
      <formula1>liste_region</formula1>
    </dataValidation>
    <dataValidation type="list" allowBlank="1" showInputMessage="1" showErrorMessage="1" sqref="D16:D35" xr:uid="{00000000-0002-0000-0300-00000F000000}">
      <formula1>liste_sols</formula1>
    </dataValidation>
    <dataValidation type="list" allowBlank="1" showInputMessage="1" showErrorMessage="1" sqref="J65:J84 N65:N84 F65:F84 R65:R84 V65:V84" xr:uid="{00000000-0002-0000-0300-000010000000}">
      <formula1>liste_temps_bat</formula1>
    </dataValidation>
    <dataValidation type="list" allowBlank="1" showInputMessage="1" showErrorMessage="1" sqref="G16:G35" xr:uid="{00000000-0002-0000-0300-000011000000}">
      <formula1>liste_air</formula1>
    </dataValidation>
    <dataValidation type="list" allowBlank="1" showInputMessage="1" showErrorMessage="1" sqref="C89:C108 I89:I108 O89:O108 L89:L108 F89:F108" xr:uid="{00000000-0002-0000-0300-000012000000}">
      <formula1>INDIRECT($AA$89)</formula1>
    </dataValidation>
    <dataValidation type="list" allowBlank="1" showInputMessage="1" showErrorMessage="1" sqref="J89:J108 P89:P108 M89:M108 D89:D108 G89:G108" xr:uid="{00000000-0002-0000-0300-000013000000}">
      <formula1>INDIRECT($AB$89)</formula1>
    </dataValidation>
    <dataValidation type="list" allowBlank="1" showInputMessage="1" showErrorMessage="1" sqref="E89:E108 K89:K108 Q89:Q108 N89:N108 H89:H108" xr:uid="{00000000-0002-0000-0300-000014000000}">
      <formula1>INDIRECT($AC$89)</formula1>
    </dataValidation>
    <dataValidation type="list" allowBlank="1" showInputMessage="1" showErrorMessage="1" sqref="I16:I35" xr:uid="{00000000-0002-0000-0300-000015000000}">
      <formula1>liste_abreuvoir</formula1>
    </dataValidation>
  </dataValidations>
  <pageMargins left="0.7" right="0.7" top="0.75" bottom="0.75" header="0.3" footer="0.3"/>
  <pageSetup paperSize="8" scale="44" orientation="landscape" horizontalDpi="300" verticalDpi="30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6"/>
  <dimension ref="A1:JT522"/>
  <sheetViews>
    <sheetView topLeftCell="AV96" zoomScale="60" zoomScaleNormal="60" workbookViewId="0">
      <selection activeCell="BC445" sqref="BC445"/>
    </sheetView>
  </sheetViews>
  <sheetFormatPr baseColWidth="10" defaultColWidth="11.5703125" defaultRowHeight="15" x14ac:dyDescent="0.25"/>
  <cols>
    <col min="1" max="1" width="11.5703125" style="154"/>
    <col min="2" max="2" width="29.85546875" style="154" customWidth="1"/>
    <col min="3" max="3" width="30.85546875" style="154" customWidth="1"/>
    <col min="4" max="4" width="34.28515625" style="154" customWidth="1"/>
    <col min="5" max="5" width="27.5703125" style="154" customWidth="1"/>
    <col min="6" max="6" width="24.42578125" style="154" customWidth="1"/>
    <col min="7" max="7" width="30.28515625" style="154" customWidth="1"/>
    <col min="8" max="8" width="23.7109375" style="154" customWidth="1"/>
    <col min="9" max="9" width="22.5703125" style="154" customWidth="1"/>
    <col min="10" max="10" width="21.140625" style="154" customWidth="1"/>
    <col min="11" max="11" width="25.7109375" style="154" customWidth="1"/>
    <col min="12" max="12" width="23.85546875" style="154" customWidth="1"/>
    <col min="13" max="13" width="23.140625" style="154" customWidth="1"/>
    <col min="14" max="14" width="21.28515625" style="154" customWidth="1"/>
    <col min="15" max="15" width="20.28515625" style="154" customWidth="1"/>
    <col min="16" max="16" width="20.140625" style="154" customWidth="1"/>
    <col min="17" max="17" width="24.85546875" style="154" customWidth="1"/>
    <col min="18" max="19" width="19.140625" style="154" customWidth="1"/>
    <col min="20" max="23" width="18.140625" style="154" customWidth="1"/>
    <col min="24" max="25" width="22.28515625" style="154" customWidth="1"/>
    <col min="26" max="26" width="19.85546875" style="154" customWidth="1"/>
    <col min="27" max="27" width="19" style="154" customWidth="1"/>
    <col min="28" max="28" width="18.7109375" style="154" customWidth="1"/>
    <col min="29" max="31" width="16.5703125" style="154" customWidth="1"/>
    <col min="32" max="32" width="19.28515625" style="154" customWidth="1"/>
    <col min="33" max="33" width="16.5703125" style="154" customWidth="1"/>
    <col min="34" max="36" width="18.28515625" style="154" customWidth="1"/>
    <col min="37" max="37" width="19.140625" style="154" customWidth="1"/>
    <col min="38" max="39" width="16.28515625" style="154" customWidth="1"/>
    <col min="40" max="41" width="15.140625" style="154" customWidth="1"/>
    <col min="42" max="44" width="18.7109375" style="154" customWidth="1"/>
    <col min="45" max="46" width="16.5703125" style="154" customWidth="1"/>
    <col min="47" max="47" width="14.28515625" style="154" customWidth="1"/>
    <col min="48" max="48" width="16.28515625" style="154" customWidth="1"/>
    <col min="49" max="55" width="22.28515625" style="154" customWidth="1"/>
    <col min="56" max="62" width="17.42578125" style="154" customWidth="1"/>
    <col min="63" max="63" width="23.42578125" style="154" customWidth="1"/>
    <col min="64" max="66" width="16.5703125" style="154" customWidth="1"/>
    <col min="67" max="75" width="15.140625" style="154" customWidth="1"/>
    <col min="76" max="81" width="16.85546875" style="154" customWidth="1"/>
    <col min="82" max="92" width="14.28515625" style="154" customWidth="1"/>
    <col min="93" max="96" width="11.5703125" style="154"/>
    <col min="97" max="97" width="14.5703125" style="154" customWidth="1"/>
    <col min="98" max="98" width="14.85546875" style="154" customWidth="1"/>
    <col min="99" max="115" width="11.5703125" style="154"/>
    <col min="116" max="116" width="13.28515625" style="154" customWidth="1"/>
    <col min="117" max="117" width="14.7109375" style="154" customWidth="1"/>
    <col min="118" max="131" width="11.5703125" style="154"/>
    <col min="132" max="132" width="15.28515625" style="154" customWidth="1"/>
    <col min="133" max="133" width="14.28515625" style="154" customWidth="1"/>
    <col min="134" max="146" width="11.5703125" style="154"/>
    <col min="147" max="147" width="13.140625" style="154" customWidth="1"/>
    <col min="148" max="148" width="13.7109375" style="154" customWidth="1"/>
    <col min="149" max="164" width="11.5703125" style="154"/>
    <col min="165" max="166" width="14.42578125" style="154" customWidth="1"/>
    <col min="167" max="167" width="16.28515625" style="154" customWidth="1"/>
    <col min="168" max="168" width="13.7109375" style="154" customWidth="1"/>
    <col min="169" max="169" width="15.42578125" style="154" customWidth="1"/>
    <col min="170" max="170" width="18.7109375" style="154" customWidth="1"/>
    <col min="171" max="171" width="25.42578125" style="154" customWidth="1"/>
    <col min="172" max="172" width="17.42578125" style="154" customWidth="1"/>
    <col min="173" max="173" width="18.7109375" style="154" customWidth="1"/>
    <col min="174" max="252" width="11.5703125" style="154"/>
    <col min="253" max="253" width="12" style="154" customWidth="1"/>
    <col min="254" max="254" width="15.28515625" style="154" customWidth="1"/>
    <col min="255" max="16384" width="11.5703125" style="154"/>
  </cols>
  <sheetData>
    <row r="1" spans="1:3" ht="18.75" x14ac:dyDescent="0.3">
      <c r="A1" s="579" t="s">
        <v>202</v>
      </c>
      <c r="B1" s="579"/>
      <c r="C1" s="579"/>
    </row>
    <row r="2" spans="1:3" ht="18.75" x14ac:dyDescent="0.3">
      <c r="A2" s="265"/>
      <c r="B2" s="265"/>
      <c r="C2" s="265"/>
    </row>
    <row r="3" spans="1:3" ht="12.75" customHeight="1" x14ac:dyDescent="0.3">
      <c r="A3" s="266"/>
      <c r="B3" s="31" t="s">
        <v>203</v>
      </c>
      <c r="C3" s="265"/>
    </row>
    <row r="4" spans="1:3" ht="12.75" customHeight="1" x14ac:dyDescent="0.3">
      <c r="A4" s="267"/>
      <c r="B4" s="31" t="s">
        <v>204</v>
      </c>
      <c r="C4" s="265"/>
    </row>
    <row r="5" spans="1:3" ht="12.75" customHeight="1" x14ac:dyDescent="0.3">
      <c r="A5" s="268"/>
      <c r="B5" s="31" t="s">
        <v>205</v>
      </c>
      <c r="C5" s="265"/>
    </row>
    <row r="6" spans="1:3" ht="12.75" customHeight="1" x14ac:dyDescent="0.3">
      <c r="A6" s="269"/>
      <c r="B6" s="31" t="s">
        <v>206</v>
      </c>
      <c r="C6" s="265"/>
    </row>
    <row r="7" spans="1:3" ht="14.25" customHeight="1" x14ac:dyDescent="0.3">
      <c r="A7" s="270"/>
      <c r="B7" s="31" t="s">
        <v>207</v>
      </c>
      <c r="C7" s="265"/>
    </row>
    <row r="9" spans="1:3" s="272" customFormat="1" ht="26.25" x14ac:dyDescent="0.4">
      <c r="A9" s="271" t="s">
        <v>208</v>
      </c>
    </row>
    <row r="11" spans="1:3" x14ac:dyDescent="0.25">
      <c r="B11" s="273" t="s">
        <v>133</v>
      </c>
      <c r="C11" s="274" t="str">
        <f>Exploitation!C10</f>
        <v>Centre</v>
      </c>
    </row>
    <row r="12" spans="1:3" x14ac:dyDescent="0.25">
      <c r="B12" s="273" t="s">
        <v>209</v>
      </c>
      <c r="C12" s="275">
        <f>ROUNDUP(VLOOKUP(C11,'Donnees d''entrée'!B7:C33,2,FALSE),0)</f>
        <v>12</v>
      </c>
    </row>
    <row r="15" spans="1:3" s="276" customFormat="1" ht="26.25" x14ac:dyDescent="0.4">
      <c r="A15" s="271" t="s">
        <v>210</v>
      </c>
    </row>
    <row r="17" spans="1:43" x14ac:dyDescent="0.25">
      <c r="D17" s="558" t="s">
        <v>196</v>
      </c>
      <c r="E17" s="558"/>
      <c r="F17" s="558"/>
      <c r="G17" s="558"/>
      <c r="H17" s="558"/>
      <c r="I17" s="558"/>
      <c r="J17" s="558"/>
      <c r="K17" s="558"/>
      <c r="L17" s="558" t="s">
        <v>197</v>
      </c>
      <c r="M17" s="558"/>
      <c r="N17" s="558"/>
      <c r="O17" s="558"/>
      <c r="P17" s="558"/>
      <c r="Q17" s="558"/>
      <c r="R17" s="558"/>
      <c r="S17" s="558"/>
      <c r="T17" s="558" t="s">
        <v>236</v>
      </c>
      <c r="U17" s="558"/>
      <c r="V17" s="558"/>
      <c r="W17" s="558"/>
      <c r="X17" s="558"/>
      <c r="Y17" s="558"/>
      <c r="Z17" s="558"/>
      <c r="AA17" s="558"/>
      <c r="AB17" s="558" t="s">
        <v>454</v>
      </c>
      <c r="AC17" s="558"/>
      <c r="AD17" s="558"/>
      <c r="AE17" s="558"/>
      <c r="AF17" s="558"/>
      <c r="AG17" s="558"/>
      <c r="AH17" s="558"/>
      <c r="AI17" s="558"/>
      <c r="AJ17" s="558" t="s">
        <v>455</v>
      </c>
      <c r="AK17" s="558"/>
      <c r="AL17" s="558"/>
      <c r="AM17" s="558"/>
      <c r="AN17" s="558"/>
      <c r="AO17" s="558"/>
      <c r="AP17" s="558"/>
      <c r="AQ17" s="558"/>
    </row>
    <row r="18" spans="1:43" ht="94.5" customHeight="1" x14ac:dyDescent="0.25">
      <c r="B18" s="277" t="s">
        <v>16</v>
      </c>
      <c r="C18" s="278" t="s">
        <v>243</v>
      </c>
      <c r="D18" s="278" t="s">
        <v>418</v>
      </c>
      <c r="E18" s="278" t="s">
        <v>449</v>
      </c>
      <c r="F18" s="278" t="s">
        <v>129</v>
      </c>
      <c r="G18" s="278" t="s">
        <v>635</v>
      </c>
      <c r="H18" s="278" t="s">
        <v>636</v>
      </c>
      <c r="I18" s="278" t="s">
        <v>472</v>
      </c>
      <c r="J18" s="462" t="s">
        <v>909</v>
      </c>
      <c r="K18" s="278" t="s">
        <v>910</v>
      </c>
      <c r="L18" s="278" t="s">
        <v>419</v>
      </c>
      <c r="M18" s="278" t="s">
        <v>451</v>
      </c>
      <c r="N18" s="278" t="s">
        <v>130</v>
      </c>
      <c r="O18" s="278" t="s">
        <v>635</v>
      </c>
      <c r="P18" s="278" t="s">
        <v>636</v>
      </c>
      <c r="Q18" s="278" t="s">
        <v>472</v>
      </c>
      <c r="R18" s="462" t="s">
        <v>909</v>
      </c>
      <c r="S18" s="278" t="s">
        <v>910</v>
      </c>
      <c r="T18" s="278" t="s">
        <v>420</v>
      </c>
      <c r="U18" s="278" t="s">
        <v>450</v>
      </c>
      <c r="V18" s="278" t="s">
        <v>131</v>
      </c>
      <c r="W18" s="278" t="s">
        <v>635</v>
      </c>
      <c r="X18" s="278" t="s">
        <v>636</v>
      </c>
      <c r="Y18" s="278" t="s">
        <v>472</v>
      </c>
      <c r="Z18" s="462" t="s">
        <v>909</v>
      </c>
      <c r="AA18" s="278" t="s">
        <v>910</v>
      </c>
      <c r="AB18" s="278" t="s">
        <v>470</v>
      </c>
      <c r="AC18" s="278" t="s">
        <v>471</v>
      </c>
      <c r="AD18" s="278" t="s">
        <v>465</v>
      </c>
      <c r="AE18" s="278" t="s">
        <v>635</v>
      </c>
      <c r="AF18" s="278" t="s">
        <v>636</v>
      </c>
      <c r="AG18" s="278" t="s">
        <v>472</v>
      </c>
      <c r="AH18" s="462" t="s">
        <v>909</v>
      </c>
      <c r="AI18" s="278" t="s">
        <v>910</v>
      </c>
      <c r="AJ18" s="278" t="s">
        <v>473</v>
      </c>
      <c r="AK18" s="278" t="s">
        <v>474</v>
      </c>
      <c r="AL18" s="278" t="s">
        <v>467</v>
      </c>
      <c r="AM18" s="278" t="s">
        <v>635</v>
      </c>
      <c r="AN18" s="278" t="s">
        <v>636</v>
      </c>
      <c r="AO18" s="278" t="s">
        <v>472</v>
      </c>
      <c r="AP18" s="462" t="s">
        <v>909</v>
      </c>
      <c r="AQ18" s="278" t="s">
        <v>910</v>
      </c>
    </row>
    <row r="19" spans="1:43" ht="32.25" customHeight="1" x14ac:dyDescent="0.25">
      <c r="A19" s="279">
        <v>1</v>
      </c>
      <c r="B19" s="280" t="str">
        <f>IF(Exploitation!B16="","",Exploitation!B16)</f>
        <v>P1P2P3</v>
      </c>
      <c r="C19" s="281">
        <f>IF(Exploitation!C16="","",Exploitation!C16)</f>
        <v>5350</v>
      </c>
      <c r="D19" s="281" t="str">
        <f>IF(Exploitation!C40="","",Exploitation!C40)</f>
        <v>Poulets_de_chair</v>
      </c>
      <c r="E19" s="282" t="str">
        <f>IF(ISERROR(VLOOKUP(F19,corres_FE,2,FALSE)),"",VLOOKUP(F19,corres_FE,2,FALSE))</f>
        <v>Poulets_de_chair</v>
      </c>
      <c r="F19" s="283" t="str">
        <f>IF(Exploitation!D40="","",Exploitation!D40)</f>
        <v>Poulet standard - Standard</v>
      </c>
      <c r="G19" s="281">
        <f>IF(Exploitation!$C40="","",Exploitation!E40)</f>
        <v>24</v>
      </c>
      <c r="H19" s="281">
        <f>IF(Exploitation!$C40="","",Exploitation!F40)</f>
        <v>7.5</v>
      </c>
      <c r="I19" s="284">
        <f>IF(ISERROR(VLOOKUP(F19,ITAVI_2013_volailles!$C$2:$J$79,8,FALSE)),"",VLOOKUP(F19,ITAVI_2013_volailles!$C$2:$J$79,8,FALSE))</f>
        <v>6.35</v>
      </c>
      <c r="J19" s="285">
        <f>IF(ISERROR(IF(E19="Poules_pondeuses",G19*H19/100,$C19*G19*H19))*(1-VLOOKUP(F19,ITAVI_2013_volailles!$C$2:$N$79,12,FALSE)),"",IF(E19="Poules_pondeuses",G19*H19/100,$C19*G19*H19)*(1-VLOOKUP(F19,ITAVI_2013_volailles!$C$2:$N$79,12,FALSE)))</f>
        <v>920820.60000000009</v>
      </c>
      <c r="K19" s="285">
        <f>IF(ISERROR(IF(E19="Poules_pondeuses",G19*H19/100,$C19*G19*H19/I19))*(1-VLOOKUP(F19,ITAVI_2013_volailles!$C$2:$N$79,12,FALSE)/2),"",IF(E19="Poules_pondeuses",G19*H19/100,$C19*G19*H19/I19)*(1-VLOOKUP(F19,ITAVI_2013_volailles!$C$2:$N$79,12,FALSE)/2))</f>
        <v>148332.33070866144</v>
      </c>
      <c r="L19" s="283" t="str">
        <f>IF(Exploitation!G40="","",Exploitation!G40)</f>
        <v/>
      </c>
      <c r="M19" s="282" t="str">
        <f t="shared" ref="M19:M33" si="0">IF(ISERROR(VLOOKUP(N19,corres_FE,2,FALSE)),"",VLOOKUP(N19,corres_FE,2,FALSE))</f>
        <v/>
      </c>
      <c r="N19" s="283" t="str">
        <f>IF(Exploitation!H40="","",Exploitation!H40)</f>
        <v/>
      </c>
      <c r="O19" s="281" t="str">
        <f>IF(Exploitation!$G40="","",Exploitation!I40)</f>
        <v/>
      </c>
      <c r="P19" s="281" t="str">
        <f>IF(Exploitation!$G40="","",Exploitation!J40)</f>
        <v/>
      </c>
      <c r="Q19" s="284" t="str">
        <f>IF(ISERROR(VLOOKUP(N19,ITAVI_2013_volailles!$C$2:$J$79,8,FALSE)),"",VLOOKUP(N19,ITAVI_2013_volailles!$C$2:$J$79,8,FALSE))</f>
        <v/>
      </c>
      <c r="R19" s="285" t="e">
        <f>IF(ISERROR(IF(M19="Poules_pondeuses",O19*P19/100,$C19*O19*P19))*(1-VLOOKUP(N19,ITAVI_2013_volailles!$C$2:$N$79,12,FALSE)),"",IF(M19="Poules_pondeuses",O19*P19/100,$C19*O19*P19)*(1-VLOOKUP(N19,ITAVI_2013_volailles!$C$2:$N$79,12,FALSE)))</f>
        <v>#N/A</v>
      </c>
      <c r="S19" s="285" t="e">
        <f>IF(ISERROR(IF(M19="Poules_pondeuses",O19*P19/100,$C19*O19*P19/Q19))*(1-VLOOKUP(N19,ITAVI_2013_volailles!$C$2:$N$79,12,FALSE)/2),"",IF(M19="Poules_pondeuses",O19*P19/100,$C19*O19*P19/Q19)*(1-VLOOKUP(N19,ITAVI_2013_volailles!$C$2:$N$79,12,FALSE)/2))</f>
        <v>#N/A</v>
      </c>
      <c r="T19" s="283" t="str">
        <f>IF(Exploitation!K40="","",Exploitation!K40)</f>
        <v/>
      </c>
      <c r="U19" s="282" t="str">
        <f t="shared" ref="U19:U33" si="1">IF(ISERROR(VLOOKUP(V19,corres_FE,2,FALSE)),"",VLOOKUP(V19,corres_FE,2,FALSE))</f>
        <v/>
      </c>
      <c r="V19" s="283" t="str">
        <f>IF(Exploitation!L40="","",Exploitation!L40)</f>
        <v/>
      </c>
      <c r="W19" s="281" t="str">
        <f>IF(Exploitation!$K40="","",Exploitation!M40)</f>
        <v/>
      </c>
      <c r="X19" s="281" t="str">
        <f>IF(Exploitation!$K40="","",Exploitation!N40)</f>
        <v/>
      </c>
      <c r="Y19" s="284" t="str">
        <f>IF(ISERROR(VLOOKUP(V19,ITAVI_2013_volailles!$C$2:$J$79,8,FALSE)),"",VLOOKUP(V19,ITAVI_2013_volailles!$C$2:$J$79,8,FALSE))</f>
        <v/>
      </c>
      <c r="Z19" s="285" t="e">
        <f>IF(ISERROR(IF(U19="Poules_pondeuses",W19*X19/100,$C19*W19*X19))*(1-VLOOKUP(V19,ITAVI_2013_volailles!$C$2:$N$79,12,FALSE)),"",IF(U19="Poules_pondeuses",W19*X19/100,$C19*W19*X19)*(1-VLOOKUP(V19,ITAVI_2013_volailles!$C$2:$N$79,12,FALSE)))</f>
        <v>#N/A</v>
      </c>
      <c r="AA19" s="285" t="e">
        <f>IF(ISERROR(IF(U19="Poules_pondeuses",W19*X19/100,$C19*W19*X19/Y19))*(1-VLOOKUP(V19,ITAVI_2013_volailles!$C$2:$N$79,12,FALSE)/2),"",IF(U19="Poules_pondeuses",W19*X19/100,$C19*W19*X19/Y19)*(1-VLOOKUP(V19,ITAVI_2013_volailles!$C$2:$N$79,12,FALSE)/2))</f>
        <v>#N/A</v>
      </c>
      <c r="AB19" s="283" t="str">
        <f>IF(Exploitation!O40="","",Exploitation!O40)</f>
        <v/>
      </c>
      <c r="AC19" s="282" t="str">
        <f t="shared" ref="AC19:AC38" si="2">IF(ISERROR(VLOOKUP(AD19,corres_FE,2,FALSE)),"",VLOOKUP(AD19,corres_FE,2,FALSE))</f>
        <v/>
      </c>
      <c r="AD19" s="283" t="str">
        <f>IF(Exploitation!P40="","",Exploitation!P40)</f>
        <v/>
      </c>
      <c r="AE19" s="281" t="str">
        <f>IF(Exploitation!$O40="","",Exploitation!Q40)</f>
        <v/>
      </c>
      <c r="AF19" s="281" t="str">
        <f>IF(Exploitation!$O40="","",Exploitation!R40)</f>
        <v/>
      </c>
      <c r="AG19" s="284" t="str">
        <f>IF(ISERROR(VLOOKUP(AD19,ITAVI_2013_volailles!$C$2:$J$79,8,FALSE)),"",VLOOKUP(AD19,ITAVI_2013_volailles!$C$2:$J$79,8,FALSE))</f>
        <v/>
      </c>
      <c r="AH19" s="285" t="e">
        <f>IF(ISERROR(IF(AC19="Poules_pondeuses",AE19*AF19/100,$C19*AE19*AF19))*(1-VLOOKUP(AD19,ITAVI_2013_volailles!$C$2:$N$79,12,FALSE)),"",IF(AC19="Poules_pondeuses",AE19*AF19/100,$C19*AE19*AF19)*(1-VLOOKUP(AD19,ITAVI_2013_volailles!$C$2:$N$79,12,FALSE)))</f>
        <v>#N/A</v>
      </c>
      <c r="AI19" s="285" t="e">
        <f>IF(ISERROR(IF(AC19="Poules_pondeuses",AE19*AF19/100,$C19*AE19*AF19/AG19))*(1-VLOOKUP(AD19,ITAVI_2013_volailles!$C$2:$N$79,12,FALSE)/2),"",IF(AC19="Poules_pondeuses",AE19*AF19/100,$C19*AE19*AF19/AG19)*(1-VLOOKUP(AD19,ITAVI_2013_volailles!$C$2:$N$79,12,FALSE)/2))</f>
        <v>#N/A</v>
      </c>
      <c r="AJ19" s="283" t="str">
        <f>IF(Exploitation!S40="","",Exploitation!S40)</f>
        <v/>
      </c>
      <c r="AK19" s="282" t="str">
        <f t="shared" ref="AK19" si="3">IF(ISERROR(VLOOKUP(AL19,corres_FE,2,FALSE)),"",VLOOKUP(AL19,corres_FE,2,FALSE))</f>
        <v/>
      </c>
      <c r="AL19" s="283" t="str">
        <f>IF(Exploitation!T40="","",Exploitation!T40)</f>
        <v/>
      </c>
      <c r="AM19" s="281" t="str">
        <f>IF(Exploitation!$S40="","",Exploitation!U40)</f>
        <v/>
      </c>
      <c r="AN19" s="281" t="str">
        <f>IF(Exploitation!$S40="","",Exploitation!V40)</f>
        <v/>
      </c>
      <c r="AO19" s="284" t="str">
        <f>IF(ISERROR(VLOOKUP(AL19,ITAVI_2013_volailles!$C$2:$J$79,8,FALSE)),"",VLOOKUP(AL19,ITAVI_2013_volailles!$C$2:$J$79,8,FALSE))</f>
        <v/>
      </c>
      <c r="AP19" s="285" t="e">
        <f>IF(ISERROR(IF(AK19="Poules_pondeuses",AM19*AN19/100,$C19*AM19*AN19))*(1-VLOOKUP(AL19,ITAVI_2013_volailles!$C$2:$N$79,12,FALSE)),"",IF(AK19="Poules_pondeuses",AM19*AN19/100,$C19*AM19*AN19)*(1-VLOOKUP(AL19,ITAVI_2013_volailles!$C$2:$N$79,12,FALSE)))</f>
        <v>#N/A</v>
      </c>
      <c r="AQ19" s="285" t="e">
        <f>IF(ISERROR(IF(AK19="Poules_pondeuses",AM19*AN19/100,$C19*AM19*AN19/AO19))*(1-VLOOKUP(AL19,ITAVI_2013_volailles!$C$2:$N$79,12,FALSE)/2),"",IF(AK19="Poules_pondeuses",AM19*AN19/100,$C19*AM19*AN19/AO19)*(1-VLOOKUP(AL19,ITAVI_2013_volailles!$C$2:$N$79,12,FALSE)/2))</f>
        <v>#N/A</v>
      </c>
    </row>
    <row r="20" spans="1:43" ht="30" x14ac:dyDescent="0.25">
      <c r="A20" s="279">
        <v>2</v>
      </c>
      <c r="B20" s="280" t="str">
        <f>IF(Exploitation!B17="","",Exploitation!B17)</f>
        <v/>
      </c>
      <c r="C20" s="281" t="str">
        <f>IF(Exploitation!C17="","",Exploitation!C17)</f>
        <v/>
      </c>
      <c r="D20" s="281" t="str">
        <f>IF(Exploitation!C41="","",Exploitation!C41)</f>
        <v/>
      </c>
      <c r="E20" s="282" t="str">
        <f t="shared" ref="E20:E33" si="4">IF(ISERROR(VLOOKUP(F20,corres_FE,2,FALSE)),"",VLOOKUP(F20,corres_FE,2,FALSE))</f>
        <v/>
      </c>
      <c r="F20" s="283" t="str">
        <f>IF(Exploitation!D41="","",Exploitation!D41)</f>
        <v/>
      </c>
      <c r="G20" s="281" t="str">
        <f>IF(Exploitation!$C41="","",Exploitation!E41)</f>
        <v/>
      </c>
      <c r="H20" s="281" t="str">
        <f>IF(Exploitation!$C41="","",Exploitation!F41)</f>
        <v/>
      </c>
      <c r="I20" s="284" t="str">
        <f>IF(ISERROR(VLOOKUP(F20,ITAVI_2013_volailles!$C$2:$J$79,8,FALSE)),"",VLOOKUP(F20,ITAVI_2013_volailles!$C$2:$J$79,8,FALSE))</f>
        <v/>
      </c>
      <c r="J20" s="285" t="e">
        <f>IF(ISERROR(IF(E20="Poules_pondeuses",G20*H20/100,$C20*G20*H20))*(1-VLOOKUP(F20,ITAVI_2013_volailles!$C$2:$N$79,12,FALSE)),"",IF(E20="Poules_pondeuses",G20*H20/100,$C20*G20*H20)*(1-VLOOKUP(F20,ITAVI_2013_volailles!$C$2:$N$79,12,FALSE)))</f>
        <v>#N/A</v>
      </c>
      <c r="K20" s="285" t="e">
        <f>IF(ISERROR(IF(E20="Poules_pondeuses",G20*H20/100,$C20*G20*H20/I20))*(1-VLOOKUP(F20,ITAVI_2013_volailles!$C$2:$N$79,12,FALSE)/2),"",IF(E20="Poules_pondeuses",G20*H20/100,$C20*G20*H20/I20)*(1-VLOOKUP(F20,ITAVI_2013_volailles!$C$2:$N$79,12,FALSE)/2))</f>
        <v>#N/A</v>
      </c>
      <c r="L20" s="283" t="str">
        <f>IF(Exploitation!G41="","",Exploitation!G41)</f>
        <v/>
      </c>
      <c r="M20" s="282" t="str">
        <f t="shared" si="0"/>
        <v/>
      </c>
      <c r="N20" s="283" t="str">
        <f>IF(Exploitation!H41="","",Exploitation!H41)</f>
        <v/>
      </c>
      <c r="O20" s="281" t="str">
        <f>IF(Exploitation!$G41="","",Exploitation!I41)</f>
        <v/>
      </c>
      <c r="P20" s="281" t="str">
        <f>IF(Exploitation!$G41="","",Exploitation!J41)</f>
        <v/>
      </c>
      <c r="Q20" s="284" t="str">
        <f>IF(ISERROR(VLOOKUP(N20,ITAVI_2013_volailles!$C$2:$J$79,8,FALSE)),"",VLOOKUP(N20,ITAVI_2013_volailles!$C$2:$J$79,8,FALSE))</f>
        <v/>
      </c>
      <c r="R20" s="285" t="e">
        <f>IF(ISERROR(IF(M20="Poules_pondeuses",O20*P20/100,$C20*O20*P20))*(1-VLOOKUP(N20,ITAVI_2013_volailles!$C$2:$N$79,12,FALSE)),"",IF(M20="Poules_pondeuses",O20*P20/100,$C20*O20*P20)*(1-VLOOKUP(N20,ITAVI_2013_volailles!$C$2:$N$79,12,FALSE)))</f>
        <v>#N/A</v>
      </c>
      <c r="S20" s="285" t="e">
        <f>IF(ISERROR(IF(M20="Poules_pondeuses",O20*P20/100,$C20*O20*P20/Q20))*(1-VLOOKUP(N20,ITAVI_2013_volailles!$C$2:$N$79,12,FALSE)/2),"",IF(M20="Poules_pondeuses",O20*P20/100,$C20*O20*P20/Q20)*(1-VLOOKUP(N20,ITAVI_2013_volailles!$C$2:$N$79,12,FALSE)/2))</f>
        <v>#N/A</v>
      </c>
      <c r="T20" s="283" t="str">
        <f>IF(Exploitation!K41="","",Exploitation!K41)</f>
        <v/>
      </c>
      <c r="U20" s="282" t="str">
        <f t="shared" si="1"/>
        <v/>
      </c>
      <c r="V20" s="283" t="str">
        <f>IF(Exploitation!L41="","",Exploitation!L41)</f>
        <v/>
      </c>
      <c r="W20" s="281" t="str">
        <f>IF(Exploitation!$K41="","",Exploitation!M41)</f>
        <v/>
      </c>
      <c r="X20" s="281" t="str">
        <f>IF(Exploitation!$K41="","",Exploitation!N41)</f>
        <v/>
      </c>
      <c r="Y20" s="284" t="str">
        <f>IF(ISERROR(VLOOKUP(V20,ITAVI_2013_volailles!$C$2:$J$79,8,FALSE)),"",VLOOKUP(V20,ITAVI_2013_volailles!$C$2:$J$79,8,FALSE))</f>
        <v/>
      </c>
      <c r="Z20" s="285" t="e">
        <f>IF(ISERROR(IF(U20="Poules_pondeuses",W20*X20/100,$C20*W20*X20))*(1-VLOOKUP(V20,ITAVI_2013_volailles!$C$2:$N$79,12,FALSE)),"",IF(U20="Poules_pondeuses",W20*X20/100,$C20*W20*X20)*(1-VLOOKUP(V20,ITAVI_2013_volailles!$C$2:$N$79,12,FALSE)))</f>
        <v>#N/A</v>
      </c>
      <c r="AA20" s="285" t="e">
        <f>IF(ISERROR(IF(U20="Poules_pondeuses",W20*X20/100,$C20*W20*X20/Y20))*(1-VLOOKUP(V20,ITAVI_2013_volailles!$C$2:$N$79,12,FALSE)/2),"",IF(U20="Poules_pondeuses",W20*X20/100,$C20*W20*X20/Y20)*(1-VLOOKUP(V20,ITAVI_2013_volailles!$C$2:$N$79,12,FALSE)/2))</f>
        <v>#N/A</v>
      </c>
      <c r="AB20" s="283" t="str">
        <f>IF(Exploitation!O41="","",Exploitation!O41)</f>
        <v/>
      </c>
      <c r="AC20" s="282" t="str">
        <f t="shared" si="2"/>
        <v/>
      </c>
      <c r="AD20" s="283" t="str">
        <f>IF(Exploitation!P41="","",Exploitation!P41)</f>
        <v/>
      </c>
      <c r="AE20" s="281" t="str">
        <f>IF(Exploitation!$O41="","",Exploitation!Q41)</f>
        <v/>
      </c>
      <c r="AF20" s="281" t="str">
        <f>IF(Exploitation!$O41="","",Exploitation!R41)</f>
        <v/>
      </c>
      <c r="AG20" s="284" t="str">
        <f>IF(ISERROR(VLOOKUP(AD20,ITAVI_2013_volailles!$C$2:$J$79,8,FALSE)),"",VLOOKUP(AD20,ITAVI_2013_volailles!$C$2:$J$79,8,FALSE))</f>
        <v/>
      </c>
      <c r="AH20" s="285" t="e">
        <f>IF(ISERROR(IF(AC20="Poules_pondeuses",AE20*AF20/100,$C20*AE20*AF20))*(1-VLOOKUP(AD20,ITAVI_2013_volailles!$C$2:$N$79,12,FALSE)),"",IF(AC20="Poules_pondeuses",AE20*AF20/100,$C20*AE20*AF20)*(1-VLOOKUP(AD20,ITAVI_2013_volailles!$C$2:$N$79,12,FALSE)))</f>
        <v>#N/A</v>
      </c>
      <c r="AI20" s="285" t="e">
        <f>IF(ISERROR(IF(AC20="Poules_pondeuses",AE20*AF20/100,$C20*AE20*AF20/AG20))*(1-VLOOKUP(AD20,ITAVI_2013_volailles!$C$2:$N$79,12,FALSE)/2),"",IF(AC20="Poules_pondeuses",AE20*AF20/100,$C20*AE20*AF20/AG20)*(1-VLOOKUP(AD20,ITAVI_2013_volailles!$C$2:$N$79,12,FALSE)/2))</f>
        <v>#N/A</v>
      </c>
      <c r="AJ20" s="283" t="str">
        <f>IF(Exploitation!S41="","",Exploitation!S41)</f>
        <v/>
      </c>
      <c r="AK20" s="282" t="str">
        <f t="shared" ref="AK20:AK38" si="5">IF(ISERROR(VLOOKUP(AL20,corres_FE,2,FALSE)),"",VLOOKUP(AL20,corres_FE,2,FALSE))</f>
        <v/>
      </c>
      <c r="AL20" s="283" t="str">
        <f>IF(Exploitation!T41="","",Exploitation!T41)</f>
        <v/>
      </c>
      <c r="AM20" s="281" t="str">
        <f>IF(Exploitation!$S41="","",Exploitation!U41)</f>
        <v/>
      </c>
      <c r="AN20" s="281" t="str">
        <f>IF(Exploitation!$S41="","",Exploitation!V41)</f>
        <v/>
      </c>
      <c r="AO20" s="284" t="str">
        <f>IF(ISERROR(VLOOKUP(AL20,ITAVI_2013_volailles!$C$2:$J$79,8,FALSE)),"",VLOOKUP(AL20,ITAVI_2013_volailles!$C$2:$J$79,8,FALSE))</f>
        <v/>
      </c>
      <c r="AP20" s="285" t="e">
        <f>IF(ISERROR(IF(AK20="Poules_pondeuses",AM20*AN20/100,$C20*AM20*AN20))*(1-VLOOKUP(AL20,ITAVI_2013_volailles!$C$2:$N$79,12,FALSE)),"",IF(AK20="Poules_pondeuses",AM20*AN20/100,$C20*AM20*AN20)*(1-VLOOKUP(AL20,ITAVI_2013_volailles!$C$2:$N$79,12,FALSE)))</f>
        <v>#N/A</v>
      </c>
      <c r="AQ20" s="285" t="e">
        <f>IF(ISERROR(IF(AK20="Poules_pondeuses",AM20*AN20/100,$C20*AM20*AN20/AO20))*(1-VLOOKUP(AL20,ITAVI_2013_volailles!$C$2:$N$79,12,FALSE)/2),"",IF(AK20="Poules_pondeuses",AM20*AN20/100,$C20*AM20*AN20/AO20)*(1-VLOOKUP(AL20,ITAVI_2013_volailles!$C$2:$N$79,12,FALSE)/2))</f>
        <v>#N/A</v>
      </c>
    </row>
    <row r="21" spans="1:43" ht="34.5" customHeight="1" x14ac:dyDescent="0.25">
      <c r="A21" s="279">
        <v>3</v>
      </c>
      <c r="B21" s="280" t="str">
        <f>IF(Exploitation!B18="","",Exploitation!B18)</f>
        <v/>
      </c>
      <c r="C21" s="281" t="str">
        <f>IF(Exploitation!C18="","",Exploitation!C18)</f>
        <v/>
      </c>
      <c r="D21" s="281" t="str">
        <f>IF(Exploitation!C42="","",Exploitation!C42)</f>
        <v/>
      </c>
      <c r="E21" s="282" t="str">
        <f t="shared" si="4"/>
        <v/>
      </c>
      <c r="F21" s="283" t="str">
        <f>IF(Exploitation!D42="","",Exploitation!D42)</f>
        <v/>
      </c>
      <c r="G21" s="281" t="str">
        <f>IF(Exploitation!$C42="","",Exploitation!E42)</f>
        <v/>
      </c>
      <c r="H21" s="281" t="str">
        <f>IF(Exploitation!$C42="","",Exploitation!F42)</f>
        <v/>
      </c>
      <c r="I21" s="284" t="str">
        <f>IF(ISERROR(VLOOKUP(F21,ITAVI_2013_volailles!$C$2:$J$79,8,FALSE)),"",VLOOKUP(F21,ITAVI_2013_volailles!$C$2:$J$79,8,FALSE))</f>
        <v/>
      </c>
      <c r="J21" s="285" t="e">
        <f>IF(ISERROR(IF(E21="Poules_pondeuses",G21*H21/100,$C21*G21*H21))*(1-VLOOKUP(F21,ITAVI_2013_volailles!$C$2:$N$79,12,FALSE)),"",IF(E21="Poules_pondeuses",G21*H21/100,$C21*G21*H21)*(1-VLOOKUP(F21,ITAVI_2013_volailles!$C$2:$N$79,12,FALSE)))</f>
        <v>#N/A</v>
      </c>
      <c r="K21" s="285" t="e">
        <f>IF(ISERROR(IF(E21="Poules_pondeuses",G21*H21/100,$C21*G21*H21/I21))*(1-VLOOKUP(F21,ITAVI_2013_volailles!$C$2:$N$79,12,FALSE)/2),"",IF(E21="Poules_pondeuses",G21*H21/100,$C21*G21*H21/I21)*(1-VLOOKUP(F21,ITAVI_2013_volailles!$C$2:$N$79,12,FALSE)/2))</f>
        <v>#N/A</v>
      </c>
      <c r="L21" s="283" t="str">
        <f>IF(Exploitation!G42="","",Exploitation!G42)</f>
        <v/>
      </c>
      <c r="M21" s="282" t="str">
        <f t="shared" si="0"/>
        <v/>
      </c>
      <c r="N21" s="283" t="str">
        <f>IF(Exploitation!H42="","",Exploitation!H42)</f>
        <v/>
      </c>
      <c r="O21" s="281" t="str">
        <f>IF(Exploitation!$G42="","",Exploitation!I42)</f>
        <v/>
      </c>
      <c r="P21" s="281" t="str">
        <f>IF(Exploitation!$G42="","",Exploitation!J42)</f>
        <v/>
      </c>
      <c r="Q21" s="284" t="str">
        <f>IF(ISERROR(VLOOKUP(N21,ITAVI_2013_volailles!$C$2:$J$79,8,FALSE)),"",VLOOKUP(N21,ITAVI_2013_volailles!$C$2:$J$79,8,FALSE))</f>
        <v/>
      </c>
      <c r="R21" s="285" t="e">
        <f>IF(ISERROR(IF(M21="Poules_pondeuses",O21*P21/100,$C21*O21*P21))*(1-VLOOKUP(N21,ITAVI_2013_volailles!$C$2:$N$79,12,FALSE)),"",IF(M21="Poules_pondeuses",O21*P21/100,$C21*O21*P21)*(1-VLOOKUP(N21,ITAVI_2013_volailles!$C$2:$N$79,12,FALSE)))</f>
        <v>#N/A</v>
      </c>
      <c r="S21" s="285" t="e">
        <f>IF(ISERROR(IF(M21="Poules_pondeuses",O21*P21/100,$C21*O21*P21/Q21))*(1-VLOOKUP(N21,ITAVI_2013_volailles!$C$2:$N$79,12,FALSE)/2),"",IF(M21="Poules_pondeuses",O21*P21/100,$C21*O21*P21/Q21)*(1-VLOOKUP(N21,ITAVI_2013_volailles!$C$2:$N$79,12,FALSE)/2))</f>
        <v>#N/A</v>
      </c>
      <c r="T21" s="283" t="str">
        <f>IF(Exploitation!K42="","",Exploitation!K42)</f>
        <v/>
      </c>
      <c r="U21" s="282" t="str">
        <f t="shared" si="1"/>
        <v/>
      </c>
      <c r="V21" s="283" t="str">
        <f>IF(Exploitation!L42="","",Exploitation!L42)</f>
        <v/>
      </c>
      <c r="W21" s="281" t="str">
        <f>IF(Exploitation!$K42="","",Exploitation!M42)</f>
        <v/>
      </c>
      <c r="X21" s="281" t="str">
        <f>IF(Exploitation!$K42="","",Exploitation!N42)</f>
        <v/>
      </c>
      <c r="Y21" s="284" t="str">
        <f>IF(ISERROR(VLOOKUP(V21,ITAVI_2013_volailles!$C$2:$J$79,8,FALSE)),"",VLOOKUP(V21,ITAVI_2013_volailles!$C$2:$J$79,8,FALSE))</f>
        <v/>
      </c>
      <c r="Z21" s="285" t="e">
        <f>IF(ISERROR(IF(U21="Poules_pondeuses",W21*X21/100,$C21*W21*X21))*(1-VLOOKUP(V21,ITAVI_2013_volailles!$C$2:$N$79,12,FALSE)),"",IF(U21="Poules_pondeuses",W21*X21/100,$C21*W21*X21)*(1-VLOOKUP(V21,ITAVI_2013_volailles!$C$2:$N$79,12,FALSE)))</f>
        <v>#N/A</v>
      </c>
      <c r="AA21" s="285" t="e">
        <f>IF(ISERROR(IF(U21="Poules_pondeuses",W21*X21/100,$C21*W21*X21/Y21))*(1-VLOOKUP(V21,ITAVI_2013_volailles!$C$2:$N$79,12,FALSE)/2),"",IF(U21="Poules_pondeuses",W21*X21/100,$C21*W21*X21/Y21)*(1-VLOOKUP(V21,ITAVI_2013_volailles!$C$2:$N$79,12,FALSE)/2))</f>
        <v>#N/A</v>
      </c>
      <c r="AB21" s="283" t="str">
        <f>IF(Exploitation!O42="","",Exploitation!O42)</f>
        <v/>
      </c>
      <c r="AC21" s="282" t="str">
        <f t="shared" si="2"/>
        <v/>
      </c>
      <c r="AD21" s="283" t="str">
        <f>IF(Exploitation!P42="","",Exploitation!P42)</f>
        <v/>
      </c>
      <c r="AE21" s="281" t="str">
        <f>IF(Exploitation!$O42="","",Exploitation!Q42)</f>
        <v/>
      </c>
      <c r="AF21" s="281" t="str">
        <f>IF(Exploitation!$O42="","",Exploitation!R42)</f>
        <v/>
      </c>
      <c r="AG21" s="284" t="str">
        <f>IF(ISERROR(VLOOKUP(AD21,ITAVI_2013_volailles!$C$2:$J$79,8,FALSE)),"",VLOOKUP(AD21,ITAVI_2013_volailles!$C$2:$J$79,8,FALSE))</f>
        <v/>
      </c>
      <c r="AH21" s="285" t="e">
        <f>IF(ISERROR(IF(AC21="Poules_pondeuses",AE21*AF21/100,$C21*AE21*AF21))*(1-VLOOKUP(AD21,ITAVI_2013_volailles!$C$2:$N$79,12,FALSE)),"",IF(AC21="Poules_pondeuses",AE21*AF21/100,$C21*AE21*AF21)*(1-VLOOKUP(AD21,ITAVI_2013_volailles!$C$2:$N$79,12,FALSE)))</f>
        <v>#N/A</v>
      </c>
      <c r="AI21" s="285" t="e">
        <f>IF(ISERROR(IF(AC21="Poules_pondeuses",AE21*AF21/100,$C21*AE21*AF21/AG21))*(1-VLOOKUP(AD21,ITAVI_2013_volailles!$C$2:$N$79,12,FALSE)/2),"",IF(AC21="Poules_pondeuses",AE21*AF21/100,$C21*AE21*AF21/AG21)*(1-VLOOKUP(AD21,ITAVI_2013_volailles!$C$2:$N$79,12,FALSE)/2))</f>
        <v>#N/A</v>
      </c>
      <c r="AJ21" s="283" t="str">
        <f>IF(Exploitation!S42="","",Exploitation!S42)</f>
        <v/>
      </c>
      <c r="AK21" s="282" t="str">
        <f t="shared" si="5"/>
        <v/>
      </c>
      <c r="AL21" s="283" t="str">
        <f>IF(Exploitation!T42="","",Exploitation!T42)</f>
        <v/>
      </c>
      <c r="AM21" s="281" t="str">
        <f>IF(Exploitation!$S42="","",Exploitation!U42)</f>
        <v/>
      </c>
      <c r="AN21" s="281" t="str">
        <f>IF(Exploitation!$S42="","",Exploitation!V42)</f>
        <v/>
      </c>
      <c r="AO21" s="284" t="str">
        <f>IF(ISERROR(VLOOKUP(AL21,ITAVI_2013_volailles!$C$2:$J$79,8,FALSE)),"",VLOOKUP(AL21,ITAVI_2013_volailles!$C$2:$J$79,8,FALSE))</f>
        <v/>
      </c>
      <c r="AP21" s="285" t="e">
        <f>IF(ISERROR(IF(AK21="Poules_pondeuses",AM21*AN21/100,$C21*AM21*AN21))*(1-VLOOKUP(AL21,ITAVI_2013_volailles!$C$2:$N$79,12,FALSE)),"",IF(AK21="Poules_pondeuses",AM21*AN21/100,$C21*AM21*AN21)*(1-VLOOKUP(AL21,ITAVI_2013_volailles!$C$2:$N$79,12,FALSE)))</f>
        <v>#N/A</v>
      </c>
      <c r="AQ21" s="285" t="e">
        <f>IF(ISERROR(IF(AK21="Poules_pondeuses",AM21*AN21/100,$C21*AM21*AN21/AO21))*(1-VLOOKUP(AL21,ITAVI_2013_volailles!$C$2:$N$79,12,FALSE)/2),"",IF(AK21="Poules_pondeuses",AM21*AN21/100,$C21*AM21*AN21/AO21)*(1-VLOOKUP(AL21,ITAVI_2013_volailles!$C$2:$N$79,12,FALSE)/2))</f>
        <v>#N/A</v>
      </c>
    </row>
    <row r="22" spans="1:43" x14ac:dyDescent="0.25">
      <c r="A22" s="279">
        <v>4</v>
      </c>
      <c r="B22" s="280" t="str">
        <f>IF(Exploitation!B19="","",Exploitation!B19)</f>
        <v/>
      </c>
      <c r="C22" s="281" t="str">
        <f>IF(Exploitation!C19="","",Exploitation!C19)</f>
        <v/>
      </c>
      <c r="D22" s="281" t="str">
        <f>IF(Exploitation!C43="","",Exploitation!C43)</f>
        <v/>
      </c>
      <c r="E22" s="282" t="str">
        <f t="shared" si="4"/>
        <v/>
      </c>
      <c r="F22" s="283" t="str">
        <f>IF(Exploitation!D43="","",Exploitation!D43)</f>
        <v/>
      </c>
      <c r="G22" s="281" t="str">
        <f>IF(Exploitation!$C43="","",Exploitation!E43)</f>
        <v/>
      </c>
      <c r="H22" s="281" t="str">
        <f>IF(Exploitation!$C43="","",Exploitation!F43)</f>
        <v/>
      </c>
      <c r="I22" s="284" t="str">
        <f>IF(ISERROR(VLOOKUP(F22,ITAVI_2013_volailles!$C$2:$J$79,8,FALSE)),"",VLOOKUP(F22,ITAVI_2013_volailles!$C$2:$J$79,8,FALSE))</f>
        <v/>
      </c>
      <c r="J22" s="285" t="e">
        <f>IF(ISERROR(IF(E22="Poules_pondeuses",G22*H22/100,$C22*G22*H22))*(1-VLOOKUP(F22,ITAVI_2013_volailles!$C$2:$N$79,12,FALSE)),"",IF(E22="Poules_pondeuses",G22*H22/100,$C22*G22*H22)*(1-VLOOKUP(F22,ITAVI_2013_volailles!$C$2:$N$79,12,FALSE)))</f>
        <v>#N/A</v>
      </c>
      <c r="K22" s="285" t="e">
        <f>IF(ISERROR(IF(E22="Poules_pondeuses",G22*H22/100,$C22*G22*H22/I22))*(1-VLOOKUP(F22,ITAVI_2013_volailles!$C$2:$N$79,12,FALSE)/2),"",IF(E22="Poules_pondeuses",G22*H22/100,$C22*G22*H22/I22)*(1-VLOOKUP(F22,ITAVI_2013_volailles!$C$2:$N$79,12,FALSE)/2))</f>
        <v>#N/A</v>
      </c>
      <c r="L22" s="283" t="str">
        <f>IF(Exploitation!G43="","",Exploitation!G43)</f>
        <v/>
      </c>
      <c r="M22" s="282" t="str">
        <f t="shared" si="0"/>
        <v/>
      </c>
      <c r="N22" s="283" t="str">
        <f>IF(Exploitation!H43="","",Exploitation!H43)</f>
        <v/>
      </c>
      <c r="O22" s="281" t="str">
        <f>IF(Exploitation!$G43="","",Exploitation!I43)</f>
        <v/>
      </c>
      <c r="P22" s="281" t="str">
        <f>IF(Exploitation!$G43="","",Exploitation!J43)</f>
        <v/>
      </c>
      <c r="Q22" s="284" t="str">
        <f>IF(ISERROR(VLOOKUP(N22,ITAVI_2013_volailles!$C$2:$J$79,8,FALSE)),"",VLOOKUP(N22,ITAVI_2013_volailles!$C$2:$J$79,8,FALSE))</f>
        <v/>
      </c>
      <c r="R22" s="285" t="e">
        <f>IF(ISERROR(IF(M22="Poules_pondeuses",O22*P22/100,$C22*O22*P22))*(1-VLOOKUP(N22,ITAVI_2013_volailles!$C$2:$N$79,12,FALSE)),"",IF(M22="Poules_pondeuses",O22*P22/100,$C22*O22*P22)*(1-VLOOKUP(N22,ITAVI_2013_volailles!$C$2:$N$79,12,FALSE)))</f>
        <v>#N/A</v>
      </c>
      <c r="S22" s="285" t="e">
        <f>IF(ISERROR(IF(M22="Poules_pondeuses",O22*P22/100,$C22*O22*P22/Q22))*(1-VLOOKUP(N22,ITAVI_2013_volailles!$C$2:$N$79,12,FALSE)/2),"",IF(M22="Poules_pondeuses",O22*P22/100,$C22*O22*P22/Q22)*(1-VLOOKUP(N22,ITAVI_2013_volailles!$C$2:$N$79,12,FALSE)/2))</f>
        <v>#N/A</v>
      </c>
      <c r="T22" s="283" t="str">
        <f>IF(Exploitation!K43="","",Exploitation!K43)</f>
        <v/>
      </c>
      <c r="U22" s="282" t="str">
        <f t="shared" si="1"/>
        <v/>
      </c>
      <c r="V22" s="283" t="str">
        <f>IF(Exploitation!L43="","",Exploitation!L43)</f>
        <v/>
      </c>
      <c r="W22" s="281" t="str">
        <f>IF(Exploitation!$K43="","",Exploitation!M43)</f>
        <v/>
      </c>
      <c r="X22" s="281" t="str">
        <f>IF(Exploitation!$K43="","",Exploitation!N43)</f>
        <v/>
      </c>
      <c r="Y22" s="284" t="str">
        <f>IF(ISERROR(VLOOKUP(V22,ITAVI_2013_volailles!$C$2:$J$79,8,FALSE)),"",VLOOKUP(V22,ITAVI_2013_volailles!$C$2:$J$79,8,FALSE))</f>
        <v/>
      </c>
      <c r="Z22" s="285" t="e">
        <f>IF(ISERROR(IF(U22="Poules_pondeuses",W22*X22/100,$C22*W22*X22))*(1-VLOOKUP(V22,ITAVI_2013_volailles!$C$2:$N$79,12,FALSE)),"",IF(U22="Poules_pondeuses",W22*X22/100,$C22*W22*X22)*(1-VLOOKUP(V22,ITAVI_2013_volailles!$C$2:$N$79,12,FALSE)))</f>
        <v>#N/A</v>
      </c>
      <c r="AA22" s="285" t="e">
        <f>IF(ISERROR(IF(U22="Poules_pondeuses",W22*X22/100,$C22*W22*X22/Y22))*(1-VLOOKUP(V22,ITAVI_2013_volailles!$C$2:$N$79,12,FALSE)/2),"",IF(U22="Poules_pondeuses",W22*X22/100,$C22*W22*X22/Y22)*(1-VLOOKUP(V22,ITAVI_2013_volailles!$C$2:$N$79,12,FALSE)/2))</f>
        <v>#N/A</v>
      </c>
      <c r="AB22" s="283" t="str">
        <f>IF(Exploitation!O43="","",Exploitation!O43)</f>
        <v/>
      </c>
      <c r="AC22" s="282" t="str">
        <f t="shared" si="2"/>
        <v/>
      </c>
      <c r="AD22" s="283" t="str">
        <f>IF(Exploitation!P43="","",Exploitation!P43)</f>
        <v/>
      </c>
      <c r="AE22" s="281" t="str">
        <f>IF(Exploitation!$O43="","",Exploitation!Q43)</f>
        <v/>
      </c>
      <c r="AF22" s="281" t="str">
        <f>IF(Exploitation!$O43="","",Exploitation!R43)</f>
        <v/>
      </c>
      <c r="AG22" s="284" t="str">
        <f>IF(ISERROR(VLOOKUP(AD22,ITAVI_2013_volailles!$C$2:$J$79,8,FALSE)),"",VLOOKUP(AD22,ITAVI_2013_volailles!$C$2:$J$79,8,FALSE))</f>
        <v/>
      </c>
      <c r="AH22" s="285" t="e">
        <f>IF(ISERROR(IF(AC22="Poules_pondeuses",AE22*AF22/100,$C22*AE22*AF22))*(1-VLOOKUP(AD22,ITAVI_2013_volailles!$C$2:$N$79,12,FALSE)),"",IF(AC22="Poules_pondeuses",AE22*AF22/100,$C22*AE22*AF22)*(1-VLOOKUP(AD22,ITAVI_2013_volailles!$C$2:$N$79,12,FALSE)))</f>
        <v>#N/A</v>
      </c>
      <c r="AI22" s="285" t="e">
        <f>IF(ISERROR(IF(AC22="Poules_pondeuses",AE22*AF22/100,$C22*AE22*AF22/AG22))*(1-VLOOKUP(AD22,ITAVI_2013_volailles!$C$2:$N$79,12,FALSE)/2),"",IF(AC22="Poules_pondeuses",AE22*AF22/100,$C22*AE22*AF22/AG22)*(1-VLOOKUP(AD22,ITAVI_2013_volailles!$C$2:$N$79,12,FALSE)/2))</f>
        <v>#N/A</v>
      </c>
      <c r="AJ22" s="283" t="str">
        <f>IF(Exploitation!S43="","",Exploitation!S43)</f>
        <v/>
      </c>
      <c r="AK22" s="282" t="str">
        <f t="shared" si="5"/>
        <v/>
      </c>
      <c r="AL22" s="283" t="str">
        <f>IF(Exploitation!T43="","",Exploitation!T43)</f>
        <v/>
      </c>
      <c r="AM22" s="281" t="str">
        <f>IF(Exploitation!$S43="","",Exploitation!U43)</f>
        <v/>
      </c>
      <c r="AN22" s="281" t="str">
        <f>IF(Exploitation!$S43="","",Exploitation!V43)</f>
        <v/>
      </c>
      <c r="AO22" s="284" t="str">
        <f>IF(ISERROR(VLOOKUP(AL22,ITAVI_2013_volailles!$C$2:$J$79,8,FALSE)),"",VLOOKUP(AL22,ITAVI_2013_volailles!$C$2:$J$79,8,FALSE))</f>
        <v/>
      </c>
      <c r="AP22" s="285" t="e">
        <f>IF(ISERROR(IF(AK22="Poules_pondeuses",AM22*AN22/100,$C22*AM22*AN22))*(1-VLOOKUP(AL22,ITAVI_2013_volailles!$C$2:$N$79,12,FALSE)),"",IF(AK22="Poules_pondeuses",AM22*AN22/100,$C22*AM22*AN22)*(1-VLOOKUP(AL22,ITAVI_2013_volailles!$C$2:$N$79,12,FALSE)))</f>
        <v>#N/A</v>
      </c>
      <c r="AQ22" s="285" t="e">
        <f>IF(ISERROR(IF(AK22="Poules_pondeuses",AM22*AN22/100,$C22*AM22*AN22/AO22))*(1-VLOOKUP(AL22,ITAVI_2013_volailles!$C$2:$N$79,12,FALSE)/2),"",IF(AK22="Poules_pondeuses",AM22*AN22/100,$C22*AM22*AN22/AO22)*(1-VLOOKUP(AL22,ITAVI_2013_volailles!$C$2:$N$79,12,FALSE)/2))</f>
        <v>#N/A</v>
      </c>
    </row>
    <row r="23" spans="1:43" x14ac:dyDescent="0.25">
      <c r="A23" s="279">
        <v>5</v>
      </c>
      <c r="B23" s="280" t="str">
        <f>IF(Exploitation!B20="","",Exploitation!B20)</f>
        <v/>
      </c>
      <c r="C23" s="281" t="str">
        <f>IF(Exploitation!C20="","",Exploitation!C20)</f>
        <v/>
      </c>
      <c r="D23" s="281" t="str">
        <f>IF(Exploitation!C44="","",Exploitation!C44)</f>
        <v/>
      </c>
      <c r="E23" s="282" t="str">
        <f t="shared" si="4"/>
        <v/>
      </c>
      <c r="F23" s="283" t="str">
        <f>IF(Exploitation!D44="","",Exploitation!D44)</f>
        <v/>
      </c>
      <c r="G23" s="281" t="str">
        <f>IF(Exploitation!$C44="","",Exploitation!E44)</f>
        <v/>
      </c>
      <c r="H23" s="281" t="str">
        <f>IF(Exploitation!$C44="","",Exploitation!F44)</f>
        <v/>
      </c>
      <c r="I23" s="284" t="str">
        <f>IF(ISERROR(VLOOKUP(F23,ITAVI_2013_volailles!$C$2:$J$79,8,FALSE)),"",VLOOKUP(F23,ITAVI_2013_volailles!$C$2:$J$79,8,FALSE))</f>
        <v/>
      </c>
      <c r="J23" s="285" t="e">
        <f>IF(ISERROR(IF(E23="Poules_pondeuses",G23*H23/100,$C23*G23*H23))*(1-VLOOKUP(F23,ITAVI_2013_volailles!$C$2:$N$79,12,FALSE)),"",IF(E23="Poules_pondeuses",G23*H23/100,$C23*G23*H23)*(1-VLOOKUP(F23,ITAVI_2013_volailles!$C$2:$N$79,12,FALSE)))</f>
        <v>#N/A</v>
      </c>
      <c r="K23" s="285" t="e">
        <f>IF(ISERROR(IF(E23="Poules_pondeuses",G23*H23/100,$C23*G23*H23/I23))*(1-VLOOKUP(F23,ITAVI_2013_volailles!$C$2:$N$79,12,FALSE)/2),"",IF(E23="Poules_pondeuses",G23*H23/100,$C23*G23*H23/I23)*(1-VLOOKUP(F23,ITAVI_2013_volailles!$C$2:$N$79,12,FALSE)/2))</f>
        <v>#N/A</v>
      </c>
      <c r="L23" s="283" t="str">
        <f>IF(Exploitation!G44="","",Exploitation!G44)</f>
        <v/>
      </c>
      <c r="M23" s="282" t="str">
        <f t="shared" si="0"/>
        <v/>
      </c>
      <c r="N23" s="283" t="str">
        <f>IF(Exploitation!H44="","",Exploitation!H44)</f>
        <v/>
      </c>
      <c r="O23" s="281" t="str">
        <f>IF(Exploitation!$G44="","",Exploitation!I44)</f>
        <v/>
      </c>
      <c r="P23" s="281" t="str">
        <f>IF(Exploitation!$G44="","",Exploitation!J44)</f>
        <v/>
      </c>
      <c r="Q23" s="284" t="str">
        <f>IF(ISERROR(VLOOKUP(N23,ITAVI_2013_volailles!$C$2:$J$79,8,FALSE)),"",VLOOKUP(N23,ITAVI_2013_volailles!$C$2:$J$79,8,FALSE))</f>
        <v/>
      </c>
      <c r="R23" s="285" t="e">
        <f>IF(ISERROR(IF(M23="Poules_pondeuses",O23*P23/100,$C23*O23*P23))*(1-VLOOKUP(N23,ITAVI_2013_volailles!$C$2:$N$79,12,FALSE)),"",IF(M23="Poules_pondeuses",O23*P23/100,$C23*O23*P23)*(1-VLOOKUP(N23,ITAVI_2013_volailles!$C$2:$N$79,12,FALSE)))</f>
        <v>#N/A</v>
      </c>
      <c r="S23" s="285" t="e">
        <f>IF(ISERROR(IF(M23="Poules_pondeuses",O23*P23/100,$C23*O23*P23/Q23))*(1-VLOOKUP(N23,ITAVI_2013_volailles!$C$2:$N$79,12,FALSE)/2),"",IF(M23="Poules_pondeuses",O23*P23/100,$C23*O23*P23/Q23)*(1-VLOOKUP(N23,ITAVI_2013_volailles!$C$2:$N$79,12,FALSE)/2))</f>
        <v>#N/A</v>
      </c>
      <c r="T23" s="283" t="str">
        <f>IF(Exploitation!K44="","",Exploitation!K44)</f>
        <v/>
      </c>
      <c r="U23" s="282" t="str">
        <f t="shared" si="1"/>
        <v/>
      </c>
      <c r="V23" s="283" t="str">
        <f>IF(Exploitation!L44="","",Exploitation!L44)</f>
        <v/>
      </c>
      <c r="W23" s="281" t="str">
        <f>IF(Exploitation!$K44="","",Exploitation!M44)</f>
        <v/>
      </c>
      <c r="X23" s="281" t="str">
        <f>IF(Exploitation!$K44="","",Exploitation!N44)</f>
        <v/>
      </c>
      <c r="Y23" s="284" t="str">
        <f>IF(ISERROR(VLOOKUP(V23,ITAVI_2013_volailles!$C$2:$J$79,8,FALSE)),"",VLOOKUP(V23,ITAVI_2013_volailles!$C$2:$J$79,8,FALSE))</f>
        <v/>
      </c>
      <c r="Z23" s="285" t="e">
        <f>IF(ISERROR(IF(U23="Poules_pondeuses",W23*X23/100,$C23*W23*X23))*(1-VLOOKUP(V23,ITAVI_2013_volailles!$C$2:$N$79,12,FALSE)),"",IF(U23="Poules_pondeuses",W23*X23/100,$C23*W23*X23)*(1-VLOOKUP(V23,ITAVI_2013_volailles!$C$2:$N$79,12,FALSE)))</f>
        <v>#N/A</v>
      </c>
      <c r="AA23" s="285" t="e">
        <f>IF(ISERROR(IF(U23="Poules_pondeuses",W23*X23/100,$C23*W23*X23/Y23))*(1-VLOOKUP(V23,ITAVI_2013_volailles!$C$2:$N$79,12,FALSE)/2),"",IF(U23="Poules_pondeuses",W23*X23/100,$C23*W23*X23/Y23)*(1-VLOOKUP(V23,ITAVI_2013_volailles!$C$2:$N$79,12,FALSE)/2))</f>
        <v>#N/A</v>
      </c>
      <c r="AB23" s="283" t="str">
        <f>IF(Exploitation!O44="","",Exploitation!O44)</f>
        <v/>
      </c>
      <c r="AC23" s="282" t="str">
        <f t="shared" si="2"/>
        <v/>
      </c>
      <c r="AD23" s="283" t="str">
        <f>IF(Exploitation!P44="","",Exploitation!P44)</f>
        <v/>
      </c>
      <c r="AE23" s="281" t="str">
        <f>IF(Exploitation!$O44="","",Exploitation!Q44)</f>
        <v/>
      </c>
      <c r="AF23" s="281" t="str">
        <f>IF(Exploitation!$O44="","",Exploitation!R44)</f>
        <v/>
      </c>
      <c r="AG23" s="284" t="str">
        <f>IF(ISERROR(VLOOKUP(AD23,ITAVI_2013_volailles!$C$2:$J$79,8,FALSE)),"",VLOOKUP(AD23,ITAVI_2013_volailles!$C$2:$J$79,8,FALSE))</f>
        <v/>
      </c>
      <c r="AH23" s="285" t="e">
        <f>IF(ISERROR(IF(AC23="Poules_pondeuses",AE23*AF23/100,$C23*AE23*AF23))*(1-VLOOKUP(AD23,ITAVI_2013_volailles!$C$2:$N$79,12,FALSE)),"",IF(AC23="Poules_pondeuses",AE23*AF23/100,$C23*AE23*AF23)*(1-VLOOKUP(AD23,ITAVI_2013_volailles!$C$2:$N$79,12,FALSE)))</f>
        <v>#N/A</v>
      </c>
      <c r="AI23" s="285" t="e">
        <f>IF(ISERROR(IF(AC23="Poules_pondeuses",AE23*AF23/100,$C23*AE23*AF23/AG23))*(1-VLOOKUP(AD23,ITAVI_2013_volailles!$C$2:$N$79,12,FALSE)/2),"",IF(AC23="Poules_pondeuses",AE23*AF23/100,$C23*AE23*AF23/AG23)*(1-VLOOKUP(AD23,ITAVI_2013_volailles!$C$2:$N$79,12,FALSE)/2))</f>
        <v>#N/A</v>
      </c>
      <c r="AJ23" s="283" t="str">
        <f>IF(Exploitation!S44="","",Exploitation!S44)</f>
        <v/>
      </c>
      <c r="AK23" s="282" t="str">
        <f t="shared" si="5"/>
        <v/>
      </c>
      <c r="AL23" s="283" t="str">
        <f>IF(Exploitation!T44="","",Exploitation!T44)</f>
        <v/>
      </c>
      <c r="AM23" s="281" t="str">
        <f>IF(Exploitation!$S44="","",Exploitation!U44)</f>
        <v/>
      </c>
      <c r="AN23" s="281" t="str">
        <f>IF(Exploitation!$S44="","",Exploitation!V44)</f>
        <v/>
      </c>
      <c r="AO23" s="284" t="str">
        <f>IF(ISERROR(VLOOKUP(AL23,ITAVI_2013_volailles!$C$2:$J$79,8,FALSE)),"",VLOOKUP(AL23,ITAVI_2013_volailles!$C$2:$J$79,8,FALSE))</f>
        <v/>
      </c>
      <c r="AP23" s="285" t="e">
        <f>IF(ISERROR(IF(AK23="Poules_pondeuses",AM23*AN23/100,$C23*AM23*AN23))*(1-VLOOKUP(AL23,ITAVI_2013_volailles!$C$2:$N$79,12,FALSE)),"",IF(AK23="Poules_pondeuses",AM23*AN23/100,$C23*AM23*AN23)*(1-VLOOKUP(AL23,ITAVI_2013_volailles!$C$2:$N$79,12,FALSE)))</f>
        <v>#N/A</v>
      </c>
      <c r="AQ23" s="285" t="e">
        <f>IF(ISERROR(IF(AK23="Poules_pondeuses",AM23*AN23/100,$C23*AM23*AN23/AO23))*(1-VLOOKUP(AL23,ITAVI_2013_volailles!$C$2:$N$79,12,FALSE)/2),"",IF(AK23="Poules_pondeuses",AM23*AN23/100,$C23*AM23*AN23/AO23)*(1-VLOOKUP(AL23,ITAVI_2013_volailles!$C$2:$N$79,12,FALSE)/2))</f>
        <v>#N/A</v>
      </c>
    </row>
    <row r="24" spans="1:43" x14ac:dyDescent="0.25">
      <c r="A24" s="279">
        <v>6</v>
      </c>
      <c r="B24" s="280" t="str">
        <f>IF(Exploitation!B21="","",Exploitation!B21)</f>
        <v/>
      </c>
      <c r="C24" s="281" t="str">
        <f>IF(Exploitation!C21="","",Exploitation!C21)</f>
        <v/>
      </c>
      <c r="D24" s="281" t="str">
        <f>IF(Exploitation!C45="","",Exploitation!C45)</f>
        <v/>
      </c>
      <c r="E24" s="282" t="str">
        <f t="shared" si="4"/>
        <v/>
      </c>
      <c r="F24" s="283" t="str">
        <f>IF(Exploitation!D45="","",Exploitation!D45)</f>
        <v/>
      </c>
      <c r="G24" s="281" t="str">
        <f>IF(Exploitation!$C45="","",Exploitation!E45)</f>
        <v/>
      </c>
      <c r="H24" s="281" t="str">
        <f>IF(Exploitation!$C45="","",Exploitation!F45)</f>
        <v/>
      </c>
      <c r="I24" s="284" t="str">
        <f>IF(ISERROR(VLOOKUP(F24,ITAVI_2013_volailles!$C$2:$J$79,8,FALSE)),"",VLOOKUP(F24,ITAVI_2013_volailles!$C$2:$J$79,8,FALSE))</f>
        <v/>
      </c>
      <c r="J24" s="285" t="e">
        <f>IF(ISERROR(IF(E24="Poules_pondeuses",G24*H24/100,$C24*G24*H24))*(1-VLOOKUP(F24,ITAVI_2013_volailles!$C$2:$N$79,12,FALSE)),"",IF(E24="Poules_pondeuses",G24*H24/100,$C24*G24*H24)*(1-VLOOKUP(F24,ITAVI_2013_volailles!$C$2:$N$79,12,FALSE)))</f>
        <v>#N/A</v>
      </c>
      <c r="K24" s="285" t="e">
        <f>IF(ISERROR(IF(E24="Poules_pondeuses",G24*H24/100,$C24*G24*H24/I24))*(1-VLOOKUP(F24,ITAVI_2013_volailles!$C$2:$N$79,12,FALSE)/2),"",IF(E24="Poules_pondeuses",G24*H24/100,$C24*G24*H24/I24)*(1-VLOOKUP(F24,ITAVI_2013_volailles!$C$2:$N$79,12,FALSE)/2))</f>
        <v>#N/A</v>
      </c>
      <c r="L24" s="283" t="str">
        <f>IF(Exploitation!G45="","",Exploitation!G45)</f>
        <v/>
      </c>
      <c r="M24" s="282" t="str">
        <f t="shared" si="0"/>
        <v/>
      </c>
      <c r="N24" s="283" t="str">
        <f>IF(Exploitation!H45="","",Exploitation!H45)</f>
        <v/>
      </c>
      <c r="O24" s="281" t="str">
        <f>IF(Exploitation!$G45="","",Exploitation!I45)</f>
        <v/>
      </c>
      <c r="P24" s="281" t="str">
        <f>IF(Exploitation!$G45="","",Exploitation!J45)</f>
        <v/>
      </c>
      <c r="Q24" s="284" t="str">
        <f>IF(ISERROR(VLOOKUP(N24,ITAVI_2013_volailles!$C$2:$J$79,8,FALSE)),"",VLOOKUP(N24,ITAVI_2013_volailles!$C$2:$J$79,8,FALSE))</f>
        <v/>
      </c>
      <c r="R24" s="285" t="e">
        <f>IF(ISERROR(IF(M24="Poules_pondeuses",O24*P24/100,$C24*O24*P24))*(1-VLOOKUP(N24,ITAVI_2013_volailles!$C$2:$N$79,12,FALSE)),"",IF(M24="Poules_pondeuses",O24*P24/100,$C24*O24*P24)*(1-VLOOKUP(N24,ITAVI_2013_volailles!$C$2:$N$79,12,FALSE)))</f>
        <v>#N/A</v>
      </c>
      <c r="S24" s="285" t="e">
        <f>IF(ISERROR(IF(M24="Poules_pondeuses",O24*P24/100,$C24*O24*P24/Q24))*(1-VLOOKUP(N24,ITAVI_2013_volailles!$C$2:$N$79,12,FALSE)/2),"",IF(M24="Poules_pondeuses",O24*P24/100,$C24*O24*P24/Q24)*(1-VLOOKUP(N24,ITAVI_2013_volailles!$C$2:$N$79,12,FALSE)/2))</f>
        <v>#N/A</v>
      </c>
      <c r="T24" s="283" t="str">
        <f>IF(Exploitation!K45="","",Exploitation!K45)</f>
        <v/>
      </c>
      <c r="U24" s="282" t="str">
        <f t="shared" si="1"/>
        <v/>
      </c>
      <c r="V24" s="283" t="str">
        <f>IF(Exploitation!L45="","",Exploitation!L45)</f>
        <v/>
      </c>
      <c r="W24" s="281" t="str">
        <f>IF(Exploitation!$K45="","",Exploitation!M45)</f>
        <v/>
      </c>
      <c r="X24" s="281" t="str">
        <f>IF(Exploitation!$K45="","",Exploitation!N45)</f>
        <v/>
      </c>
      <c r="Y24" s="284" t="str">
        <f>IF(ISERROR(VLOOKUP(V24,ITAVI_2013_volailles!$C$2:$J$79,8,FALSE)),"",VLOOKUP(V24,ITAVI_2013_volailles!$C$2:$J$79,8,FALSE))</f>
        <v/>
      </c>
      <c r="Z24" s="285" t="e">
        <f>IF(ISERROR(IF(U24="Poules_pondeuses",W24*X24/100,$C24*W24*X24))*(1-VLOOKUP(V24,ITAVI_2013_volailles!$C$2:$N$79,12,FALSE)),"",IF(U24="Poules_pondeuses",W24*X24/100,$C24*W24*X24)*(1-VLOOKUP(V24,ITAVI_2013_volailles!$C$2:$N$79,12,FALSE)))</f>
        <v>#N/A</v>
      </c>
      <c r="AA24" s="285" t="e">
        <f>IF(ISERROR(IF(U24="Poules_pondeuses",W24*X24/100,$C24*W24*X24/Y24))*(1-VLOOKUP(V24,ITAVI_2013_volailles!$C$2:$N$79,12,FALSE)/2),"",IF(U24="Poules_pondeuses",W24*X24/100,$C24*W24*X24/Y24)*(1-VLOOKUP(V24,ITAVI_2013_volailles!$C$2:$N$79,12,FALSE)/2))</f>
        <v>#N/A</v>
      </c>
      <c r="AB24" s="283" t="str">
        <f>IF(Exploitation!O45="","",Exploitation!O45)</f>
        <v/>
      </c>
      <c r="AC24" s="282" t="str">
        <f t="shared" si="2"/>
        <v/>
      </c>
      <c r="AD24" s="283" t="str">
        <f>IF(Exploitation!P45="","",Exploitation!P45)</f>
        <v/>
      </c>
      <c r="AE24" s="281" t="str">
        <f>IF(Exploitation!$O45="","",Exploitation!Q45)</f>
        <v/>
      </c>
      <c r="AF24" s="281" t="str">
        <f>IF(Exploitation!$O45="","",Exploitation!R45)</f>
        <v/>
      </c>
      <c r="AG24" s="284" t="str">
        <f>IF(ISERROR(VLOOKUP(AD24,ITAVI_2013_volailles!$C$2:$J$79,8,FALSE)),"",VLOOKUP(AD24,ITAVI_2013_volailles!$C$2:$J$79,8,FALSE))</f>
        <v/>
      </c>
      <c r="AH24" s="285" t="e">
        <f>IF(ISERROR(IF(AC24="Poules_pondeuses",AE24*AF24/100,$C24*AE24*AF24))*(1-VLOOKUP(AD24,ITAVI_2013_volailles!$C$2:$N$79,12,FALSE)),"",IF(AC24="Poules_pondeuses",AE24*AF24/100,$C24*AE24*AF24)*(1-VLOOKUP(AD24,ITAVI_2013_volailles!$C$2:$N$79,12,FALSE)))</f>
        <v>#N/A</v>
      </c>
      <c r="AI24" s="285" t="e">
        <f>IF(ISERROR(IF(AC24="Poules_pondeuses",AE24*AF24/100,$C24*AE24*AF24/AG24))*(1-VLOOKUP(AD24,ITAVI_2013_volailles!$C$2:$N$79,12,FALSE)/2),"",IF(AC24="Poules_pondeuses",AE24*AF24/100,$C24*AE24*AF24/AG24)*(1-VLOOKUP(AD24,ITAVI_2013_volailles!$C$2:$N$79,12,FALSE)/2))</f>
        <v>#N/A</v>
      </c>
      <c r="AJ24" s="283" t="str">
        <f>IF(Exploitation!S45="","",Exploitation!S45)</f>
        <v/>
      </c>
      <c r="AK24" s="282" t="str">
        <f t="shared" si="5"/>
        <v/>
      </c>
      <c r="AL24" s="283" t="str">
        <f>IF(Exploitation!T45="","",Exploitation!T45)</f>
        <v/>
      </c>
      <c r="AM24" s="281" t="str">
        <f>IF(Exploitation!$S45="","",Exploitation!U45)</f>
        <v/>
      </c>
      <c r="AN24" s="281" t="str">
        <f>IF(Exploitation!$S45="","",Exploitation!V45)</f>
        <v/>
      </c>
      <c r="AO24" s="284" t="str">
        <f>IF(ISERROR(VLOOKUP(AL24,ITAVI_2013_volailles!$C$2:$J$79,8,FALSE)),"",VLOOKUP(AL24,ITAVI_2013_volailles!$C$2:$J$79,8,FALSE))</f>
        <v/>
      </c>
      <c r="AP24" s="285" t="e">
        <f>IF(ISERROR(IF(AK24="Poules_pondeuses",AM24*AN24/100,$C24*AM24*AN24))*(1-VLOOKUP(AL24,ITAVI_2013_volailles!$C$2:$N$79,12,FALSE)),"",IF(AK24="Poules_pondeuses",AM24*AN24/100,$C24*AM24*AN24)*(1-VLOOKUP(AL24,ITAVI_2013_volailles!$C$2:$N$79,12,FALSE)))</f>
        <v>#N/A</v>
      </c>
      <c r="AQ24" s="285" t="e">
        <f>IF(ISERROR(IF(AK24="Poules_pondeuses",AM24*AN24/100,$C24*AM24*AN24/AO24))*(1-VLOOKUP(AL24,ITAVI_2013_volailles!$C$2:$N$79,12,FALSE)/2),"",IF(AK24="Poules_pondeuses",AM24*AN24/100,$C24*AM24*AN24/AO24)*(1-VLOOKUP(AL24,ITAVI_2013_volailles!$C$2:$N$79,12,FALSE)/2))</f>
        <v>#N/A</v>
      </c>
    </row>
    <row r="25" spans="1:43" x14ac:dyDescent="0.25">
      <c r="A25" s="279">
        <v>7</v>
      </c>
      <c r="B25" s="280" t="str">
        <f>IF(Exploitation!B22="","",Exploitation!B22)</f>
        <v/>
      </c>
      <c r="C25" s="281" t="str">
        <f>IF(Exploitation!C22="","",Exploitation!C22)</f>
        <v/>
      </c>
      <c r="D25" s="281" t="str">
        <f>IF(Exploitation!C46="","",Exploitation!C46)</f>
        <v/>
      </c>
      <c r="E25" s="282" t="str">
        <f t="shared" si="4"/>
        <v/>
      </c>
      <c r="F25" s="283" t="str">
        <f>IF(Exploitation!D46="","",Exploitation!D46)</f>
        <v/>
      </c>
      <c r="G25" s="281" t="str">
        <f>IF(Exploitation!$C46="","",Exploitation!E46)</f>
        <v/>
      </c>
      <c r="H25" s="281" t="str">
        <f>IF(Exploitation!$C46="","",Exploitation!F46)</f>
        <v/>
      </c>
      <c r="I25" s="284" t="str">
        <f>IF(ISERROR(VLOOKUP(F25,ITAVI_2013_volailles!$C$2:$J$79,8,FALSE)),"",VLOOKUP(F25,ITAVI_2013_volailles!$C$2:$J$79,8,FALSE))</f>
        <v/>
      </c>
      <c r="J25" s="285" t="e">
        <f>IF(ISERROR(IF(E25="Poules_pondeuses",G25*H25/100,$C25*G25*H25))*(1-VLOOKUP(F25,ITAVI_2013_volailles!$C$2:$N$79,12,FALSE)),"",IF(E25="Poules_pondeuses",G25*H25/100,$C25*G25*H25)*(1-VLOOKUP(F25,ITAVI_2013_volailles!$C$2:$N$79,12,FALSE)))</f>
        <v>#N/A</v>
      </c>
      <c r="K25" s="285" t="e">
        <f>IF(ISERROR(IF(E25="Poules_pondeuses",G25*H25/100,$C25*G25*H25/I25))*(1-VLOOKUP(F25,ITAVI_2013_volailles!$C$2:$N$79,12,FALSE)/2),"",IF(E25="Poules_pondeuses",G25*H25/100,$C25*G25*H25/I25)*(1-VLOOKUP(F25,ITAVI_2013_volailles!$C$2:$N$79,12,FALSE)/2))</f>
        <v>#N/A</v>
      </c>
      <c r="L25" s="283" t="str">
        <f>IF(Exploitation!G46="","",Exploitation!G46)</f>
        <v/>
      </c>
      <c r="M25" s="282" t="str">
        <f t="shared" si="0"/>
        <v/>
      </c>
      <c r="N25" s="283" t="str">
        <f>IF(Exploitation!H46="","",Exploitation!H46)</f>
        <v/>
      </c>
      <c r="O25" s="281" t="str">
        <f>IF(Exploitation!$G46="","",Exploitation!I46)</f>
        <v/>
      </c>
      <c r="P25" s="281" t="str">
        <f>IF(Exploitation!$G46="","",Exploitation!J46)</f>
        <v/>
      </c>
      <c r="Q25" s="284" t="str">
        <f>IF(ISERROR(VLOOKUP(N25,ITAVI_2013_volailles!$C$2:$J$79,8,FALSE)),"",VLOOKUP(N25,ITAVI_2013_volailles!$C$2:$J$79,8,FALSE))</f>
        <v/>
      </c>
      <c r="R25" s="285" t="e">
        <f>IF(ISERROR(IF(M25="Poules_pondeuses",O25*P25/100,$C25*O25*P25))*(1-VLOOKUP(N25,ITAVI_2013_volailles!$C$2:$N$79,12,FALSE)),"",IF(M25="Poules_pondeuses",O25*P25/100,$C25*O25*P25)*(1-VLOOKUP(N25,ITAVI_2013_volailles!$C$2:$N$79,12,FALSE)))</f>
        <v>#N/A</v>
      </c>
      <c r="S25" s="285" t="e">
        <f>IF(ISERROR(IF(M25="Poules_pondeuses",O25*P25/100,$C25*O25*P25/Q25))*(1-VLOOKUP(N25,ITAVI_2013_volailles!$C$2:$N$79,12,FALSE)/2),"",IF(M25="Poules_pondeuses",O25*P25/100,$C25*O25*P25/Q25)*(1-VLOOKUP(N25,ITAVI_2013_volailles!$C$2:$N$79,12,FALSE)/2))</f>
        <v>#N/A</v>
      </c>
      <c r="T25" s="283" t="str">
        <f>IF(Exploitation!K46="","",Exploitation!K46)</f>
        <v/>
      </c>
      <c r="U25" s="282" t="str">
        <f t="shared" si="1"/>
        <v/>
      </c>
      <c r="V25" s="283" t="str">
        <f>IF(Exploitation!L46="","",Exploitation!L46)</f>
        <v/>
      </c>
      <c r="W25" s="281" t="str">
        <f>IF(Exploitation!$K46="","",Exploitation!M46)</f>
        <v/>
      </c>
      <c r="X25" s="281" t="str">
        <f>IF(Exploitation!$K46="","",Exploitation!N46)</f>
        <v/>
      </c>
      <c r="Y25" s="284" t="str">
        <f>IF(ISERROR(VLOOKUP(V25,ITAVI_2013_volailles!$C$2:$J$79,8,FALSE)),"",VLOOKUP(V25,ITAVI_2013_volailles!$C$2:$J$79,8,FALSE))</f>
        <v/>
      </c>
      <c r="Z25" s="285" t="e">
        <f>IF(ISERROR(IF(U25="Poules_pondeuses",W25*X25/100,$C25*W25*X25))*(1-VLOOKUP(V25,ITAVI_2013_volailles!$C$2:$N$79,12,FALSE)),"",IF(U25="Poules_pondeuses",W25*X25/100,$C25*W25*X25)*(1-VLOOKUP(V25,ITAVI_2013_volailles!$C$2:$N$79,12,FALSE)))</f>
        <v>#N/A</v>
      </c>
      <c r="AA25" s="285" t="e">
        <f>IF(ISERROR(IF(U25="Poules_pondeuses",W25*X25/100,$C25*W25*X25/Y25))*(1-VLOOKUP(V25,ITAVI_2013_volailles!$C$2:$N$79,12,FALSE)/2),"",IF(U25="Poules_pondeuses",W25*X25/100,$C25*W25*X25/Y25)*(1-VLOOKUP(V25,ITAVI_2013_volailles!$C$2:$N$79,12,FALSE)/2))</f>
        <v>#N/A</v>
      </c>
      <c r="AB25" s="283" t="str">
        <f>IF(Exploitation!O46="","",Exploitation!O46)</f>
        <v/>
      </c>
      <c r="AC25" s="282" t="str">
        <f t="shared" si="2"/>
        <v/>
      </c>
      <c r="AD25" s="283" t="str">
        <f>IF(Exploitation!P46="","",Exploitation!P46)</f>
        <v/>
      </c>
      <c r="AE25" s="281" t="str">
        <f>IF(Exploitation!$O46="","",Exploitation!Q46)</f>
        <v/>
      </c>
      <c r="AF25" s="281" t="str">
        <f>IF(Exploitation!$O46="","",Exploitation!R46)</f>
        <v/>
      </c>
      <c r="AG25" s="284" t="str">
        <f>IF(ISERROR(VLOOKUP(AD25,ITAVI_2013_volailles!$C$2:$J$79,8,FALSE)),"",VLOOKUP(AD25,ITAVI_2013_volailles!$C$2:$J$79,8,FALSE))</f>
        <v/>
      </c>
      <c r="AH25" s="285" t="e">
        <f>IF(ISERROR(IF(AC25="Poules_pondeuses",AE25*AF25/100,$C25*AE25*AF25))*(1-VLOOKUP(AD25,ITAVI_2013_volailles!$C$2:$N$79,12,FALSE)),"",IF(AC25="Poules_pondeuses",AE25*AF25/100,$C25*AE25*AF25)*(1-VLOOKUP(AD25,ITAVI_2013_volailles!$C$2:$N$79,12,FALSE)))</f>
        <v>#N/A</v>
      </c>
      <c r="AI25" s="285" t="e">
        <f>IF(ISERROR(IF(AC25="Poules_pondeuses",AE25*AF25/100,$C25*AE25*AF25/AG25))*(1-VLOOKUP(AD25,ITAVI_2013_volailles!$C$2:$N$79,12,FALSE)/2),"",IF(AC25="Poules_pondeuses",AE25*AF25/100,$C25*AE25*AF25/AG25)*(1-VLOOKUP(AD25,ITAVI_2013_volailles!$C$2:$N$79,12,FALSE)/2))</f>
        <v>#N/A</v>
      </c>
      <c r="AJ25" s="283" t="str">
        <f>IF(Exploitation!S46="","",Exploitation!S46)</f>
        <v/>
      </c>
      <c r="AK25" s="282" t="str">
        <f t="shared" si="5"/>
        <v/>
      </c>
      <c r="AL25" s="283" t="str">
        <f>IF(Exploitation!T46="","",Exploitation!T46)</f>
        <v/>
      </c>
      <c r="AM25" s="281" t="str">
        <f>IF(Exploitation!$S46="","",Exploitation!U46)</f>
        <v/>
      </c>
      <c r="AN25" s="281" t="str">
        <f>IF(Exploitation!$S46="","",Exploitation!V46)</f>
        <v/>
      </c>
      <c r="AO25" s="284" t="str">
        <f>IF(ISERROR(VLOOKUP(AL25,ITAVI_2013_volailles!$C$2:$J$79,8,FALSE)),"",VLOOKUP(AL25,ITAVI_2013_volailles!$C$2:$J$79,8,FALSE))</f>
        <v/>
      </c>
      <c r="AP25" s="285" t="e">
        <f>IF(ISERROR(IF(AK25="Poules_pondeuses",AM25*AN25/100,$C25*AM25*AN25))*(1-VLOOKUP(AL25,ITAVI_2013_volailles!$C$2:$N$79,12,FALSE)),"",IF(AK25="Poules_pondeuses",AM25*AN25/100,$C25*AM25*AN25)*(1-VLOOKUP(AL25,ITAVI_2013_volailles!$C$2:$N$79,12,FALSE)))</f>
        <v>#N/A</v>
      </c>
      <c r="AQ25" s="285" t="e">
        <f>IF(ISERROR(IF(AK25="Poules_pondeuses",AM25*AN25/100,$C25*AM25*AN25/AO25))*(1-VLOOKUP(AL25,ITAVI_2013_volailles!$C$2:$N$79,12,FALSE)/2),"",IF(AK25="Poules_pondeuses",AM25*AN25/100,$C25*AM25*AN25/AO25)*(1-VLOOKUP(AL25,ITAVI_2013_volailles!$C$2:$N$79,12,FALSE)/2))</f>
        <v>#N/A</v>
      </c>
    </row>
    <row r="26" spans="1:43" x14ac:dyDescent="0.25">
      <c r="A26" s="279">
        <v>8</v>
      </c>
      <c r="B26" s="280" t="str">
        <f>IF(Exploitation!B23="","",Exploitation!B23)</f>
        <v/>
      </c>
      <c r="C26" s="281" t="str">
        <f>IF(Exploitation!C23="","",Exploitation!C23)</f>
        <v/>
      </c>
      <c r="D26" s="281" t="str">
        <f>IF(Exploitation!C47="","",Exploitation!C47)</f>
        <v/>
      </c>
      <c r="E26" s="282" t="str">
        <f t="shared" si="4"/>
        <v/>
      </c>
      <c r="F26" s="283" t="str">
        <f>IF(Exploitation!D47="","",Exploitation!D47)</f>
        <v/>
      </c>
      <c r="G26" s="281" t="str">
        <f>IF(Exploitation!$C47="","",Exploitation!E47)</f>
        <v/>
      </c>
      <c r="H26" s="281" t="str">
        <f>IF(Exploitation!$C47="","",Exploitation!F47)</f>
        <v/>
      </c>
      <c r="I26" s="284" t="str">
        <f>IF(ISERROR(VLOOKUP(F26,ITAVI_2013_volailles!$C$2:$J$79,8,FALSE)),"",VLOOKUP(F26,ITAVI_2013_volailles!$C$2:$J$79,8,FALSE))</f>
        <v/>
      </c>
      <c r="J26" s="285" t="e">
        <f>IF(ISERROR(IF(E26="Poules_pondeuses",G26*H26/100,$C26*G26*H26))*(1-VLOOKUP(F26,ITAVI_2013_volailles!$C$2:$N$79,12,FALSE)),"",IF(E26="Poules_pondeuses",G26*H26/100,$C26*G26*H26)*(1-VLOOKUP(F26,ITAVI_2013_volailles!$C$2:$N$79,12,FALSE)))</f>
        <v>#N/A</v>
      </c>
      <c r="K26" s="285" t="e">
        <f>IF(ISERROR(IF(E26="Poules_pondeuses",G26*H26/100,$C26*G26*H26/I26))*(1-VLOOKUP(F26,ITAVI_2013_volailles!$C$2:$N$79,12,FALSE)/2),"",IF(E26="Poules_pondeuses",G26*H26/100,$C26*G26*H26/I26)*(1-VLOOKUP(F26,ITAVI_2013_volailles!$C$2:$N$79,12,FALSE)/2))</f>
        <v>#N/A</v>
      </c>
      <c r="L26" s="283" t="str">
        <f>IF(Exploitation!G47="","",Exploitation!G47)</f>
        <v/>
      </c>
      <c r="M26" s="282" t="str">
        <f t="shared" si="0"/>
        <v/>
      </c>
      <c r="N26" s="283" t="str">
        <f>IF(Exploitation!H47="","",Exploitation!H47)</f>
        <v/>
      </c>
      <c r="O26" s="281" t="str">
        <f>IF(Exploitation!$G47="","",Exploitation!I47)</f>
        <v/>
      </c>
      <c r="P26" s="281" t="str">
        <f>IF(Exploitation!$G47="","",Exploitation!J47)</f>
        <v/>
      </c>
      <c r="Q26" s="284" t="str">
        <f>IF(ISERROR(VLOOKUP(N26,ITAVI_2013_volailles!$C$2:$J$79,8,FALSE)),"",VLOOKUP(N26,ITAVI_2013_volailles!$C$2:$J$79,8,FALSE))</f>
        <v/>
      </c>
      <c r="R26" s="285" t="e">
        <f>IF(ISERROR(IF(M26="Poules_pondeuses",O26*P26/100,$C26*O26*P26))*(1-VLOOKUP(N26,ITAVI_2013_volailles!$C$2:$N$79,12,FALSE)),"",IF(M26="Poules_pondeuses",O26*P26/100,$C26*O26*P26)*(1-VLOOKUP(N26,ITAVI_2013_volailles!$C$2:$N$79,12,FALSE)))</f>
        <v>#N/A</v>
      </c>
      <c r="S26" s="285" t="e">
        <f>IF(ISERROR(IF(M26="Poules_pondeuses",O26*P26/100,$C26*O26*P26/Q26))*(1-VLOOKUP(N26,ITAVI_2013_volailles!$C$2:$N$79,12,FALSE)/2),"",IF(M26="Poules_pondeuses",O26*P26/100,$C26*O26*P26/Q26)*(1-VLOOKUP(N26,ITAVI_2013_volailles!$C$2:$N$79,12,FALSE)/2))</f>
        <v>#N/A</v>
      </c>
      <c r="T26" s="283" t="str">
        <f>IF(Exploitation!K47="","",Exploitation!K47)</f>
        <v/>
      </c>
      <c r="U26" s="282" t="str">
        <f t="shared" si="1"/>
        <v/>
      </c>
      <c r="V26" s="283" t="str">
        <f>IF(Exploitation!L47="","",Exploitation!L47)</f>
        <v/>
      </c>
      <c r="W26" s="281" t="str">
        <f>IF(Exploitation!$K47="","",Exploitation!M47)</f>
        <v/>
      </c>
      <c r="X26" s="281" t="str">
        <f>IF(Exploitation!$K47="","",Exploitation!N47)</f>
        <v/>
      </c>
      <c r="Y26" s="284" t="str">
        <f>IF(ISERROR(VLOOKUP(V26,ITAVI_2013_volailles!$C$2:$J$79,8,FALSE)),"",VLOOKUP(V26,ITAVI_2013_volailles!$C$2:$J$79,8,FALSE))</f>
        <v/>
      </c>
      <c r="Z26" s="285" t="e">
        <f>IF(ISERROR(IF(U26="Poules_pondeuses",W26*X26/100,$C26*W26*X26))*(1-VLOOKUP(V26,ITAVI_2013_volailles!$C$2:$N$79,12,FALSE)),"",IF(U26="Poules_pondeuses",W26*X26/100,$C26*W26*X26)*(1-VLOOKUP(V26,ITAVI_2013_volailles!$C$2:$N$79,12,FALSE)))</f>
        <v>#N/A</v>
      </c>
      <c r="AA26" s="285" t="e">
        <f>IF(ISERROR(IF(U26="Poules_pondeuses",W26*X26/100,$C26*W26*X26/Y26))*(1-VLOOKUP(V26,ITAVI_2013_volailles!$C$2:$N$79,12,FALSE)/2),"",IF(U26="Poules_pondeuses",W26*X26/100,$C26*W26*X26/Y26)*(1-VLOOKUP(V26,ITAVI_2013_volailles!$C$2:$N$79,12,FALSE)/2))</f>
        <v>#N/A</v>
      </c>
      <c r="AB26" s="283" t="str">
        <f>IF(Exploitation!O47="","",Exploitation!O47)</f>
        <v/>
      </c>
      <c r="AC26" s="282" t="str">
        <f t="shared" si="2"/>
        <v/>
      </c>
      <c r="AD26" s="283" t="str">
        <f>IF(Exploitation!P47="","",Exploitation!P47)</f>
        <v/>
      </c>
      <c r="AE26" s="281" t="str">
        <f>IF(Exploitation!$O47="","",Exploitation!Q47)</f>
        <v/>
      </c>
      <c r="AF26" s="281" t="str">
        <f>IF(Exploitation!$O47="","",Exploitation!R47)</f>
        <v/>
      </c>
      <c r="AG26" s="284" t="str">
        <f>IF(ISERROR(VLOOKUP(AD26,ITAVI_2013_volailles!$C$2:$J$79,8,FALSE)),"",VLOOKUP(AD26,ITAVI_2013_volailles!$C$2:$J$79,8,FALSE))</f>
        <v/>
      </c>
      <c r="AH26" s="285" t="e">
        <f>IF(ISERROR(IF(AC26="Poules_pondeuses",AE26*AF26/100,$C26*AE26*AF26))*(1-VLOOKUP(AD26,ITAVI_2013_volailles!$C$2:$N$79,12,FALSE)),"",IF(AC26="Poules_pondeuses",AE26*AF26/100,$C26*AE26*AF26)*(1-VLOOKUP(AD26,ITAVI_2013_volailles!$C$2:$N$79,12,FALSE)))</f>
        <v>#N/A</v>
      </c>
      <c r="AI26" s="285" t="e">
        <f>IF(ISERROR(IF(AC26="Poules_pondeuses",AE26*AF26/100,$C26*AE26*AF26/AG26))*(1-VLOOKUP(AD26,ITAVI_2013_volailles!$C$2:$N$79,12,FALSE)/2),"",IF(AC26="Poules_pondeuses",AE26*AF26/100,$C26*AE26*AF26/AG26)*(1-VLOOKUP(AD26,ITAVI_2013_volailles!$C$2:$N$79,12,FALSE)/2))</f>
        <v>#N/A</v>
      </c>
      <c r="AJ26" s="283" t="str">
        <f>IF(Exploitation!S47="","",Exploitation!S47)</f>
        <v/>
      </c>
      <c r="AK26" s="282" t="str">
        <f t="shared" si="5"/>
        <v/>
      </c>
      <c r="AL26" s="283" t="str">
        <f>IF(Exploitation!T47="","",Exploitation!T47)</f>
        <v/>
      </c>
      <c r="AM26" s="281" t="str">
        <f>IF(Exploitation!$S47="","",Exploitation!U47)</f>
        <v/>
      </c>
      <c r="AN26" s="281" t="str">
        <f>IF(Exploitation!$S47="","",Exploitation!V47)</f>
        <v/>
      </c>
      <c r="AO26" s="284" t="str">
        <f>IF(ISERROR(VLOOKUP(AL26,ITAVI_2013_volailles!$C$2:$J$79,8,FALSE)),"",VLOOKUP(AL26,ITAVI_2013_volailles!$C$2:$J$79,8,FALSE))</f>
        <v/>
      </c>
      <c r="AP26" s="285" t="e">
        <f>IF(ISERROR(IF(AK26="Poules_pondeuses",AM26*AN26/100,$C26*AM26*AN26))*(1-VLOOKUP(AL26,ITAVI_2013_volailles!$C$2:$N$79,12,FALSE)),"",IF(AK26="Poules_pondeuses",AM26*AN26/100,$C26*AM26*AN26)*(1-VLOOKUP(AL26,ITAVI_2013_volailles!$C$2:$N$79,12,FALSE)))</f>
        <v>#N/A</v>
      </c>
      <c r="AQ26" s="285" t="e">
        <f>IF(ISERROR(IF(AK26="Poules_pondeuses",AM26*AN26/100,$C26*AM26*AN26/AO26))*(1-VLOOKUP(AL26,ITAVI_2013_volailles!$C$2:$N$79,12,FALSE)/2),"",IF(AK26="Poules_pondeuses",AM26*AN26/100,$C26*AM26*AN26/AO26)*(1-VLOOKUP(AL26,ITAVI_2013_volailles!$C$2:$N$79,12,FALSE)/2))</f>
        <v>#N/A</v>
      </c>
    </row>
    <row r="27" spans="1:43" x14ac:dyDescent="0.25">
      <c r="A27" s="279">
        <v>9</v>
      </c>
      <c r="B27" s="280" t="str">
        <f>IF(Exploitation!B24="","",Exploitation!B24)</f>
        <v/>
      </c>
      <c r="C27" s="281" t="str">
        <f>IF(Exploitation!C24="","",Exploitation!C24)</f>
        <v/>
      </c>
      <c r="D27" s="281" t="str">
        <f>IF(Exploitation!C48="","",Exploitation!C48)</f>
        <v/>
      </c>
      <c r="E27" s="282" t="str">
        <f t="shared" si="4"/>
        <v/>
      </c>
      <c r="F27" s="283" t="str">
        <f>IF(Exploitation!D48="","",Exploitation!D48)</f>
        <v/>
      </c>
      <c r="G27" s="281" t="str">
        <f>IF(Exploitation!$C48="","",Exploitation!E48)</f>
        <v/>
      </c>
      <c r="H27" s="281" t="str">
        <f>IF(Exploitation!$C48="","",Exploitation!F48)</f>
        <v/>
      </c>
      <c r="I27" s="284" t="str">
        <f>IF(ISERROR(VLOOKUP(F27,ITAVI_2013_volailles!$C$2:$J$79,8,FALSE)),"",VLOOKUP(F27,ITAVI_2013_volailles!$C$2:$J$79,8,FALSE))</f>
        <v/>
      </c>
      <c r="J27" s="285" t="e">
        <f>IF(ISERROR(IF(E27="Poules_pondeuses",G27*H27/100,$C27*G27*H27))*(1-VLOOKUP(F27,ITAVI_2013_volailles!$C$2:$N$79,12,FALSE)),"",IF(E27="Poules_pondeuses",G27*H27/100,$C27*G27*H27)*(1-VLOOKUP(F27,ITAVI_2013_volailles!$C$2:$N$79,12,FALSE)))</f>
        <v>#N/A</v>
      </c>
      <c r="K27" s="285" t="e">
        <f>IF(ISERROR(IF(E27="Poules_pondeuses",G27*H27/100,$C27*G27*H27/I27))*(1-VLOOKUP(F27,ITAVI_2013_volailles!$C$2:$N$79,12,FALSE)/2),"",IF(E27="Poules_pondeuses",G27*H27/100,$C27*G27*H27/I27)*(1-VLOOKUP(F27,ITAVI_2013_volailles!$C$2:$N$79,12,FALSE)/2))</f>
        <v>#N/A</v>
      </c>
      <c r="L27" s="283" t="str">
        <f>IF(Exploitation!G48="","",Exploitation!G48)</f>
        <v/>
      </c>
      <c r="M27" s="282" t="str">
        <f t="shared" si="0"/>
        <v/>
      </c>
      <c r="N27" s="283" t="str">
        <f>IF(Exploitation!H48="","",Exploitation!H48)</f>
        <v/>
      </c>
      <c r="O27" s="281" t="str">
        <f>IF(Exploitation!$G48="","",Exploitation!I48)</f>
        <v/>
      </c>
      <c r="P27" s="281" t="str">
        <f>IF(Exploitation!$G48="","",Exploitation!J48)</f>
        <v/>
      </c>
      <c r="Q27" s="284" t="str">
        <f>IF(ISERROR(VLOOKUP(N27,ITAVI_2013_volailles!$C$2:$J$79,8,FALSE)),"",VLOOKUP(N27,ITAVI_2013_volailles!$C$2:$J$79,8,FALSE))</f>
        <v/>
      </c>
      <c r="R27" s="285" t="e">
        <f>IF(ISERROR(IF(M27="Poules_pondeuses",O27*P27/100,$C27*O27*P27))*(1-VLOOKUP(N27,ITAVI_2013_volailles!$C$2:$N$79,12,FALSE)),"",IF(M27="Poules_pondeuses",O27*P27/100,$C27*O27*P27)*(1-VLOOKUP(N27,ITAVI_2013_volailles!$C$2:$N$79,12,FALSE)))</f>
        <v>#N/A</v>
      </c>
      <c r="S27" s="285" t="e">
        <f>IF(ISERROR(IF(M27="Poules_pondeuses",O27*P27/100,$C27*O27*P27/Q27))*(1-VLOOKUP(N27,ITAVI_2013_volailles!$C$2:$N$79,12,FALSE)/2),"",IF(M27="Poules_pondeuses",O27*P27/100,$C27*O27*P27/Q27)*(1-VLOOKUP(N27,ITAVI_2013_volailles!$C$2:$N$79,12,FALSE)/2))</f>
        <v>#N/A</v>
      </c>
      <c r="T27" s="283" t="str">
        <f>IF(Exploitation!K48="","",Exploitation!K48)</f>
        <v/>
      </c>
      <c r="U27" s="282" t="str">
        <f t="shared" si="1"/>
        <v/>
      </c>
      <c r="V27" s="283" t="str">
        <f>IF(Exploitation!L48="","",Exploitation!L48)</f>
        <v/>
      </c>
      <c r="W27" s="281" t="str">
        <f>IF(Exploitation!$K48="","",Exploitation!M48)</f>
        <v/>
      </c>
      <c r="X27" s="281" t="str">
        <f>IF(Exploitation!$K48="","",Exploitation!N48)</f>
        <v/>
      </c>
      <c r="Y27" s="284" t="str">
        <f>IF(ISERROR(VLOOKUP(V27,ITAVI_2013_volailles!$C$2:$J$79,8,FALSE)),"",VLOOKUP(V27,ITAVI_2013_volailles!$C$2:$J$79,8,FALSE))</f>
        <v/>
      </c>
      <c r="Z27" s="285" t="e">
        <f>IF(ISERROR(IF(U27="Poules_pondeuses",W27*X27/100,$C27*W27*X27))*(1-VLOOKUP(V27,ITAVI_2013_volailles!$C$2:$N$79,12,FALSE)),"",IF(U27="Poules_pondeuses",W27*X27/100,$C27*W27*X27)*(1-VLOOKUP(V27,ITAVI_2013_volailles!$C$2:$N$79,12,FALSE)))</f>
        <v>#N/A</v>
      </c>
      <c r="AA27" s="285" t="e">
        <f>IF(ISERROR(IF(U27="Poules_pondeuses",W27*X27/100,$C27*W27*X27/Y27))*(1-VLOOKUP(V27,ITAVI_2013_volailles!$C$2:$N$79,12,FALSE)/2),"",IF(U27="Poules_pondeuses",W27*X27/100,$C27*W27*X27/Y27)*(1-VLOOKUP(V27,ITAVI_2013_volailles!$C$2:$N$79,12,FALSE)/2))</f>
        <v>#N/A</v>
      </c>
      <c r="AB27" s="283" t="str">
        <f>IF(Exploitation!O48="","",Exploitation!O48)</f>
        <v/>
      </c>
      <c r="AC27" s="282" t="str">
        <f t="shared" si="2"/>
        <v/>
      </c>
      <c r="AD27" s="283" t="str">
        <f>IF(Exploitation!P48="","",Exploitation!P48)</f>
        <v/>
      </c>
      <c r="AE27" s="281" t="str">
        <f>IF(Exploitation!$O48="","",Exploitation!Q48)</f>
        <v/>
      </c>
      <c r="AF27" s="281" t="str">
        <f>IF(Exploitation!$O48="","",Exploitation!R48)</f>
        <v/>
      </c>
      <c r="AG27" s="284" t="str">
        <f>IF(ISERROR(VLOOKUP(AD27,ITAVI_2013_volailles!$C$2:$J$79,8,FALSE)),"",VLOOKUP(AD27,ITAVI_2013_volailles!$C$2:$J$79,8,FALSE))</f>
        <v/>
      </c>
      <c r="AH27" s="285" t="e">
        <f>IF(ISERROR(IF(AC27="Poules_pondeuses",AE27*AF27/100,$C27*AE27*AF27))*(1-VLOOKUP(AD27,ITAVI_2013_volailles!$C$2:$N$79,12,FALSE)),"",IF(AC27="Poules_pondeuses",AE27*AF27/100,$C27*AE27*AF27)*(1-VLOOKUP(AD27,ITAVI_2013_volailles!$C$2:$N$79,12,FALSE)))</f>
        <v>#N/A</v>
      </c>
      <c r="AI27" s="285" t="e">
        <f>IF(ISERROR(IF(AC27="Poules_pondeuses",AE27*AF27/100,$C27*AE27*AF27/AG27))*(1-VLOOKUP(AD27,ITAVI_2013_volailles!$C$2:$N$79,12,FALSE)/2),"",IF(AC27="Poules_pondeuses",AE27*AF27/100,$C27*AE27*AF27/AG27)*(1-VLOOKUP(AD27,ITAVI_2013_volailles!$C$2:$N$79,12,FALSE)/2))</f>
        <v>#N/A</v>
      </c>
      <c r="AJ27" s="283" t="str">
        <f>IF(Exploitation!S48="","",Exploitation!S48)</f>
        <v/>
      </c>
      <c r="AK27" s="282" t="str">
        <f t="shared" si="5"/>
        <v/>
      </c>
      <c r="AL27" s="283" t="str">
        <f>IF(Exploitation!T48="","",Exploitation!T48)</f>
        <v/>
      </c>
      <c r="AM27" s="281" t="str">
        <f>IF(Exploitation!$S48="","",Exploitation!U48)</f>
        <v/>
      </c>
      <c r="AN27" s="281" t="str">
        <f>IF(Exploitation!$S48="","",Exploitation!V48)</f>
        <v/>
      </c>
      <c r="AO27" s="284" t="str">
        <f>IF(ISERROR(VLOOKUP(AL27,ITAVI_2013_volailles!$C$2:$J$79,8,FALSE)),"",VLOOKUP(AL27,ITAVI_2013_volailles!$C$2:$J$79,8,FALSE))</f>
        <v/>
      </c>
      <c r="AP27" s="285" t="e">
        <f>IF(ISERROR(IF(AK27="Poules_pondeuses",AM27*AN27/100,$C27*AM27*AN27))*(1-VLOOKUP(AL27,ITAVI_2013_volailles!$C$2:$N$79,12,FALSE)),"",IF(AK27="Poules_pondeuses",AM27*AN27/100,$C27*AM27*AN27)*(1-VLOOKUP(AL27,ITAVI_2013_volailles!$C$2:$N$79,12,FALSE)))</f>
        <v>#N/A</v>
      </c>
      <c r="AQ27" s="285" t="e">
        <f>IF(ISERROR(IF(AK27="Poules_pondeuses",AM27*AN27/100,$C27*AM27*AN27/AO27))*(1-VLOOKUP(AL27,ITAVI_2013_volailles!$C$2:$N$79,12,FALSE)/2),"",IF(AK27="Poules_pondeuses",AM27*AN27/100,$C27*AM27*AN27/AO27)*(1-VLOOKUP(AL27,ITAVI_2013_volailles!$C$2:$N$79,12,FALSE)/2))</f>
        <v>#N/A</v>
      </c>
    </row>
    <row r="28" spans="1:43" x14ac:dyDescent="0.25">
      <c r="A28" s="279">
        <v>10</v>
      </c>
      <c r="B28" s="280" t="str">
        <f>IF(Exploitation!B25="","",Exploitation!B25)</f>
        <v/>
      </c>
      <c r="C28" s="281" t="str">
        <f>IF(Exploitation!C25="","",Exploitation!C25)</f>
        <v/>
      </c>
      <c r="D28" s="281" t="str">
        <f>IF(Exploitation!C49="","",Exploitation!C49)</f>
        <v/>
      </c>
      <c r="E28" s="282" t="str">
        <f t="shared" si="4"/>
        <v/>
      </c>
      <c r="F28" s="283" t="str">
        <f>IF(Exploitation!D49="","",Exploitation!D49)</f>
        <v/>
      </c>
      <c r="G28" s="281" t="str">
        <f>IF(Exploitation!$C49="","",Exploitation!E49)</f>
        <v/>
      </c>
      <c r="H28" s="281" t="str">
        <f>IF(Exploitation!$C49="","",Exploitation!F49)</f>
        <v/>
      </c>
      <c r="I28" s="284" t="str">
        <f>IF(ISERROR(VLOOKUP(F28,ITAVI_2013_volailles!$C$2:$J$79,8,FALSE)),"",VLOOKUP(F28,ITAVI_2013_volailles!$C$2:$J$79,8,FALSE))</f>
        <v/>
      </c>
      <c r="J28" s="285" t="e">
        <f>IF(ISERROR(IF(E28="Poules_pondeuses",G28*H28/100,$C28*G28*H28))*(1-VLOOKUP(F28,ITAVI_2013_volailles!$C$2:$N$79,12,FALSE)),"",IF(E28="Poules_pondeuses",G28*H28/100,$C28*G28*H28)*(1-VLOOKUP(F28,ITAVI_2013_volailles!$C$2:$N$79,12,FALSE)))</f>
        <v>#N/A</v>
      </c>
      <c r="K28" s="285" t="e">
        <f>IF(ISERROR(IF(E28="Poules_pondeuses",G28*H28/100,$C28*G28*H28/I28))*(1-VLOOKUP(F28,ITAVI_2013_volailles!$C$2:$N$79,12,FALSE)/2),"",IF(E28="Poules_pondeuses",G28*H28/100,$C28*G28*H28/I28)*(1-VLOOKUP(F28,ITAVI_2013_volailles!$C$2:$N$79,12,FALSE)/2))</f>
        <v>#N/A</v>
      </c>
      <c r="L28" s="283" t="str">
        <f>IF(Exploitation!G49="","",Exploitation!G49)</f>
        <v/>
      </c>
      <c r="M28" s="282" t="str">
        <f t="shared" si="0"/>
        <v/>
      </c>
      <c r="N28" s="283" t="str">
        <f>IF(Exploitation!H49="","",Exploitation!H49)</f>
        <v/>
      </c>
      <c r="O28" s="281" t="str">
        <f>IF(Exploitation!$G49="","",Exploitation!I49)</f>
        <v/>
      </c>
      <c r="P28" s="281" t="str">
        <f>IF(Exploitation!$G49="","",Exploitation!J49)</f>
        <v/>
      </c>
      <c r="Q28" s="284" t="str">
        <f>IF(ISERROR(VLOOKUP(N28,ITAVI_2013_volailles!$C$2:$J$79,8,FALSE)),"",VLOOKUP(N28,ITAVI_2013_volailles!$C$2:$J$79,8,FALSE))</f>
        <v/>
      </c>
      <c r="R28" s="285" t="e">
        <f>IF(ISERROR(IF(M28="Poules_pondeuses",O28*P28/100,$C28*O28*P28))*(1-VLOOKUP(N28,ITAVI_2013_volailles!$C$2:$N$79,12,FALSE)),"",IF(M28="Poules_pondeuses",O28*P28/100,$C28*O28*P28)*(1-VLOOKUP(N28,ITAVI_2013_volailles!$C$2:$N$79,12,FALSE)))</f>
        <v>#N/A</v>
      </c>
      <c r="S28" s="285" t="e">
        <f>IF(ISERROR(IF(M28="Poules_pondeuses",O28*P28/100,$C28*O28*P28/Q28))*(1-VLOOKUP(N28,ITAVI_2013_volailles!$C$2:$N$79,12,FALSE)/2),"",IF(M28="Poules_pondeuses",O28*P28/100,$C28*O28*P28/Q28)*(1-VLOOKUP(N28,ITAVI_2013_volailles!$C$2:$N$79,12,FALSE)/2))</f>
        <v>#N/A</v>
      </c>
      <c r="T28" s="283" t="str">
        <f>IF(Exploitation!K49="","",Exploitation!K49)</f>
        <v/>
      </c>
      <c r="U28" s="282" t="str">
        <f t="shared" si="1"/>
        <v/>
      </c>
      <c r="V28" s="283" t="str">
        <f>IF(Exploitation!L49="","",Exploitation!L49)</f>
        <v/>
      </c>
      <c r="W28" s="281" t="str">
        <f>IF(Exploitation!$K49="","",Exploitation!M49)</f>
        <v/>
      </c>
      <c r="X28" s="281" t="str">
        <f>IF(Exploitation!$K49="","",Exploitation!N49)</f>
        <v/>
      </c>
      <c r="Y28" s="284" t="str">
        <f>IF(ISERROR(VLOOKUP(V28,ITAVI_2013_volailles!$C$2:$J$79,8,FALSE)),"",VLOOKUP(V28,ITAVI_2013_volailles!$C$2:$J$79,8,FALSE))</f>
        <v/>
      </c>
      <c r="Z28" s="285" t="e">
        <f>IF(ISERROR(IF(U28="Poules_pondeuses",W28*X28/100,$C28*W28*X28))*(1-VLOOKUP(V28,ITAVI_2013_volailles!$C$2:$N$79,12,FALSE)),"",IF(U28="Poules_pondeuses",W28*X28/100,$C28*W28*X28)*(1-VLOOKUP(V28,ITAVI_2013_volailles!$C$2:$N$79,12,FALSE)))</f>
        <v>#N/A</v>
      </c>
      <c r="AA28" s="285" t="e">
        <f>IF(ISERROR(IF(U28="Poules_pondeuses",W28*X28/100,$C28*W28*X28/Y28))*(1-VLOOKUP(V28,ITAVI_2013_volailles!$C$2:$N$79,12,FALSE)/2),"",IF(U28="Poules_pondeuses",W28*X28/100,$C28*W28*X28/Y28)*(1-VLOOKUP(V28,ITAVI_2013_volailles!$C$2:$N$79,12,FALSE)/2))</f>
        <v>#N/A</v>
      </c>
      <c r="AB28" s="283" t="str">
        <f>IF(Exploitation!O49="","",Exploitation!O49)</f>
        <v/>
      </c>
      <c r="AC28" s="282" t="str">
        <f t="shared" si="2"/>
        <v/>
      </c>
      <c r="AD28" s="283" t="str">
        <f>IF(Exploitation!P49="","",Exploitation!P49)</f>
        <v/>
      </c>
      <c r="AE28" s="281" t="str">
        <f>IF(Exploitation!$O49="","",Exploitation!Q49)</f>
        <v/>
      </c>
      <c r="AF28" s="281" t="str">
        <f>IF(Exploitation!$O49="","",Exploitation!R49)</f>
        <v/>
      </c>
      <c r="AG28" s="284" t="str">
        <f>IF(ISERROR(VLOOKUP(AD28,ITAVI_2013_volailles!$C$2:$J$79,8,FALSE)),"",VLOOKUP(AD28,ITAVI_2013_volailles!$C$2:$J$79,8,FALSE))</f>
        <v/>
      </c>
      <c r="AH28" s="285" t="e">
        <f>IF(ISERROR(IF(AC28="Poules_pondeuses",AE28*AF28/100,$C28*AE28*AF28))*(1-VLOOKUP(AD28,ITAVI_2013_volailles!$C$2:$N$79,12,FALSE)),"",IF(AC28="Poules_pondeuses",AE28*AF28/100,$C28*AE28*AF28)*(1-VLOOKUP(AD28,ITAVI_2013_volailles!$C$2:$N$79,12,FALSE)))</f>
        <v>#N/A</v>
      </c>
      <c r="AI28" s="285" t="e">
        <f>IF(ISERROR(IF(AC28="Poules_pondeuses",AE28*AF28/100,$C28*AE28*AF28/AG28))*(1-VLOOKUP(AD28,ITAVI_2013_volailles!$C$2:$N$79,12,FALSE)/2),"",IF(AC28="Poules_pondeuses",AE28*AF28/100,$C28*AE28*AF28/AG28)*(1-VLOOKUP(AD28,ITAVI_2013_volailles!$C$2:$N$79,12,FALSE)/2))</f>
        <v>#N/A</v>
      </c>
      <c r="AJ28" s="283" t="str">
        <f>IF(Exploitation!S49="","",Exploitation!S49)</f>
        <v/>
      </c>
      <c r="AK28" s="282" t="str">
        <f t="shared" si="5"/>
        <v/>
      </c>
      <c r="AL28" s="283" t="str">
        <f>IF(Exploitation!T49="","",Exploitation!T49)</f>
        <v/>
      </c>
      <c r="AM28" s="281" t="str">
        <f>IF(Exploitation!$S49="","",Exploitation!U49)</f>
        <v/>
      </c>
      <c r="AN28" s="281" t="str">
        <f>IF(Exploitation!$S49="","",Exploitation!V49)</f>
        <v/>
      </c>
      <c r="AO28" s="284" t="str">
        <f>IF(ISERROR(VLOOKUP(AL28,ITAVI_2013_volailles!$C$2:$J$79,8,FALSE)),"",VLOOKUP(AL28,ITAVI_2013_volailles!$C$2:$J$79,8,FALSE))</f>
        <v/>
      </c>
      <c r="AP28" s="285" t="e">
        <f>IF(ISERROR(IF(AK28="Poules_pondeuses",AM28*AN28/100,$C28*AM28*AN28))*(1-VLOOKUP(AL28,ITAVI_2013_volailles!$C$2:$N$79,12,FALSE)),"",IF(AK28="Poules_pondeuses",AM28*AN28/100,$C28*AM28*AN28)*(1-VLOOKUP(AL28,ITAVI_2013_volailles!$C$2:$N$79,12,FALSE)))</f>
        <v>#N/A</v>
      </c>
      <c r="AQ28" s="285" t="e">
        <f>IF(ISERROR(IF(AK28="Poules_pondeuses",AM28*AN28/100,$C28*AM28*AN28/AO28))*(1-VLOOKUP(AL28,ITAVI_2013_volailles!$C$2:$N$79,12,FALSE)/2),"",IF(AK28="Poules_pondeuses",AM28*AN28/100,$C28*AM28*AN28/AO28)*(1-VLOOKUP(AL28,ITAVI_2013_volailles!$C$2:$N$79,12,FALSE)/2))</f>
        <v>#N/A</v>
      </c>
    </row>
    <row r="29" spans="1:43" x14ac:dyDescent="0.25">
      <c r="A29" s="279">
        <v>11</v>
      </c>
      <c r="B29" s="280" t="str">
        <f>IF(Exploitation!B26="","",Exploitation!B26)</f>
        <v/>
      </c>
      <c r="C29" s="281" t="str">
        <f>IF(Exploitation!C26="","",Exploitation!C26)</f>
        <v/>
      </c>
      <c r="D29" s="281" t="str">
        <f>IF(Exploitation!C50="","",Exploitation!C50)</f>
        <v/>
      </c>
      <c r="E29" s="282" t="str">
        <f t="shared" si="4"/>
        <v/>
      </c>
      <c r="F29" s="283" t="str">
        <f>IF(Exploitation!D50="","",Exploitation!D50)</f>
        <v/>
      </c>
      <c r="G29" s="281" t="str">
        <f>IF(Exploitation!$C50="","",Exploitation!E50)</f>
        <v/>
      </c>
      <c r="H29" s="281" t="str">
        <f>IF(Exploitation!$C50="","",Exploitation!F50)</f>
        <v/>
      </c>
      <c r="I29" s="284" t="str">
        <f>IF(ISERROR(VLOOKUP(F29,ITAVI_2013_volailles!$C$2:$J$79,8,FALSE)),"",VLOOKUP(F29,ITAVI_2013_volailles!$C$2:$J$79,8,FALSE))</f>
        <v/>
      </c>
      <c r="J29" s="285" t="e">
        <f>IF(ISERROR(IF(E29="Poules_pondeuses",G29*H29/100,$C29*G29*H29))*(1-VLOOKUP(F29,ITAVI_2013_volailles!$C$2:$N$79,12,FALSE)),"",IF(E29="Poules_pondeuses",G29*H29/100,$C29*G29*H29)*(1-VLOOKUP(F29,ITAVI_2013_volailles!$C$2:$N$79,12,FALSE)))</f>
        <v>#N/A</v>
      </c>
      <c r="K29" s="285" t="e">
        <f>IF(ISERROR(IF(E29="Poules_pondeuses",G29*H29/100,$C29*G29*H29/I29))*(1-VLOOKUP(F29,ITAVI_2013_volailles!$C$2:$N$79,12,FALSE)/2),"",IF(E29="Poules_pondeuses",G29*H29/100,$C29*G29*H29/I29)*(1-VLOOKUP(F29,ITAVI_2013_volailles!$C$2:$N$79,12,FALSE)/2))</f>
        <v>#N/A</v>
      </c>
      <c r="L29" s="283" t="str">
        <f>IF(Exploitation!G50="","",Exploitation!G50)</f>
        <v/>
      </c>
      <c r="M29" s="282" t="str">
        <f t="shared" si="0"/>
        <v/>
      </c>
      <c r="N29" s="283" t="str">
        <f>IF(Exploitation!H50="","",Exploitation!H50)</f>
        <v/>
      </c>
      <c r="O29" s="281" t="str">
        <f>IF(Exploitation!$G50="","",Exploitation!I50)</f>
        <v/>
      </c>
      <c r="P29" s="281" t="str">
        <f>IF(Exploitation!$G50="","",Exploitation!J50)</f>
        <v/>
      </c>
      <c r="Q29" s="284" t="str">
        <f>IF(ISERROR(VLOOKUP(N29,ITAVI_2013_volailles!$C$2:$J$79,8,FALSE)),"",VLOOKUP(N29,ITAVI_2013_volailles!$C$2:$J$79,8,FALSE))</f>
        <v/>
      </c>
      <c r="R29" s="285" t="e">
        <f>IF(ISERROR(IF(M29="Poules_pondeuses",O29*P29/100,$C29*O29*P29))*(1-VLOOKUP(N29,ITAVI_2013_volailles!$C$2:$N$79,12,FALSE)),"",IF(M29="Poules_pondeuses",O29*P29/100,$C29*O29*P29)*(1-VLOOKUP(N29,ITAVI_2013_volailles!$C$2:$N$79,12,FALSE)))</f>
        <v>#N/A</v>
      </c>
      <c r="S29" s="285" t="e">
        <f>IF(ISERROR(IF(M29="Poules_pondeuses",O29*P29/100,$C29*O29*P29/Q29))*(1-VLOOKUP(N29,ITAVI_2013_volailles!$C$2:$N$79,12,FALSE)/2),"",IF(M29="Poules_pondeuses",O29*P29/100,$C29*O29*P29/Q29)*(1-VLOOKUP(N29,ITAVI_2013_volailles!$C$2:$N$79,12,FALSE)/2))</f>
        <v>#N/A</v>
      </c>
      <c r="T29" s="283" t="str">
        <f>IF(Exploitation!K50="","",Exploitation!K50)</f>
        <v/>
      </c>
      <c r="U29" s="282" t="str">
        <f t="shared" si="1"/>
        <v/>
      </c>
      <c r="V29" s="283" t="str">
        <f>IF(Exploitation!L50="","",Exploitation!L50)</f>
        <v/>
      </c>
      <c r="W29" s="281" t="str">
        <f>IF(Exploitation!$K50="","",Exploitation!M50)</f>
        <v/>
      </c>
      <c r="X29" s="281" t="str">
        <f>IF(Exploitation!$K50="","",Exploitation!N50)</f>
        <v/>
      </c>
      <c r="Y29" s="284" t="str">
        <f>IF(ISERROR(VLOOKUP(V29,ITAVI_2013_volailles!$C$2:$J$79,8,FALSE)),"",VLOOKUP(V29,ITAVI_2013_volailles!$C$2:$J$79,8,FALSE))</f>
        <v/>
      </c>
      <c r="Z29" s="285" t="e">
        <f>IF(ISERROR(IF(U29="Poules_pondeuses",W29*X29/100,$C29*W29*X29))*(1-VLOOKUP(V29,ITAVI_2013_volailles!$C$2:$N$79,12,FALSE)),"",IF(U29="Poules_pondeuses",W29*X29/100,$C29*W29*X29)*(1-VLOOKUP(V29,ITAVI_2013_volailles!$C$2:$N$79,12,FALSE)))</f>
        <v>#N/A</v>
      </c>
      <c r="AA29" s="285" t="e">
        <f>IF(ISERROR(IF(U29="Poules_pondeuses",W29*X29/100,$C29*W29*X29/Y29))*(1-VLOOKUP(V29,ITAVI_2013_volailles!$C$2:$N$79,12,FALSE)/2),"",IF(U29="Poules_pondeuses",W29*X29/100,$C29*W29*X29/Y29)*(1-VLOOKUP(V29,ITAVI_2013_volailles!$C$2:$N$79,12,FALSE)/2))</f>
        <v>#N/A</v>
      </c>
      <c r="AB29" s="283" t="str">
        <f>IF(Exploitation!O50="","",Exploitation!O50)</f>
        <v/>
      </c>
      <c r="AC29" s="282" t="str">
        <f t="shared" si="2"/>
        <v/>
      </c>
      <c r="AD29" s="283" t="str">
        <f>IF(Exploitation!P50="","",Exploitation!P50)</f>
        <v/>
      </c>
      <c r="AE29" s="281" t="str">
        <f>IF(Exploitation!$O50="","",Exploitation!Q50)</f>
        <v/>
      </c>
      <c r="AF29" s="281" t="str">
        <f>IF(Exploitation!$O50="","",Exploitation!R50)</f>
        <v/>
      </c>
      <c r="AG29" s="284" t="str">
        <f>IF(ISERROR(VLOOKUP(AD29,ITAVI_2013_volailles!$C$2:$J$79,8,FALSE)),"",VLOOKUP(AD29,ITAVI_2013_volailles!$C$2:$J$79,8,FALSE))</f>
        <v/>
      </c>
      <c r="AH29" s="285" t="e">
        <f>IF(ISERROR(IF(AC29="Poules_pondeuses",AE29*AF29/100,$C29*AE29*AF29))*(1-VLOOKUP(AD29,ITAVI_2013_volailles!$C$2:$N$79,12,FALSE)),"",IF(AC29="Poules_pondeuses",AE29*AF29/100,$C29*AE29*AF29)*(1-VLOOKUP(AD29,ITAVI_2013_volailles!$C$2:$N$79,12,FALSE)))</f>
        <v>#N/A</v>
      </c>
      <c r="AI29" s="285" t="e">
        <f>IF(ISERROR(IF(AC29="Poules_pondeuses",AE29*AF29/100,$C29*AE29*AF29/AG29))*(1-VLOOKUP(AD29,ITAVI_2013_volailles!$C$2:$N$79,12,FALSE)/2),"",IF(AC29="Poules_pondeuses",AE29*AF29/100,$C29*AE29*AF29/AG29)*(1-VLOOKUP(AD29,ITAVI_2013_volailles!$C$2:$N$79,12,FALSE)/2))</f>
        <v>#N/A</v>
      </c>
      <c r="AJ29" s="283" t="str">
        <f>IF(Exploitation!S50="","",Exploitation!S50)</f>
        <v/>
      </c>
      <c r="AK29" s="282" t="str">
        <f t="shared" si="5"/>
        <v/>
      </c>
      <c r="AL29" s="283" t="str">
        <f>IF(Exploitation!T50="","",Exploitation!T50)</f>
        <v/>
      </c>
      <c r="AM29" s="281" t="str">
        <f>IF(Exploitation!$S50="","",Exploitation!U50)</f>
        <v/>
      </c>
      <c r="AN29" s="281" t="str">
        <f>IF(Exploitation!$S50="","",Exploitation!V50)</f>
        <v/>
      </c>
      <c r="AO29" s="284" t="str">
        <f>IF(ISERROR(VLOOKUP(AL29,ITAVI_2013_volailles!$C$2:$J$79,8,FALSE)),"",VLOOKUP(AL29,ITAVI_2013_volailles!$C$2:$J$79,8,FALSE))</f>
        <v/>
      </c>
      <c r="AP29" s="285" t="e">
        <f>IF(ISERROR(IF(AK29="Poules_pondeuses",AM29*AN29/100,$C29*AM29*AN29))*(1-VLOOKUP(AL29,ITAVI_2013_volailles!$C$2:$N$79,12,FALSE)),"",IF(AK29="Poules_pondeuses",AM29*AN29/100,$C29*AM29*AN29)*(1-VLOOKUP(AL29,ITAVI_2013_volailles!$C$2:$N$79,12,FALSE)))</f>
        <v>#N/A</v>
      </c>
      <c r="AQ29" s="285" t="e">
        <f>IF(ISERROR(IF(AK29="Poules_pondeuses",AM29*AN29/100,$C29*AM29*AN29/AO29))*(1-VLOOKUP(AL29,ITAVI_2013_volailles!$C$2:$N$79,12,FALSE)/2),"",IF(AK29="Poules_pondeuses",AM29*AN29/100,$C29*AM29*AN29/AO29)*(1-VLOOKUP(AL29,ITAVI_2013_volailles!$C$2:$N$79,12,FALSE)/2))</f>
        <v>#N/A</v>
      </c>
    </row>
    <row r="30" spans="1:43" x14ac:dyDescent="0.25">
      <c r="A30" s="279">
        <v>12</v>
      </c>
      <c r="B30" s="280" t="str">
        <f>IF(Exploitation!B27="","",Exploitation!B27)</f>
        <v/>
      </c>
      <c r="C30" s="281" t="str">
        <f>IF(Exploitation!C27="","",Exploitation!C27)</f>
        <v/>
      </c>
      <c r="D30" s="281" t="str">
        <f>IF(Exploitation!C51="","",Exploitation!C51)</f>
        <v/>
      </c>
      <c r="E30" s="282" t="str">
        <f t="shared" si="4"/>
        <v/>
      </c>
      <c r="F30" s="283" t="str">
        <f>IF(Exploitation!D51="","",Exploitation!D51)</f>
        <v/>
      </c>
      <c r="G30" s="281" t="str">
        <f>IF(Exploitation!$C51="","",Exploitation!E51)</f>
        <v/>
      </c>
      <c r="H30" s="281" t="str">
        <f>IF(Exploitation!$C51="","",Exploitation!F51)</f>
        <v/>
      </c>
      <c r="I30" s="284" t="str">
        <f>IF(ISERROR(VLOOKUP(F30,ITAVI_2013_volailles!$C$2:$J$79,8,FALSE)),"",VLOOKUP(F30,ITAVI_2013_volailles!$C$2:$J$79,8,FALSE))</f>
        <v/>
      </c>
      <c r="J30" s="285" t="e">
        <f>IF(ISERROR(IF(E30="Poules_pondeuses",G30*H30/100,$C30*G30*H30))*(1-VLOOKUP(F30,ITAVI_2013_volailles!$C$2:$N$79,12,FALSE)),"",IF(E30="Poules_pondeuses",G30*H30/100,$C30*G30*H30)*(1-VLOOKUP(F30,ITAVI_2013_volailles!$C$2:$N$79,12,FALSE)))</f>
        <v>#N/A</v>
      </c>
      <c r="K30" s="285" t="e">
        <f>IF(ISERROR(IF(E30="Poules_pondeuses",G30*H30/100,$C30*G30*H30/I30))*(1-VLOOKUP(F30,ITAVI_2013_volailles!$C$2:$N$79,12,FALSE)/2),"",IF(E30="Poules_pondeuses",G30*H30/100,$C30*G30*H30/I30)*(1-VLOOKUP(F30,ITAVI_2013_volailles!$C$2:$N$79,12,FALSE)/2))</f>
        <v>#N/A</v>
      </c>
      <c r="L30" s="283" t="str">
        <f>IF(Exploitation!G51="","",Exploitation!G51)</f>
        <v/>
      </c>
      <c r="M30" s="282" t="str">
        <f t="shared" si="0"/>
        <v/>
      </c>
      <c r="N30" s="283" t="str">
        <f>IF(Exploitation!H51="","",Exploitation!H51)</f>
        <v/>
      </c>
      <c r="O30" s="281" t="str">
        <f>IF(Exploitation!$G51="","",Exploitation!I51)</f>
        <v/>
      </c>
      <c r="P30" s="281" t="str">
        <f>IF(Exploitation!$G51="","",Exploitation!J51)</f>
        <v/>
      </c>
      <c r="Q30" s="284" t="str">
        <f>IF(ISERROR(VLOOKUP(N30,ITAVI_2013_volailles!$C$2:$J$79,8,FALSE)),"",VLOOKUP(N30,ITAVI_2013_volailles!$C$2:$J$79,8,FALSE))</f>
        <v/>
      </c>
      <c r="R30" s="285" t="e">
        <f>IF(ISERROR(IF(M30="Poules_pondeuses",O30*P30/100,$C30*O30*P30))*(1-VLOOKUP(N30,ITAVI_2013_volailles!$C$2:$N$79,12,FALSE)),"",IF(M30="Poules_pondeuses",O30*P30/100,$C30*O30*P30)*(1-VLOOKUP(N30,ITAVI_2013_volailles!$C$2:$N$79,12,FALSE)))</f>
        <v>#N/A</v>
      </c>
      <c r="S30" s="285" t="e">
        <f>IF(ISERROR(IF(M30="Poules_pondeuses",O30*P30/100,$C30*O30*P30/Q30))*(1-VLOOKUP(N30,ITAVI_2013_volailles!$C$2:$N$79,12,FALSE)/2),"",IF(M30="Poules_pondeuses",O30*P30/100,$C30*O30*P30/Q30)*(1-VLOOKUP(N30,ITAVI_2013_volailles!$C$2:$N$79,12,FALSE)/2))</f>
        <v>#N/A</v>
      </c>
      <c r="T30" s="283" t="str">
        <f>IF(Exploitation!K51="","",Exploitation!K51)</f>
        <v/>
      </c>
      <c r="U30" s="282" t="str">
        <f t="shared" si="1"/>
        <v/>
      </c>
      <c r="V30" s="283" t="str">
        <f>IF(Exploitation!L51="","",Exploitation!L51)</f>
        <v/>
      </c>
      <c r="W30" s="281" t="str">
        <f>IF(Exploitation!$K51="","",Exploitation!M51)</f>
        <v/>
      </c>
      <c r="X30" s="281" t="str">
        <f>IF(Exploitation!$K51="","",Exploitation!N51)</f>
        <v/>
      </c>
      <c r="Y30" s="284" t="str">
        <f>IF(ISERROR(VLOOKUP(V30,ITAVI_2013_volailles!$C$2:$J$79,8,FALSE)),"",VLOOKUP(V30,ITAVI_2013_volailles!$C$2:$J$79,8,FALSE))</f>
        <v/>
      </c>
      <c r="Z30" s="285" t="e">
        <f>IF(ISERROR(IF(U30="Poules_pondeuses",W30*X30/100,$C30*W30*X30))*(1-VLOOKUP(V30,ITAVI_2013_volailles!$C$2:$N$79,12,FALSE)),"",IF(U30="Poules_pondeuses",W30*X30/100,$C30*W30*X30)*(1-VLOOKUP(V30,ITAVI_2013_volailles!$C$2:$N$79,12,FALSE)))</f>
        <v>#N/A</v>
      </c>
      <c r="AA30" s="285" t="e">
        <f>IF(ISERROR(IF(U30="Poules_pondeuses",W30*X30/100,$C30*W30*X30/Y30))*(1-VLOOKUP(V30,ITAVI_2013_volailles!$C$2:$N$79,12,FALSE)/2),"",IF(U30="Poules_pondeuses",W30*X30/100,$C30*W30*X30/Y30)*(1-VLOOKUP(V30,ITAVI_2013_volailles!$C$2:$N$79,12,FALSE)/2))</f>
        <v>#N/A</v>
      </c>
      <c r="AB30" s="283" t="str">
        <f>IF(Exploitation!O51="","",Exploitation!O51)</f>
        <v/>
      </c>
      <c r="AC30" s="282" t="str">
        <f t="shared" si="2"/>
        <v/>
      </c>
      <c r="AD30" s="283" t="str">
        <f>IF(Exploitation!P51="","",Exploitation!P51)</f>
        <v/>
      </c>
      <c r="AE30" s="281" t="str">
        <f>IF(Exploitation!$O51="","",Exploitation!Q51)</f>
        <v/>
      </c>
      <c r="AF30" s="281" t="str">
        <f>IF(Exploitation!$O51="","",Exploitation!R51)</f>
        <v/>
      </c>
      <c r="AG30" s="284" t="str">
        <f>IF(ISERROR(VLOOKUP(AD30,ITAVI_2013_volailles!$C$2:$J$79,8,FALSE)),"",VLOOKUP(AD30,ITAVI_2013_volailles!$C$2:$J$79,8,FALSE))</f>
        <v/>
      </c>
      <c r="AH30" s="285" t="e">
        <f>IF(ISERROR(IF(AC30="Poules_pondeuses",AE30*AF30/100,$C30*AE30*AF30))*(1-VLOOKUP(AD30,ITAVI_2013_volailles!$C$2:$N$79,12,FALSE)),"",IF(AC30="Poules_pondeuses",AE30*AF30/100,$C30*AE30*AF30)*(1-VLOOKUP(AD30,ITAVI_2013_volailles!$C$2:$N$79,12,FALSE)))</f>
        <v>#N/A</v>
      </c>
      <c r="AI30" s="285" t="e">
        <f>IF(ISERROR(IF(AC30="Poules_pondeuses",AE30*AF30/100,$C30*AE30*AF30/AG30))*(1-VLOOKUP(AD30,ITAVI_2013_volailles!$C$2:$N$79,12,FALSE)/2),"",IF(AC30="Poules_pondeuses",AE30*AF30/100,$C30*AE30*AF30/AG30)*(1-VLOOKUP(AD30,ITAVI_2013_volailles!$C$2:$N$79,12,FALSE)/2))</f>
        <v>#N/A</v>
      </c>
      <c r="AJ30" s="283" t="str">
        <f>IF(Exploitation!S51="","",Exploitation!S51)</f>
        <v/>
      </c>
      <c r="AK30" s="282" t="str">
        <f t="shared" si="5"/>
        <v/>
      </c>
      <c r="AL30" s="283" t="str">
        <f>IF(Exploitation!T51="","",Exploitation!T51)</f>
        <v/>
      </c>
      <c r="AM30" s="281" t="str">
        <f>IF(Exploitation!$S51="","",Exploitation!U51)</f>
        <v/>
      </c>
      <c r="AN30" s="281" t="str">
        <f>IF(Exploitation!$S51="","",Exploitation!V51)</f>
        <v/>
      </c>
      <c r="AO30" s="284" t="str">
        <f>IF(ISERROR(VLOOKUP(AL30,ITAVI_2013_volailles!$C$2:$J$79,8,FALSE)),"",VLOOKUP(AL30,ITAVI_2013_volailles!$C$2:$J$79,8,FALSE))</f>
        <v/>
      </c>
      <c r="AP30" s="285" t="e">
        <f>IF(ISERROR(IF(AK30="Poules_pondeuses",AM30*AN30/100,$C30*AM30*AN30))*(1-VLOOKUP(AL30,ITAVI_2013_volailles!$C$2:$N$79,12,FALSE)),"",IF(AK30="Poules_pondeuses",AM30*AN30/100,$C30*AM30*AN30)*(1-VLOOKUP(AL30,ITAVI_2013_volailles!$C$2:$N$79,12,FALSE)))</f>
        <v>#N/A</v>
      </c>
      <c r="AQ30" s="285" t="e">
        <f>IF(ISERROR(IF(AK30="Poules_pondeuses",AM30*AN30/100,$C30*AM30*AN30/AO30))*(1-VLOOKUP(AL30,ITAVI_2013_volailles!$C$2:$N$79,12,FALSE)/2),"",IF(AK30="Poules_pondeuses",AM30*AN30/100,$C30*AM30*AN30/AO30)*(1-VLOOKUP(AL30,ITAVI_2013_volailles!$C$2:$N$79,12,FALSE)/2))</f>
        <v>#N/A</v>
      </c>
    </row>
    <row r="31" spans="1:43" x14ac:dyDescent="0.25">
      <c r="A31" s="279">
        <v>13</v>
      </c>
      <c r="B31" s="280" t="str">
        <f>IF(Exploitation!B28="","",Exploitation!B28)</f>
        <v/>
      </c>
      <c r="C31" s="281" t="str">
        <f>IF(Exploitation!C28="","",Exploitation!C28)</f>
        <v/>
      </c>
      <c r="D31" s="281" t="str">
        <f>IF(Exploitation!C52="","",Exploitation!C52)</f>
        <v/>
      </c>
      <c r="E31" s="282" t="str">
        <f t="shared" si="4"/>
        <v/>
      </c>
      <c r="F31" s="283" t="str">
        <f>IF(Exploitation!D52="","",Exploitation!D52)</f>
        <v/>
      </c>
      <c r="G31" s="281" t="str">
        <f>IF(Exploitation!$C52="","",Exploitation!E52)</f>
        <v/>
      </c>
      <c r="H31" s="281" t="str">
        <f>IF(Exploitation!$C52="","",Exploitation!F52)</f>
        <v/>
      </c>
      <c r="I31" s="284" t="str">
        <f>IF(ISERROR(VLOOKUP(F31,ITAVI_2013_volailles!$C$2:$J$79,8,FALSE)),"",VLOOKUP(F31,ITAVI_2013_volailles!$C$2:$J$79,8,FALSE))</f>
        <v/>
      </c>
      <c r="J31" s="285" t="e">
        <f>IF(ISERROR(IF(E31="Poules_pondeuses",G31*H31/100,$C31*G31*H31))*(1-VLOOKUP(F31,ITAVI_2013_volailles!$C$2:$N$79,12,FALSE)),"",IF(E31="Poules_pondeuses",G31*H31/100,$C31*G31*H31)*(1-VLOOKUP(F31,ITAVI_2013_volailles!$C$2:$N$79,12,FALSE)))</f>
        <v>#N/A</v>
      </c>
      <c r="K31" s="285" t="e">
        <f>IF(ISERROR(IF(E31="Poules_pondeuses",G31*H31/100,$C31*G31*H31/I31))*(1-VLOOKUP(F31,ITAVI_2013_volailles!$C$2:$N$79,12,FALSE)/2),"",IF(E31="Poules_pondeuses",G31*H31/100,$C31*G31*H31/I31)*(1-VLOOKUP(F31,ITAVI_2013_volailles!$C$2:$N$79,12,FALSE)/2))</f>
        <v>#N/A</v>
      </c>
      <c r="L31" s="283" t="str">
        <f>IF(Exploitation!G52="","",Exploitation!G52)</f>
        <v/>
      </c>
      <c r="M31" s="282" t="str">
        <f t="shared" si="0"/>
        <v/>
      </c>
      <c r="N31" s="283" t="str">
        <f>IF(Exploitation!H52="","",Exploitation!H52)</f>
        <v/>
      </c>
      <c r="O31" s="281" t="str">
        <f>IF(Exploitation!$G52="","",Exploitation!I52)</f>
        <v/>
      </c>
      <c r="P31" s="281" t="str">
        <f>IF(Exploitation!$G52="","",Exploitation!J52)</f>
        <v/>
      </c>
      <c r="Q31" s="284" t="str">
        <f>IF(ISERROR(VLOOKUP(N31,ITAVI_2013_volailles!$C$2:$J$79,8,FALSE)),"",VLOOKUP(N31,ITAVI_2013_volailles!$C$2:$J$79,8,FALSE))</f>
        <v/>
      </c>
      <c r="R31" s="285" t="e">
        <f>IF(ISERROR(IF(M31="Poules_pondeuses",O31*P31/100,$C31*O31*P31))*(1-VLOOKUP(N31,ITAVI_2013_volailles!$C$2:$N$79,12,FALSE)),"",IF(M31="Poules_pondeuses",O31*P31/100,$C31*O31*P31)*(1-VLOOKUP(N31,ITAVI_2013_volailles!$C$2:$N$79,12,FALSE)))</f>
        <v>#N/A</v>
      </c>
      <c r="S31" s="285" t="e">
        <f>IF(ISERROR(IF(M31="Poules_pondeuses",O31*P31/100,$C31*O31*P31/Q31))*(1-VLOOKUP(N31,ITAVI_2013_volailles!$C$2:$N$79,12,FALSE)/2),"",IF(M31="Poules_pondeuses",O31*P31/100,$C31*O31*P31/Q31)*(1-VLOOKUP(N31,ITAVI_2013_volailles!$C$2:$N$79,12,FALSE)/2))</f>
        <v>#N/A</v>
      </c>
      <c r="T31" s="283" t="str">
        <f>IF(Exploitation!K52="","",Exploitation!K52)</f>
        <v/>
      </c>
      <c r="U31" s="282" t="str">
        <f t="shared" si="1"/>
        <v/>
      </c>
      <c r="V31" s="283" t="str">
        <f>IF(Exploitation!L52="","",Exploitation!L52)</f>
        <v/>
      </c>
      <c r="W31" s="281" t="str">
        <f>IF(Exploitation!$K52="","",Exploitation!M52)</f>
        <v/>
      </c>
      <c r="X31" s="281" t="str">
        <f>IF(Exploitation!$K52="","",Exploitation!N52)</f>
        <v/>
      </c>
      <c r="Y31" s="284" t="str">
        <f>IF(ISERROR(VLOOKUP(V31,ITAVI_2013_volailles!$C$2:$J$79,8,FALSE)),"",VLOOKUP(V31,ITAVI_2013_volailles!$C$2:$J$79,8,FALSE))</f>
        <v/>
      </c>
      <c r="Z31" s="285" t="e">
        <f>IF(ISERROR(IF(U31="Poules_pondeuses",W31*X31/100,$C31*W31*X31))*(1-VLOOKUP(V31,ITAVI_2013_volailles!$C$2:$N$79,12,FALSE)),"",IF(U31="Poules_pondeuses",W31*X31/100,$C31*W31*X31)*(1-VLOOKUP(V31,ITAVI_2013_volailles!$C$2:$N$79,12,FALSE)))</f>
        <v>#N/A</v>
      </c>
      <c r="AA31" s="285" t="e">
        <f>IF(ISERROR(IF(U31="Poules_pondeuses",W31*X31/100,$C31*W31*X31/Y31))*(1-VLOOKUP(V31,ITAVI_2013_volailles!$C$2:$N$79,12,FALSE)/2),"",IF(U31="Poules_pondeuses",W31*X31/100,$C31*W31*X31/Y31)*(1-VLOOKUP(V31,ITAVI_2013_volailles!$C$2:$N$79,12,FALSE)/2))</f>
        <v>#N/A</v>
      </c>
      <c r="AB31" s="283" t="str">
        <f>IF(Exploitation!O52="","",Exploitation!O52)</f>
        <v/>
      </c>
      <c r="AC31" s="282" t="str">
        <f t="shared" si="2"/>
        <v/>
      </c>
      <c r="AD31" s="283" t="str">
        <f>IF(Exploitation!P52="","",Exploitation!P52)</f>
        <v/>
      </c>
      <c r="AE31" s="281" t="str">
        <f>IF(Exploitation!$O52="","",Exploitation!Q52)</f>
        <v/>
      </c>
      <c r="AF31" s="281" t="str">
        <f>IF(Exploitation!$O52="","",Exploitation!R52)</f>
        <v/>
      </c>
      <c r="AG31" s="284" t="str">
        <f>IF(ISERROR(VLOOKUP(AD31,ITAVI_2013_volailles!$C$2:$J$79,8,FALSE)),"",VLOOKUP(AD31,ITAVI_2013_volailles!$C$2:$J$79,8,FALSE))</f>
        <v/>
      </c>
      <c r="AH31" s="285" t="e">
        <f>IF(ISERROR(IF(AC31="Poules_pondeuses",AE31*AF31/100,$C31*AE31*AF31))*(1-VLOOKUP(AD31,ITAVI_2013_volailles!$C$2:$N$79,12,FALSE)),"",IF(AC31="Poules_pondeuses",AE31*AF31/100,$C31*AE31*AF31)*(1-VLOOKUP(AD31,ITAVI_2013_volailles!$C$2:$N$79,12,FALSE)))</f>
        <v>#N/A</v>
      </c>
      <c r="AI31" s="285" t="e">
        <f>IF(ISERROR(IF(AC31="Poules_pondeuses",AE31*AF31/100,$C31*AE31*AF31/AG31))*(1-VLOOKUP(AD31,ITAVI_2013_volailles!$C$2:$N$79,12,FALSE)/2),"",IF(AC31="Poules_pondeuses",AE31*AF31/100,$C31*AE31*AF31/AG31)*(1-VLOOKUP(AD31,ITAVI_2013_volailles!$C$2:$N$79,12,FALSE)/2))</f>
        <v>#N/A</v>
      </c>
      <c r="AJ31" s="283" t="str">
        <f>IF(Exploitation!S52="","",Exploitation!S52)</f>
        <v/>
      </c>
      <c r="AK31" s="282" t="str">
        <f t="shared" si="5"/>
        <v/>
      </c>
      <c r="AL31" s="283" t="str">
        <f>IF(Exploitation!T52="","",Exploitation!T52)</f>
        <v/>
      </c>
      <c r="AM31" s="281" t="str">
        <f>IF(Exploitation!$S52="","",Exploitation!U52)</f>
        <v/>
      </c>
      <c r="AN31" s="281" t="str">
        <f>IF(Exploitation!$S52="","",Exploitation!V52)</f>
        <v/>
      </c>
      <c r="AO31" s="284" t="str">
        <f>IF(ISERROR(VLOOKUP(AL31,ITAVI_2013_volailles!$C$2:$J$79,8,FALSE)),"",VLOOKUP(AL31,ITAVI_2013_volailles!$C$2:$J$79,8,FALSE))</f>
        <v/>
      </c>
      <c r="AP31" s="285" t="e">
        <f>IF(ISERROR(IF(AK31="Poules_pondeuses",AM31*AN31/100,$C31*AM31*AN31))*(1-VLOOKUP(AL31,ITAVI_2013_volailles!$C$2:$N$79,12,FALSE)),"",IF(AK31="Poules_pondeuses",AM31*AN31/100,$C31*AM31*AN31)*(1-VLOOKUP(AL31,ITAVI_2013_volailles!$C$2:$N$79,12,FALSE)))</f>
        <v>#N/A</v>
      </c>
      <c r="AQ31" s="285" t="e">
        <f>IF(ISERROR(IF(AK31="Poules_pondeuses",AM31*AN31/100,$C31*AM31*AN31/AO31))*(1-VLOOKUP(AL31,ITAVI_2013_volailles!$C$2:$N$79,12,FALSE)/2),"",IF(AK31="Poules_pondeuses",AM31*AN31/100,$C31*AM31*AN31/AO31)*(1-VLOOKUP(AL31,ITAVI_2013_volailles!$C$2:$N$79,12,FALSE)/2))</f>
        <v>#N/A</v>
      </c>
    </row>
    <row r="32" spans="1:43" x14ac:dyDescent="0.25">
      <c r="A32" s="279">
        <v>14</v>
      </c>
      <c r="B32" s="280" t="str">
        <f>IF(Exploitation!B29="","",Exploitation!B29)</f>
        <v/>
      </c>
      <c r="C32" s="281" t="str">
        <f>IF(Exploitation!C29="","",Exploitation!C29)</f>
        <v/>
      </c>
      <c r="D32" s="281" t="str">
        <f>IF(Exploitation!C53="","",Exploitation!C53)</f>
        <v/>
      </c>
      <c r="E32" s="282" t="str">
        <f t="shared" si="4"/>
        <v/>
      </c>
      <c r="F32" s="283" t="str">
        <f>IF(Exploitation!D53="","",Exploitation!D53)</f>
        <v/>
      </c>
      <c r="G32" s="281" t="str">
        <f>IF(Exploitation!$C53="","",Exploitation!E53)</f>
        <v/>
      </c>
      <c r="H32" s="281" t="str">
        <f>IF(Exploitation!$C53="","",Exploitation!F53)</f>
        <v/>
      </c>
      <c r="I32" s="284" t="str">
        <f>IF(ISERROR(VLOOKUP(F32,ITAVI_2013_volailles!$C$2:$J$79,8,FALSE)),"",VLOOKUP(F32,ITAVI_2013_volailles!$C$2:$J$79,8,FALSE))</f>
        <v/>
      </c>
      <c r="J32" s="285" t="e">
        <f>IF(ISERROR(IF(E32="Poules_pondeuses",G32*H32/100,$C32*G32*H32))*(1-VLOOKUP(F32,ITAVI_2013_volailles!$C$2:$N$79,12,FALSE)),"",IF(E32="Poules_pondeuses",G32*H32/100,$C32*G32*H32)*(1-VLOOKUP(F32,ITAVI_2013_volailles!$C$2:$N$79,12,FALSE)))</f>
        <v>#N/A</v>
      </c>
      <c r="K32" s="285" t="e">
        <f>IF(ISERROR(IF(E32="Poules_pondeuses",G32*H32/100,$C32*G32*H32/I32))*(1-VLOOKUP(F32,ITAVI_2013_volailles!$C$2:$N$79,12,FALSE)/2),"",IF(E32="Poules_pondeuses",G32*H32/100,$C32*G32*H32/I32)*(1-VLOOKUP(F32,ITAVI_2013_volailles!$C$2:$N$79,12,FALSE)/2))</f>
        <v>#N/A</v>
      </c>
      <c r="L32" s="283" t="str">
        <f>IF(Exploitation!G53="","",Exploitation!G53)</f>
        <v/>
      </c>
      <c r="M32" s="282" t="str">
        <f t="shared" si="0"/>
        <v/>
      </c>
      <c r="N32" s="283" t="str">
        <f>IF(Exploitation!H53="","",Exploitation!H53)</f>
        <v/>
      </c>
      <c r="O32" s="281" t="str">
        <f>IF(Exploitation!$G53="","",Exploitation!I53)</f>
        <v/>
      </c>
      <c r="P32" s="281" t="str">
        <f>IF(Exploitation!$G53="","",Exploitation!J53)</f>
        <v/>
      </c>
      <c r="Q32" s="284" t="str">
        <f>IF(ISERROR(VLOOKUP(N32,ITAVI_2013_volailles!$C$2:$J$79,8,FALSE)),"",VLOOKUP(N32,ITAVI_2013_volailles!$C$2:$J$79,8,FALSE))</f>
        <v/>
      </c>
      <c r="R32" s="285" t="e">
        <f>IF(ISERROR(IF(M32="Poules_pondeuses",O32*P32/100,$C32*O32*P32))*(1-VLOOKUP(N32,ITAVI_2013_volailles!$C$2:$N$79,12,FALSE)),"",IF(M32="Poules_pondeuses",O32*P32/100,$C32*O32*P32)*(1-VLOOKUP(N32,ITAVI_2013_volailles!$C$2:$N$79,12,FALSE)))</f>
        <v>#N/A</v>
      </c>
      <c r="S32" s="285" t="e">
        <f>IF(ISERROR(IF(M32="Poules_pondeuses",O32*P32/100,$C32*O32*P32/Q32))*(1-VLOOKUP(N32,ITAVI_2013_volailles!$C$2:$N$79,12,FALSE)/2),"",IF(M32="Poules_pondeuses",O32*P32/100,$C32*O32*P32/Q32)*(1-VLOOKUP(N32,ITAVI_2013_volailles!$C$2:$N$79,12,FALSE)/2))</f>
        <v>#N/A</v>
      </c>
      <c r="T32" s="283" t="str">
        <f>IF(Exploitation!K53="","",Exploitation!K53)</f>
        <v/>
      </c>
      <c r="U32" s="282" t="str">
        <f t="shared" si="1"/>
        <v/>
      </c>
      <c r="V32" s="283" t="str">
        <f>IF(Exploitation!L53="","",Exploitation!L53)</f>
        <v/>
      </c>
      <c r="W32" s="281" t="str">
        <f>IF(Exploitation!$K53="","",Exploitation!M53)</f>
        <v/>
      </c>
      <c r="X32" s="281" t="str">
        <f>IF(Exploitation!$K53="","",Exploitation!N53)</f>
        <v/>
      </c>
      <c r="Y32" s="284" t="str">
        <f>IF(ISERROR(VLOOKUP(V32,ITAVI_2013_volailles!$C$2:$J$79,8,FALSE)),"",VLOOKUP(V32,ITAVI_2013_volailles!$C$2:$J$79,8,FALSE))</f>
        <v/>
      </c>
      <c r="Z32" s="285" t="e">
        <f>IF(ISERROR(IF(U32="Poules_pondeuses",W32*X32/100,$C32*W32*X32))*(1-VLOOKUP(V32,ITAVI_2013_volailles!$C$2:$N$79,12,FALSE)),"",IF(U32="Poules_pondeuses",W32*X32/100,$C32*W32*X32)*(1-VLOOKUP(V32,ITAVI_2013_volailles!$C$2:$N$79,12,FALSE)))</f>
        <v>#N/A</v>
      </c>
      <c r="AA32" s="285" t="e">
        <f>IF(ISERROR(IF(U32="Poules_pondeuses",W32*X32/100,$C32*W32*X32/Y32))*(1-VLOOKUP(V32,ITAVI_2013_volailles!$C$2:$N$79,12,FALSE)/2),"",IF(U32="Poules_pondeuses",W32*X32/100,$C32*W32*X32/Y32)*(1-VLOOKUP(V32,ITAVI_2013_volailles!$C$2:$N$79,12,FALSE)/2))</f>
        <v>#N/A</v>
      </c>
      <c r="AB32" s="283" t="str">
        <f>IF(Exploitation!O53="","",Exploitation!O53)</f>
        <v/>
      </c>
      <c r="AC32" s="282" t="str">
        <f t="shared" si="2"/>
        <v/>
      </c>
      <c r="AD32" s="283" t="str">
        <f>IF(Exploitation!P53="","",Exploitation!P53)</f>
        <v/>
      </c>
      <c r="AE32" s="281" t="str">
        <f>IF(Exploitation!$O53="","",Exploitation!Q53)</f>
        <v/>
      </c>
      <c r="AF32" s="281" t="str">
        <f>IF(Exploitation!$O53="","",Exploitation!R53)</f>
        <v/>
      </c>
      <c r="AG32" s="284" t="str">
        <f>IF(ISERROR(VLOOKUP(AD32,ITAVI_2013_volailles!$C$2:$J$79,8,FALSE)),"",VLOOKUP(AD32,ITAVI_2013_volailles!$C$2:$J$79,8,FALSE))</f>
        <v/>
      </c>
      <c r="AH32" s="285" t="e">
        <f>IF(ISERROR(IF(AC32="Poules_pondeuses",AE32*AF32/100,$C32*AE32*AF32))*(1-VLOOKUP(AD32,ITAVI_2013_volailles!$C$2:$N$79,12,FALSE)),"",IF(AC32="Poules_pondeuses",AE32*AF32/100,$C32*AE32*AF32)*(1-VLOOKUP(AD32,ITAVI_2013_volailles!$C$2:$N$79,12,FALSE)))</f>
        <v>#N/A</v>
      </c>
      <c r="AI32" s="285" t="e">
        <f>IF(ISERROR(IF(AC32="Poules_pondeuses",AE32*AF32/100,$C32*AE32*AF32/AG32))*(1-VLOOKUP(AD32,ITAVI_2013_volailles!$C$2:$N$79,12,FALSE)/2),"",IF(AC32="Poules_pondeuses",AE32*AF32/100,$C32*AE32*AF32/AG32)*(1-VLOOKUP(AD32,ITAVI_2013_volailles!$C$2:$N$79,12,FALSE)/2))</f>
        <v>#N/A</v>
      </c>
      <c r="AJ32" s="283" t="str">
        <f>IF(Exploitation!S53="","",Exploitation!S53)</f>
        <v/>
      </c>
      <c r="AK32" s="282" t="str">
        <f t="shared" si="5"/>
        <v/>
      </c>
      <c r="AL32" s="283" t="str">
        <f>IF(Exploitation!T53="","",Exploitation!T53)</f>
        <v/>
      </c>
      <c r="AM32" s="281" t="str">
        <f>IF(Exploitation!$S53="","",Exploitation!U53)</f>
        <v/>
      </c>
      <c r="AN32" s="281" t="str">
        <f>IF(Exploitation!$S53="","",Exploitation!V53)</f>
        <v/>
      </c>
      <c r="AO32" s="284" t="str">
        <f>IF(ISERROR(VLOOKUP(AL32,ITAVI_2013_volailles!$C$2:$J$79,8,FALSE)),"",VLOOKUP(AL32,ITAVI_2013_volailles!$C$2:$J$79,8,FALSE))</f>
        <v/>
      </c>
      <c r="AP32" s="285" t="e">
        <f>IF(ISERROR(IF(AK32="Poules_pondeuses",AM32*AN32/100,$C32*AM32*AN32))*(1-VLOOKUP(AL32,ITAVI_2013_volailles!$C$2:$N$79,12,FALSE)),"",IF(AK32="Poules_pondeuses",AM32*AN32/100,$C32*AM32*AN32)*(1-VLOOKUP(AL32,ITAVI_2013_volailles!$C$2:$N$79,12,FALSE)))</f>
        <v>#N/A</v>
      </c>
      <c r="AQ32" s="285" t="e">
        <f>IF(ISERROR(IF(AK32="Poules_pondeuses",AM32*AN32/100,$C32*AM32*AN32/AO32))*(1-VLOOKUP(AL32,ITAVI_2013_volailles!$C$2:$N$79,12,FALSE)/2),"",IF(AK32="Poules_pondeuses",AM32*AN32/100,$C32*AM32*AN32/AO32)*(1-VLOOKUP(AL32,ITAVI_2013_volailles!$C$2:$N$79,12,FALSE)/2))</f>
        <v>#N/A</v>
      </c>
    </row>
    <row r="33" spans="1:67" x14ac:dyDescent="0.25">
      <c r="A33" s="279">
        <v>15</v>
      </c>
      <c r="B33" s="280" t="str">
        <f>IF(Exploitation!B30="","",Exploitation!B30)</f>
        <v/>
      </c>
      <c r="C33" s="281" t="str">
        <f>IF(Exploitation!C30="","",Exploitation!C30)</f>
        <v/>
      </c>
      <c r="D33" s="281" t="str">
        <f>IF(Exploitation!C54="","",Exploitation!C54)</f>
        <v/>
      </c>
      <c r="E33" s="282" t="str">
        <f t="shared" si="4"/>
        <v/>
      </c>
      <c r="F33" s="283" t="str">
        <f>IF(Exploitation!D54="","",Exploitation!D54)</f>
        <v/>
      </c>
      <c r="G33" s="281" t="str">
        <f>IF(Exploitation!$C54="","",Exploitation!E54)</f>
        <v/>
      </c>
      <c r="H33" s="281" t="str">
        <f>IF(Exploitation!$C54="","",Exploitation!F54)</f>
        <v/>
      </c>
      <c r="I33" s="284" t="str">
        <f>IF(ISERROR(VLOOKUP(F33,ITAVI_2013_volailles!$C$2:$J$79,8,FALSE)),"",VLOOKUP(F33,ITAVI_2013_volailles!$C$2:$J$79,8,FALSE))</f>
        <v/>
      </c>
      <c r="J33" s="285" t="e">
        <f>IF(ISERROR(IF(E33="Poules_pondeuses",G33*H33/100,$C33*G33*H33))*(1-VLOOKUP(F33,ITAVI_2013_volailles!$C$2:$N$79,12,FALSE)),"",IF(E33="Poules_pondeuses",G33*H33/100,$C33*G33*H33)*(1-VLOOKUP(F33,ITAVI_2013_volailles!$C$2:$N$79,12,FALSE)))</f>
        <v>#N/A</v>
      </c>
      <c r="K33" s="285" t="e">
        <f>IF(ISERROR(IF(E33="Poules_pondeuses",G33*H33/100,$C33*G33*H33/I33))*(1-VLOOKUP(F33,ITAVI_2013_volailles!$C$2:$N$79,12,FALSE)/2),"",IF(E33="Poules_pondeuses",G33*H33/100,$C33*G33*H33/I33)*(1-VLOOKUP(F33,ITAVI_2013_volailles!$C$2:$N$79,12,FALSE)/2))</f>
        <v>#N/A</v>
      </c>
      <c r="L33" s="283" t="str">
        <f>IF(Exploitation!G54="","",Exploitation!G54)</f>
        <v/>
      </c>
      <c r="M33" s="282" t="str">
        <f t="shared" si="0"/>
        <v/>
      </c>
      <c r="N33" s="283" t="str">
        <f>IF(Exploitation!H54="","",Exploitation!H54)</f>
        <v/>
      </c>
      <c r="O33" s="281" t="str">
        <f>IF(Exploitation!$G54="","",Exploitation!I54)</f>
        <v/>
      </c>
      <c r="P33" s="281" t="str">
        <f>IF(Exploitation!$G54="","",Exploitation!J54)</f>
        <v/>
      </c>
      <c r="Q33" s="284" t="str">
        <f>IF(ISERROR(VLOOKUP(N33,ITAVI_2013_volailles!$C$2:$J$79,8,FALSE)),"",VLOOKUP(N33,ITAVI_2013_volailles!$C$2:$J$79,8,FALSE))</f>
        <v/>
      </c>
      <c r="R33" s="285" t="e">
        <f>IF(ISERROR(IF(M33="Poules_pondeuses",O33*P33/100,$C33*O33*P33))*(1-VLOOKUP(N33,ITAVI_2013_volailles!$C$2:$N$79,12,FALSE)),"",IF(M33="Poules_pondeuses",O33*P33/100,$C33*O33*P33)*(1-VLOOKUP(N33,ITAVI_2013_volailles!$C$2:$N$79,12,FALSE)))</f>
        <v>#N/A</v>
      </c>
      <c r="S33" s="285" t="e">
        <f>IF(ISERROR(IF(M33="Poules_pondeuses",O33*P33/100,$C33*O33*P33/Q33))*(1-VLOOKUP(N33,ITAVI_2013_volailles!$C$2:$N$79,12,FALSE)/2),"",IF(M33="Poules_pondeuses",O33*P33/100,$C33*O33*P33/Q33)*(1-VLOOKUP(N33,ITAVI_2013_volailles!$C$2:$N$79,12,FALSE)/2))</f>
        <v>#N/A</v>
      </c>
      <c r="T33" s="283" t="str">
        <f>IF(Exploitation!K54="","",Exploitation!K54)</f>
        <v/>
      </c>
      <c r="U33" s="282" t="str">
        <f t="shared" si="1"/>
        <v/>
      </c>
      <c r="V33" s="283" t="str">
        <f>IF(Exploitation!L54="","",Exploitation!L54)</f>
        <v/>
      </c>
      <c r="W33" s="281" t="str">
        <f>IF(Exploitation!$K54="","",Exploitation!M54)</f>
        <v/>
      </c>
      <c r="X33" s="281" t="str">
        <f>IF(Exploitation!$K54="","",Exploitation!N54)</f>
        <v/>
      </c>
      <c r="Y33" s="284" t="str">
        <f>IF(ISERROR(VLOOKUP(V33,ITAVI_2013_volailles!$C$2:$J$79,8,FALSE)),"",VLOOKUP(V33,ITAVI_2013_volailles!$C$2:$J$79,8,FALSE))</f>
        <v/>
      </c>
      <c r="Z33" s="285" t="e">
        <f>IF(ISERROR(IF(U33="Poules_pondeuses",W33*X33/100,$C33*W33*X33))*(1-VLOOKUP(V33,ITAVI_2013_volailles!$C$2:$N$79,12,FALSE)),"",IF(U33="Poules_pondeuses",W33*X33/100,$C33*W33*X33)*(1-VLOOKUP(V33,ITAVI_2013_volailles!$C$2:$N$79,12,FALSE)))</f>
        <v>#N/A</v>
      </c>
      <c r="AA33" s="285" t="e">
        <f>IF(ISERROR(IF(U33="Poules_pondeuses",W33*X33/100,$C33*W33*X33/Y33))*(1-VLOOKUP(V33,ITAVI_2013_volailles!$C$2:$N$79,12,FALSE)/2),"",IF(U33="Poules_pondeuses",W33*X33/100,$C33*W33*X33/Y33)*(1-VLOOKUP(V33,ITAVI_2013_volailles!$C$2:$N$79,12,FALSE)/2))</f>
        <v>#N/A</v>
      </c>
      <c r="AB33" s="283" t="str">
        <f>IF(Exploitation!O54="","",Exploitation!O54)</f>
        <v/>
      </c>
      <c r="AC33" s="282" t="str">
        <f t="shared" si="2"/>
        <v/>
      </c>
      <c r="AD33" s="283" t="str">
        <f>IF(Exploitation!P54="","",Exploitation!P54)</f>
        <v/>
      </c>
      <c r="AE33" s="281" t="str">
        <f>IF(Exploitation!$O54="","",Exploitation!Q54)</f>
        <v/>
      </c>
      <c r="AF33" s="281" t="str">
        <f>IF(Exploitation!$O54="","",Exploitation!R54)</f>
        <v/>
      </c>
      <c r="AG33" s="284" t="str">
        <f>IF(ISERROR(VLOOKUP(AD33,ITAVI_2013_volailles!$C$2:$J$79,8,FALSE)),"",VLOOKUP(AD33,ITAVI_2013_volailles!$C$2:$J$79,8,FALSE))</f>
        <v/>
      </c>
      <c r="AH33" s="285" t="e">
        <f>IF(ISERROR(IF(AC33="Poules_pondeuses",AE33*AF33/100,$C33*AE33*AF33))*(1-VLOOKUP(AD33,ITAVI_2013_volailles!$C$2:$N$79,12,FALSE)),"",IF(AC33="Poules_pondeuses",AE33*AF33/100,$C33*AE33*AF33)*(1-VLOOKUP(AD33,ITAVI_2013_volailles!$C$2:$N$79,12,FALSE)))</f>
        <v>#N/A</v>
      </c>
      <c r="AI33" s="285" t="e">
        <f>IF(ISERROR(IF(AC33="Poules_pondeuses",AE33*AF33/100,$C33*AE33*AF33/AG33))*(1-VLOOKUP(AD33,ITAVI_2013_volailles!$C$2:$N$79,12,FALSE)/2),"",IF(AC33="Poules_pondeuses",AE33*AF33/100,$C33*AE33*AF33/AG33)*(1-VLOOKUP(AD33,ITAVI_2013_volailles!$C$2:$N$79,12,FALSE)/2))</f>
        <v>#N/A</v>
      </c>
      <c r="AJ33" s="283" t="str">
        <f>IF(Exploitation!S54="","",Exploitation!S54)</f>
        <v/>
      </c>
      <c r="AK33" s="282" t="str">
        <f t="shared" si="5"/>
        <v/>
      </c>
      <c r="AL33" s="283" t="str">
        <f>IF(Exploitation!T54="","",Exploitation!T54)</f>
        <v/>
      </c>
      <c r="AM33" s="281" t="str">
        <f>IF(Exploitation!$S54="","",Exploitation!U54)</f>
        <v/>
      </c>
      <c r="AN33" s="281" t="str">
        <f>IF(Exploitation!$S54="","",Exploitation!V54)</f>
        <v/>
      </c>
      <c r="AO33" s="284" t="str">
        <f>IF(ISERROR(VLOOKUP(AL33,ITAVI_2013_volailles!$C$2:$J$79,8,FALSE)),"",VLOOKUP(AL33,ITAVI_2013_volailles!$C$2:$J$79,8,FALSE))</f>
        <v/>
      </c>
      <c r="AP33" s="285" t="e">
        <f>IF(ISERROR(IF(AK33="Poules_pondeuses",AM33*AN33/100,$C33*AM33*AN33))*(1-VLOOKUP(AL33,ITAVI_2013_volailles!$C$2:$N$79,12,FALSE)),"",IF(AK33="Poules_pondeuses",AM33*AN33/100,$C33*AM33*AN33)*(1-VLOOKUP(AL33,ITAVI_2013_volailles!$C$2:$N$79,12,FALSE)))</f>
        <v>#N/A</v>
      </c>
      <c r="AQ33" s="285" t="e">
        <f>IF(ISERROR(IF(AK33="Poules_pondeuses",AM33*AN33/100,$C33*AM33*AN33/AO33))*(1-VLOOKUP(AL33,ITAVI_2013_volailles!$C$2:$N$79,12,FALSE)/2),"",IF(AK33="Poules_pondeuses",AM33*AN33/100,$C33*AM33*AN33/AO33)*(1-VLOOKUP(AL33,ITAVI_2013_volailles!$C$2:$N$79,12,FALSE)/2))</f>
        <v>#N/A</v>
      </c>
    </row>
    <row r="34" spans="1:67" x14ac:dyDescent="0.25">
      <c r="A34" s="279">
        <v>16</v>
      </c>
      <c r="B34" s="280" t="str">
        <f>IF(Exploitation!B31="","",Exploitation!B31)</f>
        <v/>
      </c>
      <c r="C34" s="281" t="str">
        <f>IF(Exploitation!C31="","",Exploitation!C31)</f>
        <v/>
      </c>
      <c r="D34" s="281" t="str">
        <f>IF(Exploitation!C55="","",Exploitation!C55)</f>
        <v/>
      </c>
      <c r="E34" s="282" t="str">
        <f t="shared" ref="E34:E38" si="6">IF(ISERROR(VLOOKUP(F34,corres_FE,2,FALSE)),"",VLOOKUP(F34,corres_FE,2,FALSE))</f>
        <v/>
      </c>
      <c r="F34" s="283" t="str">
        <f>IF(Exploitation!D55="","",Exploitation!D55)</f>
        <v/>
      </c>
      <c r="G34" s="281" t="str">
        <f>IF(Exploitation!$C55="","",Exploitation!E55)</f>
        <v/>
      </c>
      <c r="H34" s="281" t="str">
        <f>IF(Exploitation!$C55="","",Exploitation!F55)</f>
        <v/>
      </c>
      <c r="I34" s="284" t="str">
        <f>IF(ISERROR(VLOOKUP(F34,ITAVI_2013_volailles!$C$2:$J$79,8,FALSE)),"",VLOOKUP(F34,ITAVI_2013_volailles!$C$2:$J$79,8,FALSE))</f>
        <v/>
      </c>
      <c r="J34" s="285" t="e">
        <f>IF(ISERROR(IF(E34="Poules_pondeuses",G34*H34/100,$C34*G34*H34))*(1-VLOOKUP(F34,ITAVI_2013_volailles!$C$2:$N$79,12,FALSE)),"",IF(E34="Poules_pondeuses",G34*H34/100,$C34*G34*H34)*(1-VLOOKUP(F34,ITAVI_2013_volailles!$C$2:$N$79,12,FALSE)))</f>
        <v>#N/A</v>
      </c>
      <c r="K34" s="285" t="e">
        <f>IF(ISERROR(IF(E34="Poules_pondeuses",G34*H34/100,$C34*G34*H34/I34))*(1-VLOOKUP(F34,ITAVI_2013_volailles!$C$2:$N$79,12,FALSE)/2),"",IF(E34="Poules_pondeuses",G34*H34/100,$C34*G34*H34/I34)*(1-VLOOKUP(F34,ITAVI_2013_volailles!$C$2:$N$79,12,FALSE)/2))</f>
        <v>#N/A</v>
      </c>
      <c r="L34" s="283" t="str">
        <f>IF(Exploitation!G55="","",Exploitation!G55)</f>
        <v/>
      </c>
      <c r="M34" s="282" t="str">
        <f t="shared" ref="M34:M38" si="7">IF(ISERROR(VLOOKUP(N34,corres_FE,2,FALSE)),"",VLOOKUP(N34,corres_FE,2,FALSE))</f>
        <v/>
      </c>
      <c r="N34" s="283" t="str">
        <f>IF(Exploitation!H55="","",Exploitation!H55)</f>
        <v/>
      </c>
      <c r="O34" s="281" t="str">
        <f>IF(Exploitation!$G55="","",Exploitation!I55)</f>
        <v/>
      </c>
      <c r="P34" s="281" t="str">
        <f>IF(Exploitation!$G55="","",Exploitation!J55)</f>
        <v/>
      </c>
      <c r="Q34" s="284" t="str">
        <f>IF(ISERROR(VLOOKUP(N34,ITAVI_2013_volailles!$C$2:$J$79,8,FALSE)),"",VLOOKUP(N34,ITAVI_2013_volailles!$C$2:$J$79,8,FALSE))</f>
        <v/>
      </c>
      <c r="R34" s="285" t="e">
        <f>IF(ISERROR(IF(M34="Poules_pondeuses",O34*P34/100,$C34*O34*P34))*(1-VLOOKUP(N34,ITAVI_2013_volailles!$C$2:$N$79,12,FALSE)),"",IF(M34="Poules_pondeuses",O34*P34/100,$C34*O34*P34)*(1-VLOOKUP(N34,ITAVI_2013_volailles!$C$2:$N$79,12,FALSE)))</f>
        <v>#N/A</v>
      </c>
      <c r="S34" s="285" t="e">
        <f>IF(ISERROR(IF(M34="Poules_pondeuses",O34*P34/100,$C34*O34*P34/Q34))*(1-VLOOKUP(N34,ITAVI_2013_volailles!$C$2:$N$79,12,FALSE)/2),"",IF(M34="Poules_pondeuses",O34*P34/100,$C34*O34*P34/Q34)*(1-VLOOKUP(N34,ITAVI_2013_volailles!$C$2:$N$79,12,FALSE)/2))</f>
        <v>#N/A</v>
      </c>
      <c r="T34" s="283" t="str">
        <f>IF(Exploitation!K55="","",Exploitation!K55)</f>
        <v/>
      </c>
      <c r="U34" s="282" t="str">
        <f t="shared" ref="U34:U38" si="8">IF(ISERROR(VLOOKUP(V34,corres_FE,2,FALSE)),"",VLOOKUP(V34,corres_FE,2,FALSE))</f>
        <v/>
      </c>
      <c r="V34" s="283" t="str">
        <f>IF(Exploitation!L55="","",Exploitation!L55)</f>
        <v/>
      </c>
      <c r="W34" s="281" t="str">
        <f>IF(Exploitation!$K55="","",Exploitation!M55)</f>
        <v/>
      </c>
      <c r="X34" s="281" t="str">
        <f>IF(Exploitation!$K55="","",Exploitation!N55)</f>
        <v/>
      </c>
      <c r="Y34" s="284" t="str">
        <f>IF(ISERROR(VLOOKUP(V34,ITAVI_2013_volailles!$C$2:$J$79,8,FALSE)),"",VLOOKUP(V34,ITAVI_2013_volailles!$C$2:$J$79,8,FALSE))</f>
        <v/>
      </c>
      <c r="Z34" s="285" t="e">
        <f>IF(ISERROR(IF(U34="Poules_pondeuses",W34*X34/100,$C34*W34*X34))*(1-VLOOKUP(V34,ITAVI_2013_volailles!$C$2:$N$79,12,FALSE)),"",IF(U34="Poules_pondeuses",W34*X34/100,$C34*W34*X34)*(1-VLOOKUP(V34,ITAVI_2013_volailles!$C$2:$N$79,12,FALSE)))</f>
        <v>#N/A</v>
      </c>
      <c r="AA34" s="285" t="e">
        <f>IF(ISERROR(IF(U34="Poules_pondeuses",W34*X34/100,$C34*W34*X34/Y34))*(1-VLOOKUP(V34,ITAVI_2013_volailles!$C$2:$N$79,12,FALSE)/2),"",IF(U34="Poules_pondeuses",W34*X34/100,$C34*W34*X34/Y34)*(1-VLOOKUP(V34,ITAVI_2013_volailles!$C$2:$N$79,12,FALSE)/2))</f>
        <v>#N/A</v>
      </c>
      <c r="AB34" s="283" t="str">
        <f>IF(Exploitation!O55="","",Exploitation!O55)</f>
        <v/>
      </c>
      <c r="AC34" s="282" t="str">
        <f t="shared" si="2"/>
        <v/>
      </c>
      <c r="AD34" s="283" t="str">
        <f>IF(Exploitation!P55="","",Exploitation!P55)</f>
        <v/>
      </c>
      <c r="AE34" s="281" t="str">
        <f>IF(Exploitation!$O55="","",Exploitation!Q55)</f>
        <v/>
      </c>
      <c r="AF34" s="281" t="str">
        <f>IF(Exploitation!$O55="","",Exploitation!R55)</f>
        <v/>
      </c>
      <c r="AG34" s="284" t="str">
        <f>IF(ISERROR(VLOOKUP(AD34,ITAVI_2013_volailles!$C$2:$J$79,8,FALSE)),"",VLOOKUP(AD34,ITAVI_2013_volailles!$C$2:$J$79,8,FALSE))</f>
        <v/>
      </c>
      <c r="AH34" s="285" t="e">
        <f>IF(ISERROR(IF(AC34="Poules_pondeuses",AE34*AF34/100,$C34*AE34*AF34))*(1-VLOOKUP(AD34,ITAVI_2013_volailles!$C$2:$N$79,12,FALSE)),"",IF(AC34="Poules_pondeuses",AE34*AF34/100,$C34*AE34*AF34)*(1-VLOOKUP(AD34,ITAVI_2013_volailles!$C$2:$N$79,12,FALSE)))</f>
        <v>#N/A</v>
      </c>
      <c r="AI34" s="285" t="e">
        <f>IF(ISERROR(IF(AC34="Poules_pondeuses",AE34*AF34/100,$C34*AE34*AF34/AG34))*(1-VLOOKUP(AD34,ITAVI_2013_volailles!$C$2:$N$79,12,FALSE)/2),"",IF(AC34="Poules_pondeuses",AE34*AF34/100,$C34*AE34*AF34/AG34)*(1-VLOOKUP(AD34,ITAVI_2013_volailles!$C$2:$N$79,12,FALSE)/2))</f>
        <v>#N/A</v>
      </c>
      <c r="AJ34" s="283" t="str">
        <f>IF(Exploitation!S55="","",Exploitation!S55)</f>
        <v/>
      </c>
      <c r="AK34" s="282" t="str">
        <f t="shared" si="5"/>
        <v/>
      </c>
      <c r="AL34" s="283" t="str">
        <f>IF(Exploitation!T55="","",Exploitation!T55)</f>
        <v/>
      </c>
      <c r="AM34" s="281" t="str">
        <f>IF(Exploitation!$S55="","",Exploitation!U55)</f>
        <v/>
      </c>
      <c r="AN34" s="281" t="str">
        <f>IF(Exploitation!$S55="","",Exploitation!V55)</f>
        <v/>
      </c>
      <c r="AO34" s="284" t="str">
        <f>IF(ISERROR(VLOOKUP(AL34,ITAVI_2013_volailles!$C$2:$J$79,8,FALSE)),"",VLOOKUP(AL34,ITAVI_2013_volailles!$C$2:$J$79,8,FALSE))</f>
        <v/>
      </c>
      <c r="AP34" s="285" t="e">
        <f>IF(ISERROR(IF(AK34="Poules_pondeuses",AM34*AN34/100,$C34*AM34*AN34))*(1-VLOOKUP(AL34,ITAVI_2013_volailles!$C$2:$N$79,12,FALSE)),"",IF(AK34="Poules_pondeuses",AM34*AN34/100,$C34*AM34*AN34)*(1-VLOOKUP(AL34,ITAVI_2013_volailles!$C$2:$N$79,12,FALSE)))</f>
        <v>#N/A</v>
      </c>
      <c r="AQ34" s="285" t="e">
        <f>IF(ISERROR(IF(AK34="Poules_pondeuses",AM34*AN34/100,$C34*AM34*AN34/AO34))*(1-VLOOKUP(AL34,ITAVI_2013_volailles!$C$2:$N$79,12,FALSE)/2),"",IF(AK34="Poules_pondeuses",AM34*AN34/100,$C34*AM34*AN34/AO34)*(1-VLOOKUP(AL34,ITAVI_2013_volailles!$C$2:$N$79,12,FALSE)/2))</f>
        <v>#N/A</v>
      </c>
    </row>
    <row r="35" spans="1:67" x14ac:dyDescent="0.25">
      <c r="A35" s="279">
        <v>17</v>
      </c>
      <c r="B35" s="280" t="str">
        <f>IF(Exploitation!B32="","",Exploitation!B32)</f>
        <v/>
      </c>
      <c r="C35" s="281" t="str">
        <f>IF(Exploitation!C32="","",Exploitation!C32)</f>
        <v/>
      </c>
      <c r="D35" s="281" t="str">
        <f>IF(Exploitation!C56="","",Exploitation!C56)</f>
        <v/>
      </c>
      <c r="E35" s="282" t="str">
        <f t="shared" si="6"/>
        <v/>
      </c>
      <c r="F35" s="283" t="str">
        <f>IF(Exploitation!D56="","",Exploitation!D56)</f>
        <v/>
      </c>
      <c r="G35" s="281" t="str">
        <f>IF(Exploitation!$C56="","",Exploitation!E56)</f>
        <v/>
      </c>
      <c r="H35" s="281" t="str">
        <f>IF(Exploitation!$C56="","",Exploitation!F56)</f>
        <v/>
      </c>
      <c r="I35" s="284" t="str">
        <f>IF(ISERROR(VLOOKUP(F35,ITAVI_2013_volailles!$C$2:$J$79,8,FALSE)),"",VLOOKUP(F35,ITAVI_2013_volailles!$C$2:$J$79,8,FALSE))</f>
        <v/>
      </c>
      <c r="J35" s="285" t="e">
        <f>IF(ISERROR(IF(E35="Poules_pondeuses",G35*H35/100,$C35*G35*H35))*(1-VLOOKUP(F35,ITAVI_2013_volailles!$C$2:$N$79,12,FALSE)),"",IF(E35="Poules_pondeuses",G35*H35/100,$C35*G35*H35)*(1-VLOOKUP(F35,ITAVI_2013_volailles!$C$2:$N$79,12,FALSE)))</f>
        <v>#N/A</v>
      </c>
      <c r="K35" s="285" t="e">
        <f>IF(ISERROR(IF(E35="Poules_pondeuses",G35*H35/100,$C35*G35*H35/I35))*(1-VLOOKUP(F35,ITAVI_2013_volailles!$C$2:$N$79,12,FALSE)/2),"",IF(E35="Poules_pondeuses",G35*H35/100,$C35*G35*H35/I35)*(1-VLOOKUP(F35,ITAVI_2013_volailles!$C$2:$N$79,12,FALSE)/2))</f>
        <v>#N/A</v>
      </c>
      <c r="L35" s="283" t="str">
        <f>IF(Exploitation!G56="","",Exploitation!G56)</f>
        <v/>
      </c>
      <c r="M35" s="282" t="str">
        <f t="shared" si="7"/>
        <v/>
      </c>
      <c r="N35" s="283" t="str">
        <f>IF(Exploitation!H56="","",Exploitation!H56)</f>
        <v/>
      </c>
      <c r="O35" s="281" t="str">
        <f>IF(Exploitation!$G56="","",Exploitation!I56)</f>
        <v/>
      </c>
      <c r="P35" s="281" t="str">
        <f>IF(Exploitation!$G56="","",Exploitation!J56)</f>
        <v/>
      </c>
      <c r="Q35" s="284" t="str">
        <f>IF(ISERROR(VLOOKUP(N35,ITAVI_2013_volailles!$C$2:$J$79,8,FALSE)),"",VLOOKUP(N35,ITAVI_2013_volailles!$C$2:$J$79,8,FALSE))</f>
        <v/>
      </c>
      <c r="R35" s="285" t="e">
        <f>IF(ISERROR(IF(M35="Poules_pondeuses",O35*P35/100,$C35*O35*P35))*(1-VLOOKUP(N35,ITAVI_2013_volailles!$C$2:$N$79,12,FALSE)),"",IF(M35="Poules_pondeuses",O35*P35/100,$C35*O35*P35)*(1-VLOOKUP(N35,ITAVI_2013_volailles!$C$2:$N$79,12,FALSE)))</f>
        <v>#N/A</v>
      </c>
      <c r="S35" s="285" t="e">
        <f>IF(ISERROR(IF(M35="Poules_pondeuses",O35*P35/100,$C35*O35*P35/Q35))*(1-VLOOKUP(N35,ITAVI_2013_volailles!$C$2:$N$79,12,FALSE)/2),"",IF(M35="Poules_pondeuses",O35*P35/100,$C35*O35*P35/Q35)*(1-VLOOKUP(N35,ITAVI_2013_volailles!$C$2:$N$79,12,FALSE)/2))</f>
        <v>#N/A</v>
      </c>
      <c r="T35" s="283" t="str">
        <f>IF(Exploitation!K56="","",Exploitation!K56)</f>
        <v/>
      </c>
      <c r="U35" s="282" t="str">
        <f t="shared" si="8"/>
        <v/>
      </c>
      <c r="V35" s="283" t="str">
        <f>IF(Exploitation!L56="","",Exploitation!L56)</f>
        <v/>
      </c>
      <c r="W35" s="281" t="str">
        <f>IF(Exploitation!$K56="","",Exploitation!M56)</f>
        <v/>
      </c>
      <c r="X35" s="281" t="str">
        <f>IF(Exploitation!$K56="","",Exploitation!N56)</f>
        <v/>
      </c>
      <c r="Y35" s="284" t="str">
        <f>IF(ISERROR(VLOOKUP(V35,ITAVI_2013_volailles!$C$2:$J$79,8,FALSE)),"",VLOOKUP(V35,ITAVI_2013_volailles!$C$2:$J$79,8,FALSE))</f>
        <v/>
      </c>
      <c r="Z35" s="285" t="e">
        <f>IF(ISERROR(IF(U35="Poules_pondeuses",W35*X35/100,$C35*W35*X35))*(1-VLOOKUP(V35,ITAVI_2013_volailles!$C$2:$N$79,12,FALSE)),"",IF(U35="Poules_pondeuses",W35*X35/100,$C35*W35*X35)*(1-VLOOKUP(V35,ITAVI_2013_volailles!$C$2:$N$79,12,FALSE)))</f>
        <v>#N/A</v>
      </c>
      <c r="AA35" s="285" t="e">
        <f>IF(ISERROR(IF(U35="Poules_pondeuses",W35*X35/100,$C35*W35*X35/Y35))*(1-VLOOKUP(V35,ITAVI_2013_volailles!$C$2:$N$79,12,FALSE)/2),"",IF(U35="Poules_pondeuses",W35*X35/100,$C35*W35*X35/Y35)*(1-VLOOKUP(V35,ITAVI_2013_volailles!$C$2:$N$79,12,FALSE)/2))</f>
        <v>#N/A</v>
      </c>
      <c r="AB35" s="283" t="str">
        <f>IF(Exploitation!O56="","",Exploitation!O56)</f>
        <v/>
      </c>
      <c r="AC35" s="282" t="str">
        <f t="shared" si="2"/>
        <v/>
      </c>
      <c r="AD35" s="283" t="str">
        <f>IF(Exploitation!P56="","",Exploitation!P56)</f>
        <v/>
      </c>
      <c r="AE35" s="281" t="str">
        <f>IF(Exploitation!$O56="","",Exploitation!Q56)</f>
        <v/>
      </c>
      <c r="AF35" s="281" t="str">
        <f>IF(Exploitation!$O56="","",Exploitation!R56)</f>
        <v/>
      </c>
      <c r="AG35" s="284" t="str">
        <f>IF(ISERROR(VLOOKUP(AD35,ITAVI_2013_volailles!$C$2:$J$79,8,FALSE)),"",VLOOKUP(AD35,ITAVI_2013_volailles!$C$2:$J$79,8,FALSE))</f>
        <v/>
      </c>
      <c r="AH35" s="285" t="e">
        <f>IF(ISERROR(IF(AC35="Poules_pondeuses",AE35*AF35/100,$C35*AE35*AF35))*(1-VLOOKUP(AD35,ITAVI_2013_volailles!$C$2:$N$79,12,FALSE)),"",IF(AC35="Poules_pondeuses",AE35*AF35/100,$C35*AE35*AF35)*(1-VLOOKUP(AD35,ITAVI_2013_volailles!$C$2:$N$79,12,FALSE)))</f>
        <v>#N/A</v>
      </c>
      <c r="AI35" s="285" t="e">
        <f>IF(ISERROR(IF(AC35="Poules_pondeuses",AE35*AF35/100,$C35*AE35*AF35/AG35))*(1-VLOOKUP(AD35,ITAVI_2013_volailles!$C$2:$N$79,12,FALSE)/2),"",IF(AC35="Poules_pondeuses",AE35*AF35/100,$C35*AE35*AF35/AG35)*(1-VLOOKUP(AD35,ITAVI_2013_volailles!$C$2:$N$79,12,FALSE)/2))</f>
        <v>#N/A</v>
      </c>
      <c r="AJ35" s="283" t="str">
        <f>IF(Exploitation!S56="","",Exploitation!S56)</f>
        <v/>
      </c>
      <c r="AK35" s="282" t="str">
        <f t="shared" si="5"/>
        <v/>
      </c>
      <c r="AL35" s="283" t="str">
        <f>IF(Exploitation!T56="","",Exploitation!T56)</f>
        <v/>
      </c>
      <c r="AM35" s="281" t="str">
        <f>IF(Exploitation!$S56="","",Exploitation!U56)</f>
        <v/>
      </c>
      <c r="AN35" s="281" t="str">
        <f>IF(Exploitation!$S56="","",Exploitation!V56)</f>
        <v/>
      </c>
      <c r="AO35" s="284" t="str">
        <f>IF(ISERROR(VLOOKUP(AL35,ITAVI_2013_volailles!$C$2:$J$79,8,FALSE)),"",VLOOKUP(AL35,ITAVI_2013_volailles!$C$2:$J$79,8,FALSE))</f>
        <v/>
      </c>
      <c r="AP35" s="285" t="e">
        <f>IF(ISERROR(IF(AK35="Poules_pondeuses",AM35*AN35/100,$C35*AM35*AN35))*(1-VLOOKUP(AL35,ITAVI_2013_volailles!$C$2:$N$79,12,FALSE)),"",IF(AK35="Poules_pondeuses",AM35*AN35/100,$C35*AM35*AN35)*(1-VLOOKUP(AL35,ITAVI_2013_volailles!$C$2:$N$79,12,FALSE)))</f>
        <v>#N/A</v>
      </c>
      <c r="AQ35" s="285" t="e">
        <f>IF(ISERROR(IF(AK35="Poules_pondeuses",AM35*AN35/100,$C35*AM35*AN35/AO35))*(1-VLOOKUP(AL35,ITAVI_2013_volailles!$C$2:$N$79,12,FALSE)/2),"",IF(AK35="Poules_pondeuses",AM35*AN35/100,$C35*AM35*AN35/AO35)*(1-VLOOKUP(AL35,ITAVI_2013_volailles!$C$2:$N$79,12,FALSE)/2))</f>
        <v>#N/A</v>
      </c>
    </row>
    <row r="36" spans="1:67" x14ac:dyDescent="0.25">
      <c r="A36" s="279">
        <v>18</v>
      </c>
      <c r="B36" s="280" t="str">
        <f>IF(Exploitation!B33="","",Exploitation!B33)</f>
        <v/>
      </c>
      <c r="C36" s="281" t="str">
        <f>IF(Exploitation!C33="","",Exploitation!C33)</f>
        <v/>
      </c>
      <c r="D36" s="281" t="str">
        <f>IF(Exploitation!C57="","",Exploitation!C57)</f>
        <v/>
      </c>
      <c r="E36" s="282" t="str">
        <f t="shared" si="6"/>
        <v/>
      </c>
      <c r="F36" s="283" t="str">
        <f>IF(Exploitation!D57="","",Exploitation!D57)</f>
        <v/>
      </c>
      <c r="G36" s="281" t="str">
        <f>IF(Exploitation!$C57="","",Exploitation!E57)</f>
        <v/>
      </c>
      <c r="H36" s="281" t="str">
        <f>IF(Exploitation!$C57="","",Exploitation!F57)</f>
        <v/>
      </c>
      <c r="I36" s="284" t="str">
        <f>IF(ISERROR(VLOOKUP(F36,ITAVI_2013_volailles!$C$2:$J$79,8,FALSE)),"",VLOOKUP(F36,ITAVI_2013_volailles!$C$2:$J$79,8,FALSE))</f>
        <v/>
      </c>
      <c r="J36" s="285" t="e">
        <f>IF(ISERROR(IF(E36="Poules_pondeuses",G36*H36/100,$C36*G36*H36))*(1-VLOOKUP(F36,ITAVI_2013_volailles!$C$2:$N$79,12,FALSE)),"",IF(E36="Poules_pondeuses",G36*H36/100,$C36*G36*H36)*(1-VLOOKUP(F36,ITAVI_2013_volailles!$C$2:$N$79,12,FALSE)))</f>
        <v>#N/A</v>
      </c>
      <c r="K36" s="285" t="e">
        <f>IF(ISERROR(IF(E36="Poules_pondeuses",G36*H36/100,$C36*G36*H36/I36))*(1-VLOOKUP(F36,ITAVI_2013_volailles!$C$2:$N$79,12,FALSE)/2),"",IF(E36="Poules_pondeuses",G36*H36/100,$C36*G36*H36/I36)*(1-VLOOKUP(F36,ITAVI_2013_volailles!$C$2:$N$79,12,FALSE)/2))</f>
        <v>#N/A</v>
      </c>
      <c r="L36" s="283" t="str">
        <f>IF(Exploitation!G57="","",Exploitation!G57)</f>
        <v/>
      </c>
      <c r="M36" s="282" t="str">
        <f t="shared" si="7"/>
        <v/>
      </c>
      <c r="N36" s="283" t="str">
        <f>IF(Exploitation!H57="","",Exploitation!H57)</f>
        <v/>
      </c>
      <c r="O36" s="281" t="str">
        <f>IF(Exploitation!$G57="","",Exploitation!I57)</f>
        <v/>
      </c>
      <c r="P36" s="281" t="str">
        <f>IF(Exploitation!$G57="","",Exploitation!J57)</f>
        <v/>
      </c>
      <c r="Q36" s="284" t="str">
        <f>IF(ISERROR(VLOOKUP(N36,ITAVI_2013_volailles!$C$2:$J$79,8,FALSE)),"",VLOOKUP(N36,ITAVI_2013_volailles!$C$2:$J$79,8,FALSE))</f>
        <v/>
      </c>
      <c r="R36" s="285" t="e">
        <f>IF(ISERROR(IF(M36="Poules_pondeuses",O36*P36/100,$C36*O36*P36))*(1-VLOOKUP(N36,ITAVI_2013_volailles!$C$2:$N$79,12,FALSE)),"",IF(M36="Poules_pondeuses",O36*P36/100,$C36*O36*P36)*(1-VLOOKUP(N36,ITAVI_2013_volailles!$C$2:$N$79,12,FALSE)))</f>
        <v>#N/A</v>
      </c>
      <c r="S36" s="285" t="e">
        <f>IF(ISERROR(IF(M36="Poules_pondeuses",O36*P36/100,$C36*O36*P36/Q36))*(1-VLOOKUP(N36,ITAVI_2013_volailles!$C$2:$N$79,12,FALSE)/2),"",IF(M36="Poules_pondeuses",O36*P36/100,$C36*O36*P36/Q36)*(1-VLOOKUP(N36,ITAVI_2013_volailles!$C$2:$N$79,12,FALSE)/2))</f>
        <v>#N/A</v>
      </c>
      <c r="T36" s="283" t="str">
        <f>IF(Exploitation!K57="","",Exploitation!K57)</f>
        <v/>
      </c>
      <c r="U36" s="282" t="str">
        <f t="shared" si="8"/>
        <v/>
      </c>
      <c r="V36" s="283" t="str">
        <f>IF(Exploitation!L57="","",Exploitation!L57)</f>
        <v/>
      </c>
      <c r="W36" s="281" t="str">
        <f>IF(Exploitation!$K57="","",Exploitation!M57)</f>
        <v/>
      </c>
      <c r="X36" s="281" t="str">
        <f>IF(Exploitation!$K57="","",Exploitation!N57)</f>
        <v/>
      </c>
      <c r="Y36" s="284" t="str">
        <f>IF(ISERROR(VLOOKUP(V36,ITAVI_2013_volailles!$C$2:$J$79,8,FALSE)),"",VLOOKUP(V36,ITAVI_2013_volailles!$C$2:$J$79,8,FALSE))</f>
        <v/>
      </c>
      <c r="Z36" s="285" t="e">
        <f>IF(ISERROR(IF(U36="Poules_pondeuses",W36*X36/100,$C36*W36*X36))*(1-VLOOKUP(V36,ITAVI_2013_volailles!$C$2:$N$79,12,FALSE)),"",IF(U36="Poules_pondeuses",W36*X36/100,$C36*W36*X36)*(1-VLOOKUP(V36,ITAVI_2013_volailles!$C$2:$N$79,12,FALSE)))</f>
        <v>#N/A</v>
      </c>
      <c r="AA36" s="285" t="e">
        <f>IF(ISERROR(IF(U36="Poules_pondeuses",W36*X36/100,$C36*W36*X36/Y36))*(1-VLOOKUP(V36,ITAVI_2013_volailles!$C$2:$N$79,12,FALSE)/2),"",IF(U36="Poules_pondeuses",W36*X36/100,$C36*W36*X36/Y36)*(1-VLOOKUP(V36,ITAVI_2013_volailles!$C$2:$N$79,12,FALSE)/2))</f>
        <v>#N/A</v>
      </c>
      <c r="AB36" s="283" t="str">
        <f>IF(Exploitation!O57="","",Exploitation!O57)</f>
        <v/>
      </c>
      <c r="AC36" s="282" t="str">
        <f t="shared" si="2"/>
        <v/>
      </c>
      <c r="AD36" s="283" t="str">
        <f>IF(Exploitation!P57="","",Exploitation!P57)</f>
        <v/>
      </c>
      <c r="AE36" s="281" t="str">
        <f>IF(Exploitation!$O57="","",Exploitation!Q57)</f>
        <v/>
      </c>
      <c r="AF36" s="281" t="str">
        <f>IF(Exploitation!$O57="","",Exploitation!R57)</f>
        <v/>
      </c>
      <c r="AG36" s="284" t="str">
        <f>IF(ISERROR(VLOOKUP(AD36,ITAVI_2013_volailles!$C$2:$J$79,8,FALSE)),"",VLOOKUP(AD36,ITAVI_2013_volailles!$C$2:$J$79,8,FALSE))</f>
        <v/>
      </c>
      <c r="AH36" s="285" t="e">
        <f>IF(ISERROR(IF(AC36="Poules_pondeuses",AE36*AF36/100,$C36*AE36*AF36))*(1-VLOOKUP(AD36,ITAVI_2013_volailles!$C$2:$N$79,12,FALSE)),"",IF(AC36="Poules_pondeuses",AE36*AF36/100,$C36*AE36*AF36)*(1-VLOOKUP(AD36,ITAVI_2013_volailles!$C$2:$N$79,12,FALSE)))</f>
        <v>#N/A</v>
      </c>
      <c r="AI36" s="285" t="e">
        <f>IF(ISERROR(IF(AC36="Poules_pondeuses",AE36*AF36/100,$C36*AE36*AF36/AG36))*(1-VLOOKUP(AD36,ITAVI_2013_volailles!$C$2:$N$79,12,FALSE)/2),"",IF(AC36="Poules_pondeuses",AE36*AF36/100,$C36*AE36*AF36/AG36)*(1-VLOOKUP(AD36,ITAVI_2013_volailles!$C$2:$N$79,12,FALSE)/2))</f>
        <v>#N/A</v>
      </c>
      <c r="AJ36" s="283" t="str">
        <f>IF(Exploitation!S57="","",Exploitation!S57)</f>
        <v/>
      </c>
      <c r="AK36" s="282" t="str">
        <f t="shared" si="5"/>
        <v/>
      </c>
      <c r="AL36" s="283" t="str">
        <f>IF(Exploitation!T57="","",Exploitation!T57)</f>
        <v/>
      </c>
      <c r="AM36" s="281" t="str">
        <f>IF(Exploitation!$S57="","",Exploitation!U57)</f>
        <v/>
      </c>
      <c r="AN36" s="281" t="str">
        <f>IF(Exploitation!$S57="","",Exploitation!V57)</f>
        <v/>
      </c>
      <c r="AO36" s="284" t="str">
        <f>IF(ISERROR(VLOOKUP(AL36,ITAVI_2013_volailles!$C$2:$J$79,8,FALSE)),"",VLOOKUP(AL36,ITAVI_2013_volailles!$C$2:$J$79,8,FALSE))</f>
        <v/>
      </c>
      <c r="AP36" s="285" t="e">
        <f>IF(ISERROR(IF(AK36="Poules_pondeuses",AM36*AN36/100,$C36*AM36*AN36))*(1-VLOOKUP(AL36,ITAVI_2013_volailles!$C$2:$N$79,12,FALSE)),"",IF(AK36="Poules_pondeuses",AM36*AN36/100,$C36*AM36*AN36)*(1-VLOOKUP(AL36,ITAVI_2013_volailles!$C$2:$N$79,12,FALSE)))</f>
        <v>#N/A</v>
      </c>
      <c r="AQ36" s="285" t="e">
        <f>IF(ISERROR(IF(AK36="Poules_pondeuses",AM36*AN36/100,$C36*AM36*AN36/AO36))*(1-VLOOKUP(AL36,ITAVI_2013_volailles!$C$2:$N$79,12,FALSE)/2),"",IF(AK36="Poules_pondeuses",AM36*AN36/100,$C36*AM36*AN36/AO36)*(1-VLOOKUP(AL36,ITAVI_2013_volailles!$C$2:$N$79,12,FALSE)/2))</f>
        <v>#N/A</v>
      </c>
    </row>
    <row r="37" spans="1:67" x14ac:dyDescent="0.25">
      <c r="A37" s="279">
        <v>19</v>
      </c>
      <c r="B37" s="280" t="str">
        <f>IF(Exploitation!B34="","",Exploitation!B34)</f>
        <v/>
      </c>
      <c r="C37" s="281" t="str">
        <f>IF(Exploitation!C34="","",Exploitation!C34)</f>
        <v/>
      </c>
      <c r="D37" s="281" t="str">
        <f>IF(Exploitation!C58="","",Exploitation!C58)</f>
        <v/>
      </c>
      <c r="E37" s="282" t="str">
        <f t="shared" si="6"/>
        <v/>
      </c>
      <c r="F37" s="283" t="str">
        <f>IF(Exploitation!D58="","",Exploitation!D58)</f>
        <v/>
      </c>
      <c r="G37" s="281" t="str">
        <f>IF(Exploitation!$C58="","",Exploitation!E58)</f>
        <v/>
      </c>
      <c r="H37" s="281" t="str">
        <f>IF(Exploitation!$C58="","",Exploitation!F58)</f>
        <v/>
      </c>
      <c r="I37" s="284" t="str">
        <f>IF(ISERROR(VLOOKUP(F37,ITAVI_2013_volailles!$C$2:$J$79,8,FALSE)),"",VLOOKUP(F37,ITAVI_2013_volailles!$C$2:$J$79,8,FALSE))</f>
        <v/>
      </c>
      <c r="J37" s="285" t="e">
        <f>IF(ISERROR(IF(E37="Poules_pondeuses",G37*H37/100,$C37*G37*H37))*(1-VLOOKUP(F37,ITAVI_2013_volailles!$C$2:$N$79,12,FALSE)),"",IF(E37="Poules_pondeuses",G37*H37/100,$C37*G37*H37)*(1-VLOOKUP(F37,ITAVI_2013_volailles!$C$2:$N$79,12,FALSE)))</f>
        <v>#N/A</v>
      </c>
      <c r="K37" s="285" t="e">
        <f>IF(ISERROR(IF(E37="Poules_pondeuses",G37*H37/100,$C37*G37*H37/I37))*(1-VLOOKUP(F37,ITAVI_2013_volailles!$C$2:$N$79,12,FALSE)/2),"",IF(E37="Poules_pondeuses",G37*H37/100,$C37*G37*H37/I37)*(1-VLOOKUP(F37,ITAVI_2013_volailles!$C$2:$N$79,12,FALSE)/2))</f>
        <v>#N/A</v>
      </c>
      <c r="L37" s="283" t="str">
        <f>IF(Exploitation!G58="","",Exploitation!G58)</f>
        <v/>
      </c>
      <c r="M37" s="282" t="str">
        <f t="shared" si="7"/>
        <v/>
      </c>
      <c r="N37" s="283" t="str">
        <f>IF(Exploitation!H58="","",Exploitation!H58)</f>
        <v/>
      </c>
      <c r="O37" s="281" t="str">
        <f>IF(Exploitation!$G58="","",Exploitation!I58)</f>
        <v/>
      </c>
      <c r="P37" s="281" t="str">
        <f>IF(Exploitation!$G58="","",Exploitation!J58)</f>
        <v/>
      </c>
      <c r="Q37" s="284" t="str">
        <f>IF(ISERROR(VLOOKUP(N37,ITAVI_2013_volailles!$C$2:$J$79,8,FALSE)),"",VLOOKUP(N37,ITAVI_2013_volailles!$C$2:$J$79,8,FALSE))</f>
        <v/>
      </c>
      <c r="R37" s="285" t="e">
        <f>IF(ISERROR(IF(M37="Poules_pondeuses",O37*P37/100,$C37*O37*P37))*(1-VLOOKUP(N37,ITAVI_2013_volailles!$C$2:$N$79,12,FALSE)),"",IF(M37="Poules_pondeuses",O37*P37/100,$C37*O37*P37)*(1-VLOOKUP(N37,ITAVI_2013_volailles!$C$2:$N$79,12,FALSE)))</f>
        <v>#N/A</v>
      </c>
      <c r="S37" s="285" t="e">
        <f>IF(ISERROR(IF(M37="Poules_pondeuses",O37*P37/100,$C37*O37*P37/Q37))*(1-VLOOKUP(N37,ITAVI_2013_volailles!$C$2:$N$79,12,FALSE)/2),"",IF(M37="Poules_pondeuses",O37*P37/100,$C37*O37*P37/Q37)*(1-VLOOKUP(N37,ITAVI_2013_volailles!$C$2:$N$79,12,FALSE)/2))</f>
        <v>#N/A</v>
      </c>
      <c r="T37" s="283" t="str">
        <f>IF(Exploitation!K58="","",Exploitation!K58)</f>
        <v/>
      </c>
      <c r="U37" s="282" t="str">
        <f t="shared" si="8"/>
        <v/>
      </c>
      <c r="V37" s="283" t="str">
        <f>IF(Exploitation!L58="","",Exploitation!L58)</f>
        <v/>
      </c>
      <c r="W37" s="281" t="str">
        <f>IF(Exploitation!$K58="","",Exploitation!M58)</f>
        <v/>
      </c>
      <c r="X37" s="281" t="str">
        <f>IF(Exploitation!$K58="","",Exploitation!N58)</f>
        <v/>
      </c>
      <c r="Y37" s="284" t="str">
        <f>IF(ISERROR(VLOOKUP(V37,ITAVI_2013_volailles!$C$2:$J$79,8,FALSE)),"",VLOOKUP(V37,ITAVI_2013_volailles!$C$2:$J$79,8,FALSE))</f>
        <v/>
      </c>
      <c r="Z37" s="285" t="e">
        <f>IF(ISERROR(IF(U37="Poules_pondeuses",W37*X37/100,$C37*W37*X37))*(1-VLOOKUP(V37,ITAVI_2013_volailles!$C$2:$N$79,12,FALSE)),"",IF(U37="Poules_pondeuses",W37*X37/100,$C37*W37*X37)*(1-VLOOKUP(V37,ITAVI_2013_volailles!$C$2:$N$79,12,FALSE)))</f>
        <v>#N/A</v>
      </c>
      <c r="AA37" s="285" t="e">
        <f>IF(ISERROR(IF(U37="Poules_pondeuses",W37*X37/100,$C37*W37*X37/Y37))*(1-VLOOKUP(V37,ITAVI_2013_volailles!$C$2:$N$79,12,FALSE)/2),"",IF(U37="Poules_pondeuses",W37*X37/100,$C37*W37*X37/Y37)*(1-VLOOKUP(V37,ITAVI_2013_volailles!$C$2:$N$79,12,FALSE)/2))</f>
        <v>#N/A</v>
      </c>
      <c r="AB37" s="283" t="str">
        <f>IF(Exploitation!O58="","",Exploitation!O58)</f>
        <v/>
      </c>
      <c r="AC37" s="282" t="str">
        <f t="shared" si="2"/>
        <v/>
      </c>
      <c r="AD37" s="283" t="str">
        <f>IF(Exploitation!P58="","",Exploitation!P58)</f>
        <v/>
      </c>
      <c r="AE37" s="281" t="str">
        <f>IF(Exploitation!$O58="","",Exploitation!Q58)</f>
        <v/>
      </c>
      <c r="AF37" s="281" t="str">
        <f>IF(Exploitation!$O58="","",Exploitation!R58)</f>
        <v/>
      </c>
      <c r="AG37" s="284" t="str">
        <f>IF(ISERROR(VLOOKUP(AD37,ITAVI_2013_volailles!$C$2:$J$79,8,FALSE)),"",VLOOKUP(AD37,ITAVI_2013_volailles!$C$2:$J$79,8,FALSE))</f>
        <v/>
      </c>
      <c r="AH37" s="285" t="e">
        <f>IF(ISERROR(IF(AC37="Poules_pondeuses",AE37*AF37/100,$C37*AE37*AF37))*(1-VLOOKUP(AD37,ITAVI_2013_volailles!$C$2:$N$79,12,FALSE)),"",IF(AC37="Poules_pondeuses",AE37*AF37/100,$C37*AE37*AF37)*(1-VLOOKUP(AD37,ITAVI_2013_volailles!$C$2:$N$79,12,FALSE)))</f>
        <v>#N/A</v>
      </c>
      <c r="AI37" s="285" t="e">
        <f>IF(ISERROR(IF(AC37="Poules_pondeuses",AE37*AF37/100,$C37*AE37*AF37/AG37))*(1-VLOOKUP(AD37,ITAVI_2013_volailles!$C$2:$N$79,12,FALSE)/2),"",IF(AC37="Poules_pondeuses",AE37*AF37/100,$C37*AE37*AF37/AG37)*(1-VLOOKUP(AD37,ITAVI_2013_volailles!$C$2:$N$79,12,FALSE)/2))</f>
        <v>#N/A</v>
      </c>
      <c r="AJ37" s="283" t="str">
        <f>IF(Exploitation!S58="","",Exploitation!S58)</f>
        <v/>
      </c>
      <c r="AK37" s="282" t="str">
        <f t="shared" si="5"/>
        <v/>
      </c>
      <c r="AL37" s="283" t="str">
        <f>IF(Exploitation!T58="","",Exploitation!T58)</f>
        <v/>
      </c>
      <c r="AM37" s="281" t="str">
        <f>IF(Exploitation!$S58="","",Exploitation!U58)</f>
        <v/>
      </c>
      <c r="AN37" s="281" t="str">
        <f>IF(Exploitation!$S58="","",Exploitation!V58)</f>
        <v/>
      </c>
      <c r="AO37" s="284" t="str">
        <f>IF(ISERROR(VLOOKUP(AL37,ITAVI_2013_volailles!$C$2:$J$79,8,FALSE)),"",VLOOKUP(AL37,ITAVI_2013_volailles!$C$2:$J$79,8,FALSE))</f>
        <v/>
      </c>
      <c r="AP37" s="285" t="e">
        <f>IF(ISERROR(IF(AK37="Poules_pondeuses",AM37*AN37/100,$C37*AM37*AN37))*(1-VLOOKUP(AL37,ITAVI_2013_volailles!$C$2:$N$79,12,FALSE)),"",IF(AK37="Poules_pondeuses",AM37*AN37/100,$C37*AM37*AN37)*(1-VLOOKUP(AL37,ITAVI_2013_volailles!$C$2:$N$79,12,FALSE)))</f>
        <v>#N/A</v>
      </c>
      <c r="AQ37" s="285" t="e">
        <f>IF(ISERROR(IF(AK37="Poules_pondeuses",AM37*AN37/100,$C37*AM37*AN37/AO37))*(1-VLOOKUP(AL37,ITAVI_2013_volailles!$C$2:$N$79,12,FALSE)/2),"",IF(AK37="Poules_pondeuses",AM37*AN37/100,$C37*AM37*AN37/AO37)*(1-VLOOKUP(AL37,ITAVI_2013_volailles!$C$2:$N$79,12,FALSE)/2))</f>
        <v>#N/A</v>
      </c>
    </row>
    <row r="38" spans="1:67" x14ac:dyDescent="0.25">
      <c r="A38" s="279">
        <v>20</v>
      </c>
      <c r="B38" s="280" t="str">
        <f>IF(Exploitation!B35="","",Exploitation!B35)</f>
        <v/>
      </c>
      <c r="C38" s="281" t="str">
        <f>IF(Exploitation!C35="","",Exploitation!C35)</f>
        <v/>
      </c>
      <c r="D38" s="281" t="str">
        <f>IF(Exploitation!C59="","",Exploitation!C59)</f>
        <v/>
      </c>
      <c r="E38" s="282" t="str">
        <f t="shared" si="6"/>
        <v/>
      </c>
      <c r="F38" s="283" t="str">
        <f>IF(Exploitation!D59="","",Exploitation!D59)</f>
        <v/>
      </c>
      <c r="G38" s="281" t="str">
        <f>IF(Exploitation!$C59="","",Exploitation!E59)</f>
        <v/>
      </c>
      <c r="H38" s="281" t="str">
        <f>IF(Exploitation!$C59="","",Exploitation!F59)</f>
        <v/>
      </c>
      <c r="I38" s="284" t="str">
        <f>IF(ISERROR(VLOOKUP(F38,ITAVI_2013_volailles!$C$2:$J$79,8,FALSE)),"",VLOOKUP(F38,ITAVI_2013_volailles!$C$2:$J$79,8,FALSE))</f>
        <v/>
      </c>
      <c r="J38" s="285" t="e">
        <f>IF(ISERROR(IF(E38="Poules_pondeuses",G38*H38/100,$C38*G38*H38))*(1-VLOOKUP(F38,ITAVI_2013_volailles!$C$2:$N$79,12,FALSE)),"",IF(E38="Poules_pondeuses",G38*H38/100,$C38*G38*H38)*(1-VLOOKUP(F38,ITAVI_2013_volailles!$C$2:$N$79,12,FALSE)))</f>
        <v>#N/A</v>
      </c>
      <c r="K38" s="285" t="e">
        <f>IF(ISERROR(IF(E38="Poules_pondeuses",G38*H38/100,$C38*G38*H38/I38))*(1-VLOOKUP(F38,ITAVI_2013_volailles!$C$2:$N$79,12,FALSE)/2),"",IF(E38="Poules_pondeuses",G38*H38/100,$C38*G38*H38/I38)*(1-VLOOKUP(F38,ITAVI_2013_volailles!$C$2:$N$79,12,FALSE)/2))</f>
        <v>#N/A</v>
      </c>
      <c r="L38" s="283" t="str">
        <f>IF(Exploitation!G59="","",Exploitation!G59)</f>
        <v/>
      </c>
      <c r="M38" s="282" t="str">
        <f t="shared" si="7"/>
        <v/>
      </c>
      <c r="N38" s="283" t="str">
        <f>IF(Exploitation!H59="","",Exploitation!H59)</f>
        <v/>
      </c>
      <c r="O38" s="281" t="str">
        <f>IF(Exploitation!$G59="","",Exploitation!I59)</f>
        <v/>
      </c>
      <c r="P38" s="281" t="str">
        <f>IF(Exploitation!$G59="","",Exploitation!J59)</f>
        <v/>
      </c>
      <c r="Q38" s="284" t="str">
        <f>IF(ISERROR(VLOOKUP(N38,ITAVI_2013_volailles!$C$2:$J$79,8,FALSE)),"",VLOOKUP(N38,ITAVI_2013_volailles!$C$2:$J$79,8,FALSE))</f>
        <v/>
      </c>
      <c r="R38" s="285" t="e">
        <f>IF(ISERROR(IF(M38="Poules_pondeuses",O38*P38/100,$C38*O38*P38))*(1-VLOOKUP(N38,ITAVI_2013_volailles!$C$2:$N$79,12,FALSE)),"",IF(M38="Poules_pondeuses",O38*P38/100,$C38*O38*P38)*(1-VLOOKUP(N38,ITAVI_2013_volailles!$C$2:$N$79,12,FALSE)))</f>
        <v>#N/A</v>
      </c>
      <c r="S38" s="285" t="e">
        <f>IF(ISERROR(IF(M38="Poules_pondeuses",O38*P38/100,$C38*O38*P38/Q38))*(1-VLOOKUP(N38,ITAVI_2013_volailles!$C$2:$N$79,12,FALSE)/2),"",IF(M38="Poules_pondeuses",O38*P38/100,$C38*O38*P38/Q38)*(1-VLOOKUP(N38,ITAVI_2013_volailles!$C$2:$N$79,12,FALSE)/2))</f>
        <v>#N/A</v>
      </c>
      <c r="T38" s="283" t="str">
        <f>IF(Exploitation!K59="","",Exploitation!K59)</f>
        <v/>
      </c>
      <c r="U38" s="282" t="str">
        <f t="shared" si="8"/>
        <v/>
      </c>
      <c r="V38" s="283" t="str">
        <f>IF(Exploitation!L59="","",Exploitation!L59)</f>
        <v/>
      </c>
      <c r="W38" s="281" t="str">
        <f>IF(Exploitation!$K59="","",Exploitation!M59)</f>
        <v/>
      </c>
      <c r="X38" s="281" t="str">
        <f>IF(Exploitation!$K59="","",Exploitation!N59)</f>
        <v/>
      </c>
      <c r="Y38" s="284" t="str">
        <f>IF(ISERROR(VLOOKUP(V38,ITAVI_2013_volailles!$C$2:$J$79,8,FALSE)),"",VLOOKUP(V38,ITAVI_2013_volailles!$C$2:$J$79,8,FALSE))</f>
        <v/>
      </c>
      <c r="Z38" s="285" t="e">
        <f>IF(ISERROR(IF(U38="Poules_pondeuses",W38*X38/100,$C38*W38*X38))*(1-VLOOKUP(V38,ITAVI_2013_volailles!$C$2:$N$79,12,FALSE)),"",IF(U38="Poules_pondeuses",W38*X38/100,$C38*W38*X38)*(1-VLOOKUP(V38,ITAVI_2013_volailles!$C$2:$N$79,12,FALSE)))</f>
        <v>#N/A</v>
      </c>
      <c r="AA38" s="285" t="e">
        <f>IF(ISERROR(IF(U38="Poules_pondeuses",W38*X38/100,$C38*W38*X38/Y38))*(1-VLOOKUP(V38,ITAVI_2013_volailles!$C$2:$N$79,12,FALSE)/2),"",IF(U38="Poules_pondeuses",W38*X38/100,$C38*W38*X38/Y38)*(1-VLOOKUP(V38,ITAVI_2013_volailles!$C$2:$N$79,12,FALSE)/2))</f>
        <v>#N/A</v>
      </c>
      <c r="AB38" s="283" t="str">
        <f>IF(Exploitation!O59="","",Exploitation!O59)</f>
        <v/>
      </c>
      <c r="AC38" s="282" t="str">
        <f t="shared" si="2"/>
        <v/>
      </c>
      <c r="AD38" s="283" t="str">
        <f>IF(Exploitation!P59="","",Exploitation!P59)</f>
        <v/>
      </c>
      <c r="AE38" s="281" t="str">
        <f>IF(Exploitation!$O59="","",Exploitation!Q59)</f>
        <v/>
      </c>
      <c r="AF38" s="281" t="str">
        <f>IF(Exploitation!$O59="","",Exploitation!R59)</f>
        <v/>
      </c>
      <c r="AG38" s="284" t="str">
        <f>IF(ISERROR(VLOOKUP(AD38,ITAVI_2013_volailles!$C$2:$J$79,8,FALSE)),"",VLOOKUP(AD38,ITAVI_2013_volailles!$C$2:$J$79,8,FALSE))</f>
        <v/>
      </c>
      <c r="AH38" s="285" t="e">
        <f>IF(ISERROR(IF(AC38="Poules_pondeuses",AE38*AF38/100,$C38*AE38*AF38))*(1-VLOOKUP(AD38,ITAVI_2013_volailles!$C$2:$N$79,12,FALSE)),"",IF(AC38="Poules_pondeuses",AE38*AF38/100,$C38*AE38*AF38)*(1-VLOOKUP(AD38,ITAVI_2013_volailles!$C$2:$N$79,12,FALSE)))</f>
        <v>#N/A</v>
      </c>
      <c r="AI38" s="285" t="e">
        <f>IF(ISERROR(IF(AC38="Poules_pondeuses",AE38*AF38/100,$C38*AE38*AF38/AG38))*(1-VLOOKUP(AD38,ITAVI_2013_volailles!$C$2:$N$79,12,FALSE)/2),"",IF(AC38="Poules_pondeuses",AE38*AF38/100,$C38*AE38*AF38/AG38)*(1-VLOOKUP(AD38,ITAVI_2013_volailles!$C$2:$N$79,12,FALSE)/2))</f>
        <v>#N/A</v>
      </c>
      <c r="AJ38" s="283" t="str">
        <f>IF(Exploitation!S59="","",Exploitation!S59)</f>
        <v/>
      </c>
      <c r="AK38" s="282" t="str">
        <f t="shared" si="5"/>
        <v/>
      </c>
      <c r="AL38" s="283" t="str">
        <f>IF(Exploitation!T59="","",Exploitation!T59)</f>
        <v/>
      </c>
      <c r="AM38" s="281" t="str">
        <f>IF(Exploitation!$S59="","",Exploitation!U59)</f>
        <v/>
      </c>
      <c r="AN38" s="281" t="str">
        <f>IF(Exploitation!$S59="","",Exploitation!V59)</f>
        <v/>
      </c>
      <c r="AO38" s="284" t="str">
        <f>IF(ISERROR(VLOOKUP(AL38,ITAVI_2013_volailles!$C$2:$J$79,8,FALSE)),"",VLOOKUP(AL38,ITAVI_2013_volailles!$C$2:$J$79,8,FALSE))</f>
        <v/>
      </c>
      <c r="AP38" s="285" t="e">
        <f>IF(ISERROR(IF(AK38="Poules_pondeuses",AM38*AN38/100,$C38*AM38*AN38))*(1-VLOOKUP(AL38,ITAVI_2013_volailles!$C$2:$N$79,12,FALSE)),"",IF(AK38="Poules_pondeuses",AM38*AN38/100,$C38*AM38*AN38)*(1-VLOOKUP(AL38,ITAVI_2013_volailles!$C$2:$N$79,12,FALSE)))</f>
        <v>#N/A</v>
      </c>
      <c r="AQ38" s="285" t="e">
        <f>IF(ISERROR(IF(AK38="Poules_pondeuses",AM38*AN38/100,$C38*AM38*AN38/AO38))*(1-VLOOKUP(AL38,ITAVI_2013_volailles!$C$2:$N$79,12,FALSE)/2),"",IF(AK38="Poules_pondeuses",AM38*AN38/100,$C38*AM38*AN38/AO38)*(1-VLOOKUP(AL38,ITAVI_2013_volailles!$C$2:$N$79,12,FALSE)/2))</f>
        <v>#N/A</v>
      </c>
    </row>
    <row r="40" spans="1:67" s="276" customFormat="1" ht="26.25" x14ac:dyDescent="0.4">
      <c r="A40" s="271" t="s">
        <v>237</v>
      </c>
    </row>
    <row r="42" spans="1:67" x14ac:dyDescent="0.25">
      <c r="B42" s="286" t="s">
        <v>291</v>
      </c>
      <c r="I42" s="287"/>
    </row>
    <row r="43" spans="1:67" x14ac:dyDescent="0.25">
      <c r="B43" s="286"/>
    </row>
    <row r="44" spans="1:67" x14ac:dyDescent="0.25">
      <c r="D44" s="558" t="s">
        <v>196</v>
      </c>
      <c r="E44" s="558"/>
      <c r="F44" s="558"/>
      <c r="G44" s="558"/>
      <c r="H44" s="558"/>
      <c r="I44" s="558"/>
      <c r="J44" s="558"/>
      <c r="K44" s="558"/>
      <c r="L44" s="558"/>
      <c r="M44" s="558"/>
      <c r="N44" s="558"/>
      <c r="O44" s="558"/>
      <c r="P44" s="558" t="s">
        <v>197</v>
      </c>
      <c r="Q44" s="558"/>
      <c r="R44" s="558"/>
      <c r="S44" s="558"/>
      <c r="T44" s="558"/>
      <c r="U44" s="558"/>
      <c r="V44" s="558"/>
      <c r="W44" s="558"/>
      <c r="X44" s="558"/>
      <c r="Y44" s="558"/>
      <c r="Z44" s="558"/>
      <c r="AA44" s="558"/>
      <c r="AB44" s="558" t="s">
        <v>236</v>
      </c>
      <c r="AC44" s="558"/>
      <c r="AD44" s="558"/>
      <c r="AE44" s="558"/>
      <c r="AF44" s="558"/>
      <c r="AG44" s="558"/>
      <c r="AH44" s="558"/>
      <c r="AI44" s="558"/>
      <c r="AJ44" s="558"/>
      <c r="AK44" s="558"/>
      <c r="AL44" s="558"/>
      <c r="AM44" s="558"/>
      <c r="AN44" s="558" t="s">
        <v>454</v>
      </c>
      <c r="AO44" s="558"/>
      <c r="AP44" s="558"/>
      <c r="AQ44" s="558"/>
      <c r="AR44" s="558"/>
      <c r="AS44" s="558"/>
      <c r="AT44" s="558"/>
      <c r="AU44" s="558"/>
      <c r="AV44" s="558"/>
      <c r="AW44" s="558"/>
      <c r="AX44" s="558"/>
      <c r="AY44" s="558"/>
      <c r="AZ44" s="558" t="s">
        <v>455</v>
      </c>
      <c r="BA44" s="558"/>
      <c r="BB44" s="558"/>
      <c r="BC44" s="558"/>
      <c r="BD44" s="558"/>
      <c r="BE44" s="558"/>
      <c r="BF44" s="558"/>
      <c r="BG44" s="558"/>
      <c r="BH44" s="558"/>
      <c r="BI44" s="558"/>
      <c r="BJ44" s="558"/>
      <c r="BK44" s="558"/>
      <c r="BL44" s="562" t="s">
        <v>107</v>
      </c>
      <c r="BM44" s="563"/>
      <c r="BN44" s="563"/>
      <c r="BO44" s="564"/>
    </row>
    <row r="45" spans="1:67" ht="60" x14ac:dyDescent="0.25">
      <c r="B45" s="288" t="s">
        <v>308</v>
      </c>
      <c r="C45" s="289" t="s">
        <v>17</v>
      </c>
      <c r="D45" s="278" t="s">
        <v>421</v>
      </c>
      <c r="E45" s="278" t="s">
        <v>417</v>
      </c>
      <c r="F45" s="278" t="s">
        <v>129</v>
      </c>
      <c r="G45" s="289" t="s">
        <v>284</v>
      </c>
      <c r="H45" s="289" t="s">
        <v>288</v>
      </c>
      <c r="I45" s="290" t="s">
        <v>625</v>
      </c>
      <c r="J45" s="289" t="s">
        <v>238</v>
      </c>
      <c r="K45" s="289" t="s">
        <v>239</v>
      </c>
      <c r="L45" s="289" t="s">
        <v>240</v>
      </c>
      <c r="M45" s="289" t="s">
        <v>11</v>
      </c>
      <c r="N45" s="277" t="s">
        <v>242</v>
      </c>
      <c r="O45" s="277" t="s">
        <v>303</v>
      </c>
      <c r="P45" s="278" t="s">
        <v>245</v>
      </c>
      <c r="Q45" s="278" t="s">
        <v>423</v>
      </c>
      <c r="R45" s="278" t="s">
        <v>130</v>
      </c>
      <c r="S45" s="289" t="s">
        <v>284</v>
      </c>
      <c r="T45" s="289" t="s">
        <v>288</v>
      </c>
      <c r="U45" s="290" t="s">
        <v>625</v>
      </c>
      <c r="V45" s="289" t="s">
        <v>238</v>
      </c>
      <c r="W45" s="289" t="s">
        <v>239</v>
      </c>
      <c r="X45" s="289" t="s">
        <v>240</v>
      </c>
      <c r="Y45" s="289" t="s">
        <v>11</v>
      </c>
      <c r="Z45" s="277" t="s">
        <v>242</v>
      </c>
      <c r="AA45" s="277" t="s">
        <v>303</v>
      </c>
      <c r="AB45" s="278" t="s">
        <v>246</v>
      </c>
      <c r="AC45" s="278" t="s">
        <v>425</v>
      </c>
      <c r="AD45" s="278" t="s">
        <v>131</v>
      </c>
      <c r="AE45" s="289" t="s">
        <v>284</v>
      </c>
      <c r="AF45" s="289" t="s">
        <v>288</v>
      </c>
      <c r="AG45" s="290" t="s">
        <v>625</v>
      </c>
      <c r="AH45" s="289" t="s">
        <v>238</v>
      </c>
      <c r="AI45" s="289" t="s">
        <v>239</v>
      </c>
      <c r="AJ45" s="289" t="s">
        <v>240</v>
      </c>
      <c r="AK45" s="289" t="s">
        <v>11</v>
      </c>
      <c r="AL45" s="277" t="s">
        <v>242</v>
      </c>
      <c r="AM45" s="277" t="s">
        <v>241</v>
      </c>
      <c r="AN45" s="278" t="s">
        <v>464</v>
      </c>
      <c r="AO45" s="278" t="s">
        <v>475</v>
      </c>
      <c r="AP45" s="278" t="s">
        <v>465</v>
      </c>
      <c r="AQ45" s="289" t="s">
        <v>284</v>
      </c>
      <c r="AR45" s="289" t="s">
        <v>288</v>
      </c>
      <c r="AS45" s="290" t="s">
        <v>625</v>
      </c>
      <c r="AT45" s="289" t="s">
        <v>238</v>
      </c>
      <c r="AU45" s="289" t="s">
        <v>239</v>
      </c>
      <c r="AV45" s="289" t="s">
        <v>240</v>
      </c>
      <c r="AW45" s="289" t="s">
        <v>11</v>
      </c>
      <c r="AX45" s="277" t="s">
        <v>242</v>
      </c>
      <c r="AY45" s="277" t="s">
        <v>241</v>
      </c>
      <c r="AZ45" s="278" t="s">
        <v>466</v>
      </c>
      <c r="BA45" s="278" t="s">
        <v>476</v>
      </c>
      <c r="BB45" s="278" t="s">
        <v>467</v>
      </c>
      <c r="BC45" s="289" t="s">
        <v>284</v>
      </c>
      <c r="BD45" s="289" t="s">
        <v>288</v>
      </c>
      <c r="BE45" s="290" t="s">
        <v>625</v>
      </c>
      <c r="BF45" s="289" t="s">
        <v>238</v>
      </c>
      <c r="BG45" s="289" t="s">
        <v>239</v>
      </c>
      <c r="BH45" s="289" t="s">
        <v>240</v>
      </c>
      <c r="BI45" s="289" t="s">
        <v>11</v>
      </c>
      <c r="BJ45" s="277" t="s">
        <v>242</v>
      </c>
      <c r="BK45" s="277" t="s">
        <v>241</v>
      </c>
      <c r="BL45" s="289" t="s">
        <v>238</v>
      </c>
      <c r="BM45" s="289" t="s">
        <v>239</v>
      </c>
      <c r="BN45" s="289" t="s">
        <v>240</v>
      </c>
      <c r="BO45" s="277" t="s">
        <v>241</v>
      </c>
    </row>
    <row r="46" spans="1:67" ht="33.6" customHeight="1" x14ac:dyDescent="0.25">
      <c r="A46" s="279">
        <v>1</v>
      </c>
      <c r="B46" s="280" t="str">
        <f>B19</f>
        <v>P1P2P3</v>
      </c>
      <c r="C46" s="281" t="str">
        <f>IF(Exploitation!D16="","",Exploitation!D16)</f>
        <v>Terre battue + litière</v>
      </c>
      <c r="D46" s="281" t="str">
        <f>D19</f>
        <v>Poulets_de_chair</v>
      </c>
      <c r="E46" s="282" t="str">
        <f>IF(ISERROR(VLOOKUP(F46,corres_FE,2,FALSE)),"",VLOOKUP(F46,corres_FE,2,FALSE))</f>
        <v>Poulets_de_chair</v>
      </c>
      <c r="F46" s="283" t="str">
        <f t="shared" ref="F46:F65" si="9">F19</f>
        <v>Poulet standard - Standard</v>
      </c>
      <c r="G46" s="291" t="str">
        <f>IF(ISERROR(VLOOKUP(D46,'Donnees d''entrée'!$B$138:$D$146,3,FALSE)),"",VLOOKUP(D46,'Donnees d''entrée'!$B$138:$D$146,3,FALSE))</f>
        <v>volailles_de_chair_gest</v>
      </c>
      <c r="H46" s="292">
        <f>IF(Emissions!$F46="","",IF(OR(Exploitation!$F65="",Exploitation!$F65="Pas d'information"),VLOOKUP($F46,ITAVI_2013_volailles!$C$2:$K$79,9,FALSE),Exploitation!$F65))</f>
        <v>100</v>
      </c>
      <c r="I46" s="281" t="str">
        <f>IF(Exploitation!E65="","",Exploitation!E65)</f>
        <v/>
      </c>
      <c r="J46" s="293">
        <f>IF(ISERROR(H46/100*L46),"",H46/100*L46)</f>
        <v>45120.209400000007</v>
      </c>
      <c r="K46" s="293">
        <f>IF(ISERROR((100-H46)/100*L46),"",(100-H46)/100*L46)</f>
        <v>0</v>
      </c>
      <c r="L46" s="293">
        <f>IF(I46="",IF(ISERROR(VLOOKUP($F46,ITAVI_2013_volailles!$C:$J,7,FALSE)*J19/1000),"",VLOOKUP($F46,ITAVI_2013_volailles!$C:$J,7,FALSE)*J19/1000),I46*J19)</f>
        <v>45120.209400000007</v>
      </c>
      <c r="M46" s="294">
        <f>IF(ISERROR(VLOOKUP($E46,'Donnees d''entrée'!$B$403:$D$410,2,FALSE)),"",VLOOKUP($E46,'Donnees d''entrée'!$B$403:$D$410,2,FALSE))</f>
        <v>0.7</v>
      </c>
      <c r="N46" s="294">
        <f>IF(ISERROR(IF(E46="Poulets_de_chair",VLOOKUP(F46,FE_poulet,2,FALSE),VLOOKUP(E46,FE_NH3,2,FALSE))),"",IF(E46="Poulets_de_chair",VLOOKUP(F46,FE_poulet,2,FALSE),VLOOKUP(E46,FE_NH3,2,FALSE)))</f>
        <v>0.15</v>
      </c>
      <c r="O46" s="295">
        <f>IF(ISERROR(J46*M46*N46),"",J46*M46*N46)</f>
        <v>4737.6219870000004</v>
      </c>
      <c r="P46" s="281" t="str">
        <f t="shared" ref="P46:P60" si="10">L19</f>
        <v/>
      </c>
      <c r="Q46" s="282" t="str">
        <f>IF(ISERROR(VLOOKUP(R46,corres_FE,2,FALSE)),"",VLOOKUP(R46,corres_FE,2,FALSE))</f>
        <v/>
      </c>
      <c r="R46" s="283" t="str">
        <f t="shared" ref="R46:R60" si="11">N19</f>
        <v/>
      </c>
      <c r="S46" s="291" t="str">
        <f>IF(ISERROR(VLOOKUP(P46,'Donnees d''entrée'!$B$138:$D$146,3,FALSE)),"",VLOOKUP(P46,'Donnees d''entrée'!$B$138:$D$146,3,FALSE))</f>
        <v/>
      </c>
      <c r="T46" s="292" t="str">
        <f>IF(Emissions!$R46="","",IF(OR(Exploitation!$J65="",Exploitation!$J65="Pas d'information"),VLOOKUP($F46,ITAVI_2013_volailles!$C$3:$K$79,9,FALSE),Exploitation!$J65))</f>
        <v/>
      </c>
      <c r="U46" s="281" t="str">
        <f>IF(Exploitation!I65="","",Exploitation!I65)</f>
        <v/>
      </c>
      <c r="V46" s="296" t="str">
        <f>IF(ISERROR(T46/100*X46),"",T46/100*X46)</f>
        <v/>
      </c>
      <c r="W46" s="296" t="str">
        <f>IF(ISERROR((100-T46)/100*X46),"",(100-T46)/100*X46)</f>
        <v/>
      </c>
      <c r="X46" s="296" t="str">
        <f>IF(U46="",IF(ISERROR(VLOOKUP($R46,ITAVI_2013_volailles!$C:$J,7,FALSE)*R19/1000),"",VLOOKUP($R46,ITAVI_2013_volailles!$C:$J,7,FALSE)*R19/1000),U46*R19)</f>
        <v/>
      </c>
      <c r="Y46" s="294" t="str">
        <f>IF(ISERROR(VLOOKUP($Q46,'Donnees d''entrée'!$B$403:$D$410,2,FALSE)),"",VLOOKUP($Q46,'Donnees d''entrée'!$B$403:$D$410,2,FALSE))</f>
        <v/>
      </c>
      <c r="Z46" s="294" t="str">
        <f t="shared" ref="Z46:Z65" si="12">IF(ISERROR(IF(Q46="Poulets_de_chair",VLOOKUP(R46,FE_poulet,2,FALSE),VLOOKUP(Q46,FE_NH3,2,FALSE))),"",IF(Q46="Poulets_de_chair",VLOOKUP(R46,FE_poulet,2,FALSE),VLOOKUP(Q46,FE_NH3,2,FALSE)))</f>
        <v/>
      </c>
      <c r="AA46" s="296" t="str">
        <f>IF(ISERROR(V46*Y46*Z46),"",V46*Y46*Z46)</f>
        <v/>
      </c>
      <c r="AB46" s="281" t="str">
        <f t="shared" ref="AB46:AB60" si="13">T19</f>
        <v/>
      </c>
      <c r="AC46" s="282" t="str">
        <f>IF(ISERROR(VLOOKUP(AD46,corres_FE,2,FALSE)),"",VLOOKUP(AD46,corres_FE,2,FALSE))</f>
        <v/>
      </c>
      <c r="AD46" s="283" t="str">
        <f t="shared" ref="AD46:AD60" si="14">V19</f>
        <v/>
      </c>
      <c r="AE46" s="291" t="str">
        <f>IF(ISERROR(VLOOKUP(AB46,'Donnees d''entrée'!$B$138:$D$146,3,FALSE)),"",VLOOKUP(AB46,'Donnees d''entrée'!$B$138:$D$146,3,FALSE))</f>
        <v/>
      </c>
      <c r="AF46" s="292" t="str">
        <f>IF(Emissions!$AD46="","",IF(OR(Exploitation!$N65="",Exploitation!$N65="Pas d'information"),VLOOKUP($AD46,ITAVI_2013_volailles!$C$3:$K$79,9,FALSE),Exploitation!$N65))</f>
        <v/>
      </c>
      <c r="AG46" s="281" t="str">
        <f>IF(Exploitation!M65="","",Exploitation!M65)</f>
        <v/>
      </c>
      <c r="AH46" s="296" t="str">
        <f>IF(ISERROR(AF46/100*AJ46),"",AF46/100*AJ46)</f>
        <v/>
      </c>
      <c r="AI46" s="296" t="str">
        <f>IF(ISERROR((100-AF46)/100*AJ46),"",(100-AF46)/100*AJ46)</f>
        <v/>
      </c>
      <c r="AJ46" s="296" t="str">
        <f>IF(AG46="",IF(ISERROR(VLOOKUP($AD46,ITAVI_2013_volailles!$C:$J,7,FALSE)*Z19/1000),"",VLOOKUP($AD46,ITAVI_2013_volailles!$C:$J,7,FALSE)*Z19/1000),AG46*Z19)</f>
        <v/>
      </c>
      <c r="AK46" s="294" t="str">
        <f>IF(ISERROR(VLOOKUP($AC46,'Donnees d''entrée'!$B$403:$D$410,2,FALSE)),"",VLOOKUP($AC46,'Donnees d''entrée'!$B$403:$D$410,2,FALSE))</f>
        <v/>
      </c>
      <c r="AL46" s="294" t="str">
        <f t="shared" ref="AL46:AL65" si="15">IF(ISERROR(IF(AC46="Poulets_de_chair",VLOOKUP(AD46,FE_poulet,2,FALSE),VLOOKUP(AC46,FE_NH3,2,FALSE))),"",IF(AC46="Poulets_de_chair",VLOOKUP(AD46,FE_poulet,2,FALSE),VLOOKUP(AC46,FE_NH3,2,FALSE)))</f>
        <v/>
      </c>
      <c r="AM46" s="296" t="str">
        <f>IF(ISERROR(AH46*AK46*AL46),"",AH46*AK46*AL46)</f>
        <v/>
      </c>
      <c r="AN46" s="281" t="str">
        <f>AB19</f>
        <v/>
      </c>
      <c r="AO46" s="282" t="str">
        <f t="shared" ref="AO46:AO65" si="16">IF(ISERROR(VLOOKUP(AP46,corres_FE,2,FALSE)),"",VLOOKUP(AP46,corres_FE,2,FALSE))</f>
        <v/>
      </c>
      <c r="AP46" s="283" t="str">
        <f>AD19</f>
        <v/>
      </c>
      <c r="AQ46" s="291" t="str">
        <f>IF(ISERROR(VLOOKUP(AN46,'Donnees d''entrée'!$B$138:$D$146,3,FALSE)),"",VLOOKUP(AN46,'Donnees d''entrée'!$B$138:$D$146,3,FALSE))</f>
        <v/>
      </c>
      <c r="AR46" s="292" t="str">
        <f>IF(Emissions!$AP46="","",IF(OR(Exploitation!$R65="",Exploitation!$R65="Pas d'information"),VLOOKUP($AP46,ITAVI_2013_volailles!$C$3:$K$79,9,FALSE),Exploitation!$R65))</f>
        <v/>
      </c>
      <c r="AS46" s="281" t="str">
        <f>IF(Exploitation!Q65="","",Exploitation!Q65)</f>
        <v/>
      </c>
      <c r="AT46" s="296" t="str">
        <f>IF(ISERROR(AR46/100*AV46),"",AR46/100*AV46)</f>
        <v/>
      </c>
      <c r="AU46" s="296" t="str">
        <f>IF(ISERROR((100-AR46)/100*AV46),"",(100-AR46)/100*AV46)</f>
        <v/>
      </c>
      <c r="AV46" s="296" t="str">
        <f>IF(AS46="",IF(ISERROR(VLOOKUP($AP46,ITAVI_2013_volailles!$C:$J,7,FALSE)*AH19/1000),"",VLOOKUP($AP46,ITAVI_2013_volailles!$C:$J,7,FALSE)*AH19/1000),AS46*AH19)</f>
        <v/>
      </c>
      <c r="AW46" s="294" t="str">
        <f>IF(ISERROR(VLOOKUP($AO46,'Donnees d''entrée'!$B$403:$D$410,2,FALSE)),"",VLOOKUP($AO46,'Donnees d''entrée'!$B$403:$D$410,2,FALSE))</f>
        <v/>
      </c>
      <c r="AX46" s="294" t="str">
        <f t="shared" ref="AX46:AX65" si="17">IF(ISERROR(IF(AO46="Poulets_de_chair",VLOOKUP(AP46,FE_poulet,2,FALSE),VLOOKUP(AO46,FE_NH3,2,FALSE))),"",IF(AO46="Poulets_de_chair",VLOOKUP(AP46,FE_poulet,2,FALSE),VLOOKUP(AO46,FE_NH3,2,FALSE)))</f>
        <v/>
      </c>
      <c r="AY46" s="296" t="str">
        <f>IF(ISERROR(AT46*AW46*AX46),"",AT46*AW46*AX46)</f>
        <v/>
      </c>
      <c r="AZ46" s="281" t="str">
        <f>AJ19</f>
        <v/>
      </c>
      <c r="BA46" s="282" t="str">
        <f t="shared" ref="BA46:BA65" si="18">IF(ISERROR(VLOOKUP(BB46,corres_FE,2,FALSE)),"",VLOOKUP(BB46,corres_FE,2,FALSE))</f>
        <v/>
      </c>
      <c r="BB46" s="283" t="str">
        <f>AL19</f>
        <v/>
      </c>
      <c r="BC46" s="291" t="str">
        <f>IF(ISERROR(VLOOKUP(AZ46,'Donnees d''entrée'!$B$138:$D$146,3,FALSE)),"",VLOOKUP(AZ46,'Donnees d''entrée'!$B$138:$D$146,3,FALSE))</f>
        <v/>
      </c>
      <c r="BD46" s="292" t="str">
        <f>IF(Emissions!$BB46="","",IF(OR(Exploitation!$V65="",Exploitation!$V65="Pas d'information"),VLOOKUP($BB46,ITAVI_2013_volailles!$C$3:$K$79,9,FALSE),Exploitation!$V65))</f>
        <v/>
      </c>
      <c r="BE46" s="281" t="str">
        <f>IF(Exploitation!AK65="","",Exploitation!AK65)</f>
        <v/>
      </c>
      <c r="BF46" s="296" t="str">
        <f>IF(ISERROR(BD46/100*BH46),"",BD46/100*BH46)</f>
        <v/>
      </c>
      <c r="BG46" s="296" t="str">
        <f>IF(ISERROR((100-BD46)/100*BH46),"",(100-BD46)/100*BH46)</f>
        <v/>
      </c>
      <c r="BH46" s="296" t="str">
        <f>IF(BE46="",IF(ISERROR(VLOOKUP($BB46,ITAVI_2013_volailles!$C:$J,7,FALSE)*AP19/1000),"",VLOOKUP($BB46,ITAVI_2013_volailles!$C:$J,7,FALSE)*AP19/1000),BE46*AP19)</f>
        <v/>
      </c>
      <c r="BI46" s="294" t="str">
        <f>IF(ISERROR(VLOOKUP($BA46,'Donnees d''entrée'!$B$403:$D$410,2,FALSE)),"",VLOOKUP($BA46,'Donnees d''entrée'!$B$403:$D$410,2,FALSE))</f>
        <v/>
      </c>
      <c r="BJ46" s="294" t="str">
        <f t="shared" ref="BJ46:BJ65" si="19">IF(ISERROR(IF(BA46="Poulets_de_chair",VLOOKUP(BB46,FE_poulet,2,FALSE),VLOOKUP(BA46,FE_NH3,2,FALSE))),"",IF(BA46="Poulets_de_chair",VLOOKUP(BB46,FE_poulet,2,FALSE),VLOOKUP(BA46,FE_NH3,2,FALSE)))</f>
        <v/>
      </c>
      <c r="BK46" s="296" t="str">
        <f>IF(ISERROR(BF46*BI46*BJ46),"",BF46*BI46*BJ46)</f>
        <v/>
      </c>
      <c r="BL46" s="296">
        <f>SUM(J46,V46,AH46,AT46,BF46)</f>
        <v>45120.209400000007</v>
      </c>
      <c r="BM46" s="296">
        <f>SUM(K46,W46,AI46,AU46,BG46)</f>
        <v>0</v>
      </c>
      <c r="BN46" s="296">
        <f>SUM(L46,X46,AJ46,AV46,BH46)</f>
        <v>45120.209400000007</v>
      </c>
      <c r="BO46" s="296">
        <f>SUM(O46,AA46,AM46,BK46)</f>
        <v>4737.6219870000004</v>
      </c>
    </row>
    <row r="47" spans="1:67" ht="39.6" customHeight="1" x14ac:dyDescent="0.25">
      <c r="A47" s="279">
        <v>2</v>
      </c>
      <c r="B47" s="280" t="str">
        <f t="shared" ref="B47:B65" si="20">B20</f>
        <v/>
      </c>
      <c r="C47" s="281" t="str">
        <f>IF(Exploitation!D17="","",Exploitation!D17)</f>
        <v/>
      </c>
      <c r="D47" s="281" t="str">
        <f t="shared" ref="D47:D65" si="21">D20</f>
        <v/>
      </c>
      <c r="E47" s="282" t="str">
        <f t="shared" ref="E47:E60" si="22">IF(ISERROR(VLOOKUP(F47,corres_FE,2,FALSE)),"",VLOOKUP(F47,corres_FE,2,FALSE))</f>
        <v/>
      </c>
      <c r="F47" s="283" t="str">
        <f t="shared" si="9"/>
        <v/>
      </c>
      <c r="G47" s="291" t="str">
        <f>IF(ISERROR(VLOOKUP(D47,'Donnees d''entrée'!$B$138:$D$146,3,FALSE)),"",VLOOKUP(D47,'Donnees d''entrée'!$B$138:$D$146,3,FALSE))</f>
        <v/>
      </c>
      <c r="H47" s="292" t="str">
        <f>IF(Emissions!$F47="","",IF(OR(Exploitation!$F66="",Exploitation!$F66="Pas d'information"),VLOOKUP($F47,ITAVI_2013_volailles!$C$2:$K$79,9,FALSE),Exploitation!$F66))</f>
        <v/>
      </c>
      <c r="I47" s="281" t="str">
        <f>IF(Exploitation!E66="","",Exploitation!E66)</f>
        <v/>
      </c>
      <c r="J47" s="293" t="str">
        <f t="shared" ref="J47:J60" si="23">IF(ISERROR(H47/100*L47),"",H47/100*L47)</f>
        <v/>
      </c>
      <c r="K47" s="293" t="str">
        <f t="shared" ref="K47:K60" si="24">IF(ISERROR((100-H47)/100*L47),"",(100-H47)/100*L47)</f>
        <v/>
      </c>
      <c r="L47" s="313" t="str">
        <f>IF(I47="",IF(ISERROR(VLOOKUP($F47,ITAVI_2013_volailles!$C:$J,7,FALSE)*J20/1000),"",VLOOKUP($F47,ITAVI_2013_volailles!$C:$J,7,FALSE)*J20/1000),I47*J20)</f>
        <v/>
      </c>
      <c r="M47" s="294" t="str">
        <f>IF(ISERROR(VLOOKUP($E47,'Donnees d''entrée'!$B$403:$D$410,2,FALSE)),"",VLOOKUP($E47,'Donnees d''entrée'!$B$403:$D$410,2,FALSE))</f>
        <v/>
      </c>
      <c r="N47" s="294" t="str">
        <f t="shared" ref="N47:N65" si="25">IF(ISERROR(IF(E47="Poulets_de_chair",VLOOKUP(F47,FE_poulet,2,FALSE),VLOOKUP(E47,FE_NH3,2,FALSE))),"",IF(E47="Poulets_de_chair",VLOOKUP(F47,FE_poulet,2,FALSE),VLOOKUP(E47,FE_NH3,2,FALSE)))</f>
        <v/>
      </c>
      <c r="O47" s="295" t="str">
        <f t="shared" ref="O47:O60" si="26">IF(ISERROR(J47*M47*N47),"",J47*M47*N47)</f>
        <v/>
      </c>
      <c r="P47" s="281" t="str">
        <f t="shared" si="10"/>
        <v/>
      </c>
      <c r="Q47" s="282" t="str">
        <f t="shared" ref="Q47:Q60" si="27">IF(ISERROR(VLOOKUP(R47,corres_FE,2,FALSE)),"",VLOOKUP(R47,corres_FE,2,FALSE))</f>
        <v/>
      </c>
      <c r="R47" s="283" t="str">
        <f t="shared" si="11"/>
        <v/>
      </c>
      <c r="S47" s="291" t="str">
        <f>IF(ISERROR(VLOOKUP(P47,'Donnees d''entrée'!$B$138:$D$146,3,FALSE)),"",VLOOKUP(P47,'Donnees d''entrée'!$B$138:$D$146,3,FALSE))</f>
        <v/>
      </c>
      <c r="T47" s="292" t="str">
        <f>IF(Emissions!$R47="","",IF(OR(Exploitation!$J66="",Exploitation!$J66="Pas d'information"),VLOOKUP($F47,ITAVI_2013_volailles!$C$3:$K$79,9,FALSE),Exploitation!$J66))</f>
        <v/>
      </c>
      <c r="U47" s="281" t="str">
        <f>IF(Exploitation!I66="","",Exploitation!I66)</f>
        <v/>
      </c>
      <c r="V47" s="296" t="str">
        <f t="shared" ref="V47:V60" si="28">IF(ISERROR(T47/100*X47),"",T47/100*X47)</f>
        <v/>
      </c>
      <c r="W47" s="296" t="str">
        <f t="shared" ref="W47:W60" si="29">IF(ISERROR((100-T47)/100*X47),"",(100-T47)/100*X47)</f>
        <v/>
      </c>
      <c r="X47" s="296" t="str">
        <f>IF(U47="",IF(ISERROR(VLOOKUP($R47,ITAVI_2013_volailles!$C:$J,7,FALSE)*R20/1000),"",VLOOKUP($R47,ITAVI_2013_volailles!$C:$J,7,FALSE)*R20/1000),U47*R20)</f>
        <v/>
      </c>
      <c r="Y47" s="294" t="str">
        <f>IF(ISERROR(VLOOKUP($Q47,'Donnees d''entrée'!$B$403:$D$410,2,FALSE)),"",VLOOKUP($Q47,'Donnees d''entrée'!$B$403:$D$410,2,FALSE))</f>
        <v/>
      </c>
      <c r="Z47" s="294" t="str">
        <f t="shared" si="12"/>
        <v/>
      </c>
      <c r="AA47" s="296" t="str">
        <f t="shared" ref="AA47:AA60" si="30">IF(ISERROR(V47*Y47*Z47),"",V47*Y47*Z47)</f>
        <v/>
      </c>
      <c r="AB47" s="281" t="str">
        <f t="shared" si="13"/>
        <v/>
      </c>
      <c r="AC47" s="282" t="str">
        <f t="shared" ref="AC47:AC60" si="31">IF(ISERROR(VLOOKUP(AD47,corres_FE,2,FALSE)),"",VLOOKUP(AD47,corres_FE,2,FALSE))</f>
        <v/>
      </c>
      <c r="AD47" s="283" t="str">
        <f t="shared" si="14"/>
        <v/>
      </c>
      <c r="AE47" s="291" t="str">
        <f>IF(ISERROR(VLOOKUP(AB47,'Donnees d''entrée'!$B$138:$D$146,3,FALSE)),"",VLOOKUP(AB47,'Donnees d''entrée'!$B$138:$D$146,3,FALSE))</f>
        <v/>
      </c>
      <c r="AF47" s="292" t="str">
        <f>IF(Emissions!$AD47="","",IF(OR(Exploitation!$N66="",Exploitation!$N66="Pas d'information"),VLOOKUP($AD47,ITAVI_2013_volailles!$C$3:$K$79,9,FALSE),Exploitation!$N66))</f>
        <v/>
      </c>
      <c r="AG47" s="281" t="str">
        <f>IF(Exploitation!M66="","",Exploitation!M66)</f>
        <v/>
      </c>
      <c r="AH47" s="296" t="str">
        <f t="shared" ref="AH47:AH60" si="32">IF(ISERROR(AF47/100*AJ47),"",AF47/100*AJ47)</f>
        <v/>
      </c>
      <c r="AI47" s="296" t="str">
        <f t="shared" ref="AI47:AI60" si="33">IF(ISERROR((100-AF47)/100*AJ47),"",(100-AF47)/100*AJ47)</f>
        <v/>
      </c>
      <c r="AJ47" s="296" t="str">
        <f>IF(AG47="",IF(ISERROR(VLOOKUP($AD47,ITAVI_2013_volailles!$C:$J,7,FALSE)*Z20/1000),"",VLOOKUP($AD47,ITAVI_2013_volailles!$C:$J,7,FALSE)*Z20/1000),AG47*Z20)</f>
        <v/>
      </c>
      <c r="AK47" s="294" t="str">
        <f>IF(ISERROR(VLOOKUP($AC47,'Donnees d''entrée'!$B$403:$D$410,2,FALSE)),"",VLOOKUP($AC47,'Donnees d''entrée'!$B$403:$D$410,2,FALSE))</f>
        <v/>
      </c>
      <c r="AL47" s="294" t="str">
        <f t="shared" si="15"/>
        <v/>
      </c>
      <c r="AM47" s="296" t="str">
        <f t="shared" ref="AM47:AM60" si="34">IF(ISERROR(AH47*AK47*AL47),"",AH47*AK47*AL47)</f>
        <v/>
      </c>
      <c r="AN47" s="281" t="str">
        <f t="shared" ref="AN47:AN65" si="35">AB20</f>
        <v/>
      </c>
      <c r="AO47" s="282" t="str">
        <f t="shared" si="16"/>
        <v/>
      </c>
      <c r="AP47" s="283" t="str">
        <f t="shared" ref="AP47:AP65" si="36">AD20</f>
        <v/>
      </c>
      <c r="AQ47" s="291" t="str">
        <f>IF(ISERROR(VLOOKUP(AN47,'Donnees d''entrée'!$B$138:$D$146,3,FALSE)),"",VLOOKUP(AN47,'Donnees d''entrée'!$B$138:$D$146,3,FALSE))</f>
        <v/>
      </c>
      <c r="AR47" s="292" t="str">
        <f>IF(Emissions!$AP47="","",IF(OR(Exploitation!$R66="",Exploitation!$R66="Pas d'information"),VLOOKUP($AP47,ITAVI_2013_volailles!$C$3:$K$79,9,FALSE),Exploitation!$R66))</f>
        <v/>
      </c>
      <c r="AS47" s="281" t="str">
        <f>IF(Exploitation!Q66="","",Exploitation!Q66)</f>
        <v/>
      </c>
      <c r="AT47" s="296" t="str">
        <f t="shared" ref="AT47:AT65" si="37">IF(ISERROR(AR47/100*AV47),"",AR47/100*AV47)</f>
        <v/>
      </c>
      <c r="AU47" s="296" t="str">
        <f t="shared" ref="AU47:AU65" si="38">IF(ISERROR((100-AR47)/100*AV47),"",(100-AR47)/100*AV47)</f>
        <v/>
      </c>
      <c r="AV47" s="296" t="str">
        <f>IF(AS47="",IF(ISERROR(VLOOKUP($AP47,ITAVI_2013_volailles!$C:$J,7,FALSE)*AH20/1000),"",VLOOKUP($AP47,ITAVI_2013_volailles!$C:$J,7,FALSE)*AH20/1000),AS47*AH20)</f>
        <v/>
      </c>
      <c r="AW47" s="294" t="str">
        <f>IF(ISERROR(VLOOKUP($AO47,'Donnees d''entrée'!$B$403:$D$410,2,FALSE)),"",VLOOKUP($AO47,'Donnees d''entrée'!$B$403:$D$410,2,FALSE))</f>
        <v/>
      </c>
      <c r="AX47" s="294" t="str">
        <f t="shared" si="17"/>
        <v/>
      </c>
      <c r="AY47" s="296" t="str">
        <f t="shared" ref="AY47:AY65" si="39">IF(ISERROR(AT47*AW47*AX47),"",AT47*AW47*AX47)</f>
        <v/>
      </c>
      <c r="AZ47" s="281" t="str">
        <f t="shared" ref="AZ47:AZ65" si="40">AJ20</f>
        <v/>
      </c>
      <c r="BA47" s="282" t="str">
        <f t="shared" si="18"/>
        <v/>
      </c>
      <c r="BB47" s="283" t="str">
        <f t="shared" ref="BB47:BB65" si="41">AL20</f>
        <v/>
      </c>
      <c r="BC47" s="291" t="str">
        <f>IF(ISERROR(VLOOKUP(AZ47,'Donnees d''entrée'!$B$138:$D$146,3,FALSE)),"",VLOOKUP(AZ47,'Donnees d''entrée'!$B$138:$D$146,3,FALSE))</f>
        <v/>
      </c>
      <c r="BD47" s="292" t="str">
        <f>IF(Emissions!$BB47="","",IF(OR(Exploitation!$V66="",Exploitation!$V66="Pas d'information"),VLOOKUP($BB47,ITAVI_2013_volailles!$C$3:$K$79,9,FALSE),Exploitation!$V66))</f>
        <v/>
      </c>
      <c r="BE47" s="281" t="str">
        <f>IF(Exploitation!AK66="","",Exploitation!AK66)</f>
        <v/>
      </c>
      <c r="BF47" s="296" t="str">
        <f t="shared" ref="BF47:BF65" si="42">IF(ISERROR(BD47/100*BH47),"",BD47/100*BH47)</f>
        <v/>
      </c>
      <c r="BG47" s="296" t="str">
        <f t="shared" ref="BG47:BG65" si="43">IF(ISERROR((100-BD47)/100*BH47),"",(100-BD47)/100*BH47)</f>
        <v/>
      </c>
      <c r="BH47" s="296" t="str">
        <f>IF(BE47="",IF(ISERROR(VLOOKUP($BB47,ITAVI_2013_volailles!$C:$J,7,FALSE)*AP20/1000),"",VLOOKUP($BB47,ITAVI_2013_volailles!$C:$J,7,FALSE)*AP20/1000),BE47*AP20)</f>
        <v/>
      </c>
      <c r="BI47" s="294" t="str">
        <f>IF(ISERROR(VLOOKUP($BA47,'Donnees d''entrée'!$B$403:$D$410,2,FALSE)),"",VLOOKUP($BA47,'Donnees d''entrée'!$B$403:$D$410,2,FALSE))</f>
        <v/>
      </c>
      <c r="BJ47" s="294" t="str">
        <f t="shared" si="19"/>
        <v/>
      </c>
      <c r="BK47" s="296" t="str">
        <f t="shared" ref="BK47:BK65" si="44">IF(ISERROR(BF47*BI47*BJ47),"",BF47*BI47*BJ47)</f>
        <v/>
      </c>
      <c r="BL47" s="296">
        <f t="shared" ref="BL47:BL65" si="45">SUM(J47,V47,AH47,AT47,BF47)</f>
        <v>0</v>
      </c>
      <c r="BM47" s="296">
        <f t="shared" ref="BM47:BM65" si="46">SUM(K47,W47,AI47,AU47,BG47)</f>
        <v>0</v>
      </c>
      <c r="BN47" s="296">
        <f t="shared" ref="BN47:BN65" si="47">SUM(L47,X47,AJ47,AV47,BH47)</f>
        <v>0</v>
      </c>
      <c r="BO47" s="296">
        <f t="shared" ref="BO47:BO65" si="48">SUM(O47,AA47,AM47,BK47)</f>
        <v>0</v>
      </c>
    </row>
    <row r="48" spans="1:67" x14ac:dyDescent="0.25">
      <c r="A48" s="279">
        <v>3</v>
      </c>
      <c r="B48" s="280" t="str">
        <f t="shared" si="20"/>
        <v/>
      </c>
      <c r="C48" s="281" t="str">
        <f>IF(Exploitation!D18="","",Exploitation!D18)</f>
        <v/>
      </c>
      <c r="D48" s="281" t="str">
        <f t="shared" si="21"/>
        <v/>
      </c>
      <c r="E48" s="282" t="str">
        <f t="shared" si="22"/>
        <v/>
      </c>
      <c r="F48" s="283" t="str">
        <f t="shared" si="9"/>
        <v/>
      </c>
      <c r="G48" s="291" t="str">
        <f>IF(ISERROR(VLOOKUP(D48,'Donnees d''entrée'!$B$138:$D$146,3,FALSE)),"",VLOOKUP(D48,'Donnees d''entrée'!$B$138:$D$146,3,FALSE))</f>
        <v/>
      </c>
      <c r="H48" s="292" t="str">
        <f>IF(Emissions!$F48="","",IF(OR(Exploitation!$F67="",Exploitation!$F67="Pas d'information"),VLOOKUP($F48,ITAVI_2013_volailles!$C$2:$K$79,9,FALSE),Exploitation!$F67))</f>
        <v/>
      </c>
      <c r="I48" s="281" t="str">
        <f>IF(Exploitation!E67="","",Exploitation!E67)</f>
        <v/>
      </c>
      <c r="J48" s="293" t="str">
        <f t="shared" si="23"/>
        <v/>
      </c>
      <c r="K48" s="293" t="str">
        <f t="shared" si="24"/>
        <v/>
      </c>
      <c r="L48" s="293" t="str">
        <f>IF(I48="",IF(ISERROR(VLOOKUP($F48,ITAVI_2013_volailles!$C:$J,7,FALSE)*J21/1000),"",VLOOKUP($F48,ITAVI_2013_volailles!$C:$J,7,FALSE)*J21/1000),I48*J21)</f>
        <v/>
      </c>
      <c r="M48" s="294" t="str">
        <f>IF(ISERROR(VLOOKUP($E48,'Donnees d''entrée'!$B$403:$D$410,2,FALSE)),"",VLOOKUP($E48,'Donnees d''entrée'!$B$403:$D$410,2,FALSE))</f>
        <v/>
      </c>
      <c r="N48" s="294" t="str">
        <f t="shared" si="25"/>
        <v/>
      </c>
      <c r="O48" s="295" t="str">
        <f t="shared" si="26"/>
        <v/>
      </c>
      <c r="P48" s="281" t="str">
        <f t="shared" si="10"/>
        <v/>
      </c>
      <c r="Q48" s="282" t="str">
        <f t="shared" si="27"/>
        <v/>
      </c>
      <c r="R48" s="283" t="str">
        <f t="shared" si="11"/>
        <v/>
      </c>
      <c r="S48" s="291" t="str">
        <f>IF(ISERROR(VLOOKUP(P48,'Donnees d''entrée'!$B$138:$D$146,3,FALSE)),"",VLOOKUP(P48,'Donnees d''entrée'!$B$138:$D$146,3,FALSE))</f>
        <v/>
      </c>
      <c r="T48" s="292" t="str">
        <f>IF(Emissions!$R48="","",IF(OR(Exploitation!$J67="",Exploitation!$J67="Pas d'information"),VLOOKUP($F48,ITAVI_2013_volailles!$C$3:$K$79,9,FALSE),Exploitation!$J67))</f>
        <v/>
      </c>
      <c r="U48" s="281" t="str">
        <f>IF(Exploitation!I67="","",Exploitation!I67)</f>
        <v/>
      </c>
      <c r="V48" s="296" t="str">
        <f t="shared" si="28"/>
        <v/>
      </c>
      <c r="W48" s="296" t="str">
        <f t="shared" si="29"/>
        <v/>
      </c>
      <c r="X48" s="296" t="str">
        <f>IF(U48="",IF(ISERROR(VLOOKUP($R48,ITAVI_2013_volailles!$C:$J,7,FALSE)*R21/1000),"",VLOOKUP($R48,ITAVI_2013_volailles!$C:$J,7,FALSE)*R21/1000),U48*R21)</f>
        <v/>
      </c>
      <c r="Y48" s="294" t="str">
        <f>IF(ISERROR(VLOOKUP($Q48,'Donnees d''entrée'!$B$403:$D$410,2,FALSE)),"",VLOOKUP($Q48,'Donnees d''entrée'!$B$403:$D$410,2,FALSE))</f>
        <v/>
      </c>
      <c r="Z48" s="294" t="str">
        <f t="shared" si="12"/>
        <v/>
      </c>
      <c r="AA48" s="296" t="str">
        <f t="shared" si="30"/>
        <v/>
      </c>
      <c r="AB48" s="281" t="str">
        <f t="shared" si="13"/>
        <v/>
      </c>
      <c r="AC48" s="282" t="str">
        <f t="shared" si="31"/>
        <v/>
      </c>
      <c r="AD48" s="283" t="str">
        <f t="shared" si="14"/>
        <v/>
      </c>
      <c r="AE48" s="291" t="str">
        <f>IF(ISERROR(VLOOKUP(AB48,'Donnees d''entrée'!$B$138:$D$146,3,FALSE)),"",VLOOKUP(AB48,'Donnees d''entrée'!$B$138:$D$146,3,FALSE))</f>
        <v/>
      </c>
      <c r="AF48" s="292" t="str">
        <f>IF(Emissions!$AD48="","",IF(OR(Exploitation!$N67="",Exploitation!$N67="Pas d'information"),VLOOKUP($AD48,ITAVI_2013_volailles!$C$3:$K$79,9,FALSE),Exploitation!$N67))</f>
        <v/>
      </c>
      <c r="AG48" s="281" t="str">
        <f>IF(Exploitation!M67="","",Exploitation!M67)</f>
        <v/>
      </c>
      <c r="AH48" s="296" t="str">
        <f t="shared" si="32"/>
        <v/>
      </c>
      <c r="AI48" s="296" t="str">
        <f t="shared" si="33"/>
        <v/>
      </c>
      <c r="AJ48" s="296" t="str">
        <f>IF(AG48="",IF(ISERROR(VLOOKUP($AD48,ITAVI_2013_volailles!$C:$J,7,FALSE)*Z21/1000),"",VLOOKUP($AD48,ITAVI_2013_volailles!$C:$J,7,FALSE)*Z21/1000),AG48*Z21)</f>
        <v/>
      </c>
      <c r="AK48" s="294" t="str">
        <f>IF(ISERROR(VLOOKUP($AC48,'Donnees d''entrée'!$B$403:$D$410,2,FALSE)),"",VLOOKUP($AC48,'Donnees d''entrée'!$B$403:$D$410,2,FALSE))</f>
        <v/>
      </c>
      <c r="AL48" s="294" t="str">
        <f t="shared" si="15"/>
        <v/>
      </c>
      <c r="AM48" s="296" t="str">
        <f t="shared" si="34"/>
        <v/>
      </c>
      <c r="AN48" s="281" t="str">
        <f t="shared" si="35"/>
        <v/>
      </c>
      <c r="AO48" s="282" t="str">
        <f t="shared" si="16"/>
        <v/>
      </c>
      <c r="AP48" s="283" t="str">
        <f t="shared" si="36"/>
        <v/>
      </c>
      <c r="AQ48" s="291" t="str">
        <f>IF(ISERROR(VLOOKUP(AN48,'Donnees d''entrée'!$B$138:$D$146,3,FALSE)),"",VLOOKUP(AN48,'Donnees d''entrée'!$B$138:$D$146,3,FALSE))</f>
        <v/>
      </c>
      <c r="AR48" s="292" t="str">
        <f>IF(Emissions!$AP48="","",IF(OR(Exploitation!$R67="",Exploitation!$R67="Pas d'information"),VLOOKUP($AP48,ITAVI_2013_volailles!$C$3:$K$79,9,FALSE),Exploitation!$R67))</f>
        <v/>
      </c>
      <c r="AS48" s="281" t="str">
        <f>IF(Exploitation!Q67="","",Exploitation!Q67)</f>
        <v/>
      </c>
      <c r="AT48" s="296" t="str">
        <f t="shared" si="37"/>
        <v/>
      </c>
      <c r="AU48" s="296" t="str">
        <f t="shared" si="38"/>
        <v/>
      </c>
      <c r="AV48" s="296" t="str">
        <f>IF(AS48="",IF(ISERROR(VLOOKUP($AP48,ITAVI_2013_volailles!$C:$J,7,FALSE)*AH21/1000),"",VLOOKUP($AP48,ITAVI_2013_volailles!$C:$J,7,FALSE)*AH21/1000),AS48*AH21)</f>
        <v/>
      </c>
      <c r="AW48" s="294" t="str">
        <f>IF(ISERROR(VLOOKUP($AO48,'Donnees d''entrée'!$B$403:$D$410,2,FALSE)),"",VLOOKUP($AO48,'Donnees d''entrée'!$B$403:$D$410,2,FALSE))</f>
        <v/>
      </c>
      <c r="AX48" s="294" t="str">
        <f t="shared" si="17"/>
        <v/>
      </c>
      <c r="AY48" s="296" t="str">
        <f t="shared" si="39"/>
        <v/>
      </c>
      <c r="AZ48" s="281" t="str">
        <f t="shared" si="40"/>
        <v/>
      </c>
      <c r="BA48" s="282" t="str">
        <f t="shared" si="18"/>
        <v/>
      </c>
      <c r="BB48" s="283" t="str">
        <f t="shared" si="41"/>
        <v/>
      </c>
      <c r="BC48" s="291" t="str">
        <f>IF(ISERROR(VLOOKUP(AZ48,'Donnees d''entrée'!$B$138:$D$146,3,FALSE)),"",VLOOKUP(AZ48,'Donnees d''entrée'!$B$138:$D$146,3,FALSE))</f>
        <v/>
      </c>
      <c r="BD48" s="292" t="str">
        <f>IF(Emissions!$BB48="","",IF(OR(Exploitation!$V67="",Exploitation!$V67="Pas d'information"),VLOOKUP($BB48,ITAVI_2013_volailles!$C$3:$K$79,9,FALSE),Exploitation!$V67))</f>
        <v/>
      </c>
      <c r="BE48" s="281" t="str">
        <f>IF(Exploitation!AK67="","",Exploitation!AK67)</f>
        <v/>
      </c>
      <c r="BF48" s="296" t="str">
        <f t="shared" si="42"/>
        <v/>
      </c>
      <c r="BG48" s="296" t="str">
        <f t="shared" si="43"/>
        <v/>
      </c>
      <c r="BH48" s="296" t="str">
        <f>IF(BE48="",IF(ISERROR(VLOOKUP($BB48,ITAVI_2013_volailles!$C:$J,7,FALSE)*AP21/1000),"",VLOOKUP($BB48,ITAVI_2013_volailles!$C:$J,7,FALSE)*AP21/1000),BE48*AP21)</f>
        <v/>
      </c>
      <c r="BI48" s="294" t="str">
        <f>IF(ISERROR(VLOOKUP($BA48,'Donnees d''entrée'!$B$403:$D$410,2,FALSE)),"",VLOOKUP($BA48,'Donnees d''entrée'!$B$403:$D$410,2,FALSE))</f>
        <v/>
      </c>
      <c r="BJ48" s="294" t="str">
        <f t="shared" si="19"/>
        <v/>
      </c>
      <c r="BK48" s="296" t="str">
        <f t="shared" si="44"/>
        <v/>
      </c>
      <c r="BL48" s="296">
        <f t="shared" si="45"/>
        <v>0</v>
      </c>
      <c r="BM48" s="296">
        <f t="shared" si="46"/>
        <v>0</v>
      </c>
      <c r="BN48" s="296">
        <f t="shared" si="47"/>
        <v>0</v>
      </c>
      <c r="BO48" s="296">
        <f t="shared" si="48"/>
        <v>0</v>
      </c>
    </row>
    <row r="49" spans="1:67" x14ac:dyDescent="0.25">
      <c r="A49" s="279">
        <v>4</v>
      </c>
      <c r="B49" s="280" t="str">
        <f t="shared" si="20"/>
        <v/>
      </c>
      <c r="C49" s="281" t="str">
        <f>IF(Exploitation!D19="","",Exploitation!D19)</f>
        <v/>
      </c>
      <c r="D49" s="281" t="str">
        <f t="shared" si="21"/>
        <v/>
      </c>
      <c r="E49" s="282" t="str">
        <f t="shared" si="22"/>
        <v/>
      </c>
      <c r="F49" s="283" t="str">
        <f t="shared" si="9"/>
        <v/>
      </c>
      <c r="G49" s="291" t="str">
        <f>IF(ISERROR(VLOOKUP(D49,'Donnees d''entrée'!$B$138:$D$146,3,FALSE)),"",VLOOKUP(D49,'Donnees d''entrée'!$B$138:$D$146,3,FALSE))</f>
        <v/>
      </c>
      <c r="H49" s="292" t="str">
        <f>IF(Emissions!$F49="","",IF(OR(Exploitation!$F68="",Exploitation!$F68="Pas d'information"),VLOOKUP($F49,ITAVI_2013_volailles!$C$2:$K$79,9,FALSE),Exploitation!$F68))</f>
        <v/>
      </c>
      <c r="I49" s="281" t="str">
        <f>IF(Exploitation!E68="","",Exploitation!E68)</f>
        <v/>
      </c>
      <c r="J49" s="293" t="str">
        <f t="shared" si="23"/>
        <v/>
      </c>
      <c r="K49" s="293" t="str">
        <f t="shared" si="24"/>
        <v/>
      </c>
      <c r="L49" s="293" t="str">
        <f>IF(I49="",IF(ISERROR(VLOOKUP($F49,ITAVI_2013_volailles!$C:$J,7,FALSE)*J22/1000),"",VLOOKUP($F49,ITAVI_2013_volailles!$C:$J,7,FALSE)*J22/1000),I49*J22)</f>
        <v/>
      </c>
      <c r="M49" s="294" t="str">
        <f>IF(ISERROR(VLOOKUP($E49,'Donnees d''entrée'!$B$403:$D$410,2,FALSE)),"",VLOOKUP($E49,'Donnees d''entrée'!$B$403:$D$410,2,FALSE))</f>
        <v/>
      </c>
      <c r="N49" s="294" t="str">
        <f t="shared" si="25"/>
        <v/>
      </c>
      <c r="O49" s="295" t="str">
        <f t="shared" si="26"/>
        <v/>
      </c>
      <c r="P49" s="281" t="str">
        <f t="shared" si="10"/>
        <v/>
      </c>
      <c r="Q49" s="282" t="str">
        <f t="shared" si="27"/>
        <v/>
      </c>
      <c r="R49" s="283" t="str">
        <f t="shared" si="11"/>
        <v/>
      </c>
      <c r="S49" s="291" t="str">
        <f>IF(ISERROR(VLOOKUP(P49,'Donnees d''entrée'!$B$138:$D$146,3,FALSE)),"",VLOOKUP(P49,'Donnees d''entrée'!$B$138:$D$146,3,FALSE))</f>
        <v/>
      </c>
      <c r="T49" s="292" t="str">
        <f>IF(Emissions!$R49="","",IF(OR(Exploitation!$J68="",Exploitation!$J68="Pas d'information"),VLOOKUP($F49,ITAVI_2013_volailles!$C$3:$K$79,9,FALSE),Exploitation!$J68))</f>
        <v/>
      </c>
      <c r="U49" s="281" t="str">
        <f>IF(Exploitation!I68="","",Exploitation!I68)</f>
        <v/>
      </c>
      <c r="V49" s="296" t="str">
        <f t="shared" si="28"/>
        <v/>
      </c>
      <c r="W49" s="296" t="str">
        <f t="shared" si="29"/>
        <v/>
      </c>
      <c r="X49" s="296" t="str">
        <f>IF(U49="",IF(ISERROR(VLOOKUP($R49,ITAVI_2013_volailles!$C:$J,7,FALSE)*R22/1000),"",VLOOKUP($R49,ITAVI_2013_volailles!$C:$J,7,FALSE)*R22/1000),U49*R22)</f>
        <v/>
      </c>
      <c r="Y49" s="294" t="str">
        <f>IF(ISERROR(VLOOKUP($Q49,'Donnees d''entrée'!$B$403:$D$410,2,FALSE)),"",VLOOKUP($Q49,'Donnees d''entrée'!$B$403:$D$410,2,FALSE))</f>
        <v/>
      </c>
      <c r="Z49" s="294" t="str">
        <f t="shared" si="12"/>
        <v/>
      </c>
      <c r="AA49" s="296" t="str">
        <f t="shared" si="30"/>
        <v/>
      </c>
      <c r="AB49" s="281" t="str">
        <f t="shared" si="13"/>
        <v/>
      </c>
      <c r="AC49" s="282" t="str">
        <f t="shared" si="31"/>
        <v/>
      </c>
      <c r="AD49" s="283" t="str">
        <f t="shared" si="14"/>
        <v/>
      </c>
      <c r="AE49" s="291" t="str">
        <f>IF(ISERROR(VLOOKUP(AB49,'Donnees d''entrée'!$B$138:$D$146,3,FALSE)),"",VLOOKUP(AB49,'Donnees d''entrée'!$B$138:$D$146,3,FALSE))</f>
        <v/>
      </c>
      <c r="AF49" s="292" t="str">
        <f>IF(Emissions!$AD49="","",IF(OR(Exploitation!$N68="",Exploitation!$N68="Pas d'information"),VLOOKUP($AD49,ITAVI_2013_volailles!$C$3:$K$79,9,FALSE),Exploitation!$N68))</f>
        <v/>
      </c>
      <c r="AG49" s="281" t="str">
        <f>IF(Exploitation!M68="","",Exploitation!M68)</f>
        <v/>
      </c>
      <c r="AH49" s="296" t="str">
        <f t="shared" si="32"/>
        <v/>
      </c>
      <c r="AI49" s="296" t="str">
        <f t="shared" si="33"/>
        <v/>
      </c>
      <c r="AJ49" s="296" t="str">
        <f>IF(AG49="",IF(ISERROR(VLOOKUP($AD49,ITAVI_2013_volailles!$C:$J,7,FALSE)*Z22/1000),"",VLOOKUP($AD49,ITAVI_2013_volailles!$C:$J,7,FALSE)*Z22/1000),AG49*Z22)</f>
        <v/>
      </c>
      <c r="AK49" s="294" t="str">
        <f>IF(ISERROR(VLOOKUP($AC49,'Donnees d''entrée'!$B$403:$D$410,2,FALSE)),"",VLOOKUP($AC49,'Donnees d''entrée'!$B$403:$D$410,2,FALSE))</f>
        <v/>
      </c>
      <c r="AL49" s="294" t="str">
        <f t="shared" si="15"/>
        <v/>
      </c>
      <c r="AM49" s="296" t="str">
        <f t="shared" si="34"/>
        <v/>
      </c>
      <c r="AN49" s="281" t="str">
        <f t="shared" si="35"/>
        <v/>
      </c>
      <c r="AO49" s="282" t="str">
        <f t="shared" si="16"/>
        <v/>
      </c>
      <c r="AP49" s="283" t="str">
        <f t="shared" si="36"/>
        <v/>
      </c>
      <c r="AQ49" s="291" t="str">
        <f>IF(ISERROR(VLOOKUP(AN49,'Donnees d''entrée'!$B$138:$D$146,3,FALSE)),"",VLOOKUP(AN49,'Donnees d''entrée'!$B$138:$D$146,3,FALSE))</f>
        <v/>
      </c>
      <c r="AR49" s="292" t="str">
        <f>IF(Emissions!$AP49="","",IF(OR(Exploitation!$R68="",Exploitation!$R68="Pas d'information"),VLOOKUP($AP49,ITAVI_2013_volailles!$C$3:$K$79,9,FALSE),Exploitation!$R68))</f>
        <v/>
      </c>
      <c r="AS49" s="281" t="str">
        <f>IF(Exploitation!Q68="","",Exploitation!Q68)</f>
        <v/>
      </c>
      <c r="AT49" s="296" t="str">
        <f t="shared" si="37"/>
        <v/>
      </c>
      <c r="AU49" s="296" t="str">
        <f t="shared" si="38"/>
        <v/>
      </c>
      <c r="AV49" s="296" t="str">
        <f>IF(AS49="",IF(ISERROR(VLOOKUP($AP49,ITAVI_2013_volailles!$C:$J,7,FALSE)*AH22/1000),"",VLOOKUP($AP49,ITAVI_2013_volailles!$C:$J,7,FALSE)*AH22/1000),AS49*AH22)</f>
        <v/>
      </c>
      <c r="AW49" s="294" t="str">
        <f>IF(ISERROR(VLOOKUP($AO49,'Donnees d''entrée'!$B$403:$D$410,2,FALSE)),"",VLOOKUP($AO49,'Donnees d''entrée'!$B$403:$D$410,2,FALSE))</f>
        <v/>
      </c>
      <c r="AX49" s="294" t="str">
        <f t="shared" si="17"/>
        <v/>
      </c>
      <c r="AY49" s="296" t="str">
        <f t="shared" si="39"/>
        <v/>
      </c>
      <c r="AZ49" s="281" t="str">
        <f t="shared" si="40"/>
        <v/>
      </c>
      <c r="BA49" s="282" t="str">
        <f t="shared" si="18"/>
        <v/>
      </c>
      <c r="BB49" s="283" t="str">
        <f t="shared" si="41"/>
        <v/>
      </c>
      <c r="BC49" s="291" t="str">
        <f>IF(ISERROR(VLOOKUP(AZ49,'Donnees d''entrée'!$B$138:$D$146,3,FALSE)),"",VLOOKUP(AZ49,'Donnees d''entrée'!$B$138:$D$146,3,FALSE))</f>
        <v/>
      </c>
      <c r="BD49" s="292" t="str">
        <f>IF(Emissions!$BB49="","",IF(OR(Exploitation!$V68="",Exploitation!$V68="Pas d'information"),VLOOKUP($BB49,ITAVI_2013_volailles!$C$3:$K$79,9,FALSE),Exploitation!$V68))</f>
        <v/>
      </c>
      <c r="BE49" s="281" t="str">
        <f>IF(Exploitation!AK68="","",Exploitation!AK68)</f>
        <v/>
      </c>
      <c r="BF49" s="296" t="str">
        <f t="shared" si="42"/>
        <v/>
      </c>
      <c r="BG49" s="296" t="str">
        <f t="shared" si="43"/>
        <v/>
      </c>
      <c r="BH49" s="296" t="str">
        <f>IF(BE49="",IF(ISERROR(VLOOKUP($BB49,ITAVI_2013_volailles!$C:$J,7,FALSE)*AP22/1000),"",VLOOKUP($BB49,ITAVI_2013_volailles!$C:$J,7,FALSE)*AP22/1000),BE49*AP22)</f>
        <v/>
      </c>
      <c r="BI49" s="294" t="str">
        <f>IF(ISERROR(VLOOKUP($BA49,'Donnees d''entrée'!$B$403:$D$410,2,FALSE)),"",VLOOKUP($BA49,'Donnees d''entrée'!$B$403:$D$410,2,FALSE))</f>
        <v/>
      </c>
      <c r="BJ49" s="294" t="str">
        <f t="shared" si="19"/>
        <v/>
      </c>
      <c r="BK49" s="296" t="str">
        <f t="shared" si="44"/>
        <v/>
      </c>
      <c r="BL49" s="296">
        <f t="shared" si="45"/>
        <v>0</v>
      </c>
      <c r="BM49" s="296">
        <f t="shared" si="46"/>
        <v>0</v>
      </c>
      <c r="BN49" s="296">
        <f t="shared" si="47"/>
        <v>0</v>
      </c>
      <c r="BO49" s="296">
        <f t="shared" si="48"/>
        <v>0</v>
      </c>
    </row>
    <row r="50" spans="1:67" x14ac:dyDescent="0.25">
      <c r="A50" s="279">
        <v>5</v>
      </c>
      <c r="B50" s="280" t="str">
        <f t="shared" si="20"/>
        <v/>
      </c>
      <c r="C50" s="281" t="str">
        <f>IF(Exploitation!D20="","",Exploitation!D20)</f>
        <v/>
      </c>
      <c r="D50" s="281" t="str">
        <f t="shared" si="21"/>
        <v/>
      </c>
      <c r="E50" s="282" t="str">
        <f t="shared" si="22"/>
        <v/>
      </c>
      <c r="F50" s="283" t="str">
        <f t="shared" si="9"/>
        <v/>
      </c>
      <c r="G50" s="291" t="str">
        <f>IF(ISERROR(VLOOKUP(D50,'Donnees d''entrée'!$B$138:$D$146,3,FALSE)),"",VLOOKUP(D50,'Donnees d''entrée'!$B$138:$D$146,3,FALSE))</f>
        <v/>
      </c>
      <c r="H50" s="292" t="str">
        <f>IF(Emissions!$F50="","",IF(OR(Exploitation!$F69="",Exploitation!$F69="Pas d'information"),VLOOKUP($F50,ITAVI_2013_volailles!$C$2:$K$79,9,FALSE),Exploitation!$F69))</f>
        <v/>
      </c>
      <c r="I50" s="281" t="str">
        <f>IF(Exploitation!E69="","",Exploitation!E69)</f>
        <v/>
      </c>
      <c r="J50" s="293" t="str">
        <f t="shared" si="23"/>
        <v/>
      </c>
      <c r="K50" s="293" t="str">
        <f t="shared" si="24"/>
        <v/>
      </c>
      <c r="L50" s="293" t="str">
        <f>IF(I50="",IF(ISERROR(VLOOKUP($F50,ITAVI_2013_volailles!$C:$J,7,FALSE)*J23/1000),"",VLOOKUP($F50,ITAVI_2013_volailles!$C:$J,7,FALSE)*J23/1000),I50*J23)</f>
        <v/>
      </c>
      <c r="M50" s="294" t="str">
        <f>IF(ISERROR(VLOOKUP($E50,'Donnees d''entrée'!$B$403:$D$410,2,FALSE)),"",VLOOKUP($E50,'Donnees d''entrée'!$B$403:$D$410,2,FALSE))</f>
        <v/>
      </c>
      <c r="N50" s="294" t="str">
        <f t="shared" si="25"/>
        <v/>
      </c>
      <c r="O50" s="295" t="str">
        <f t="shared" si="26"/>
        <v/>
      </c>
      <c r="P50" s="281" t="str">
        <f t="shared" si="10"/>
        <v/>
      </c>
      <c r="Q50" s="282" t="str">
        <f t="shared" si="27"/>
        <v/>
      </c>
      <c r="R50" s="283" t="str">
        <f t="shared" si="11"/>
        <v/>
      </c>
      <c r="S50" s="291" t="str">
        <f>IF(ISERROR(VLOOKUP(P50,'Donnees d''entrée'!$B$138:$D$146,3,FALSE)),"",VLOOKUP(P50,'Donnees d''entrée'!$B$138:$D$146,3,FALSE))</f>
        <v/>
      </c>
      <c r="T50" s="292" t="str">
        <f>IF(Emissions!$R50="","",IF(OR(Exploitation!$J69="",Exploitation!$J69="Pas d'information"),VLOOKUP($F50,ITAVI_2013_volailles!$C$3:$K$79,9,FALSE),Exploitation!$J69))</f>
        <v/>
      </c>
      <c r="U50" s="281" t="str">
        <f>IF(Exploitation!I69="","",Exploitation!I69)</f>
        <v/>
      </c>
      <c r="V50" s="296" t="str">
        <f t="shared" si="28"/>
        <v/>
      </c>
      <c r="W50" s="296" t="str">
        <f t="shared" si="29"/>
        <v/>
      </c>
      <c r="X50" s="296" t="str">
        <f>IF(U50="",IF(ISERROR(VLOOKUP($R50,ITAVI_2013_volailles!$C:$J,7,FALSE)*R23/1000),"",VLOOKUP($R50,ITAVI_2013_volailles!$C:$J,7,FALSE)*R23/1000),U50*R23)</f>
        <v/>
      </c>
      <c r="Y50" s="294" t="str">
        <f>IF(ISERROR(VLOOKUP($Q50,'Donnees d''entrée'!$B$403:$D$410,2,FALSE)),"",VLOOKUP($Q50,'Donnees d''entrée'!$B$403:$D$410,2,FALSE))</f>
        <v/>
      </c>
      <c r="Z50" s="294" t="str">
        <f t="shared" si="12"/>
        <v/>
      </c>
      <c r="AA50" s="296" t="str">
        <f t="shared" si="30"/>
        <v/>
      </c>
      <c r="AB50" s="281" t="str">
        <f t="shared" si="13"/>
        <v/>
      </c>
      <c r="AC50" s="282" t="str">
        <f t="shared" si="31"/>
        <v/>
      </c>
      <c r="AD50" s="283" t="str">
        <f t="shared" si="14"/>
        <v/>
      </c>
      <c r="AE50" s="291" t="str">
        <f>IF(ISERROR(VLOOKUP(AB50,'Donnees d''entrée'!$B$138:$D$146,3,FALSE)),"",VLOOKUP(AB50,'Donnees d''entrée'!$B$138:$D$146,3,FALSE))</f>
        <v/>
      </c>
      <c r="AF50" s="292" t="str">
        <f>IF(Emissions!$AD50="","",IF(OR(Exploitation!$N69="",Exploitation!$N69="Pas d'information"),VLOOKUP($AD50,ITAVI_2013_volailles!$C$3:$K$79,9,FALSE),Exploitation!$N69))</f>
        <v/>
      </c>
      <c r="AG50" s="281" t="str">
        <f>IF(Exploitation!M69="","",Exploitation!M69)</f>
        <v/>
      </c>
      <c r="AH50" s="296" t="str">
        <f t="shared" si="32"/>
        <v/>
      </c>
      <c r="AI50" s="296" t="str">
        <f t="shared" si="33"/>
        <v/>
      </c>
      <c r="AJ50" s="296" t="str">
        <f>IF(AG50="",IF(ISERROR(VLOOKUP($AD50,ITAVI_2013_volailles!$C:$J,7,FALSE)*Z23/1000),"",VLOOKUP($AD50,ITAVI_2013_volailles!$C:$J,7,FALSE)*Z23/1000),AG50*Z23)</f>
        <v/>
      </c>
      <c r="AK50" s="294" t="str">
        <f>IF(ISERROR(VLOOKUP($AC50,'Donnees d''entrée'!$B$403:$D$410,2,FALSE)),"",VLOOKUP($AC50,'Donnees d''entrée'!$B$403:$D$410,2,FALSE))</f>
        <v/>
      </c>
      <c r="AL50" s="294" t="str">
        <f t="shared" si="15"/>
        <v/>
      </c>
      <c r="AM50" s="296" t="str">
        <f t="shared" si="34"/>
        <v/>
      </c>
      <c r="AN50" s="281" t="str">
        <f t="shared" si="35"/>
        <v/>
      </c>
      <c r="AO50" s="282" t="str">
        <f t="shared" si="16"/>
        <v/>
      </c>
      <c r="AP50" s="283" t="str">
        <f t="shared" si="36"/>
        <v/>
      </c>
      <c r="AQ50" s="291" t="str">
        <f>IF(ISERROR(VLOOKUP(AN50,'Donnees d''entrée'!$B$138:$D$146,3,FALSE)),"",VLOOKUP(AN50,'Donnees d''entrée'!$B$138:$D$146,3,FALSE))</f>
        <v/>
      </c>
      <c r="AR50" s="292" t="str">
        <f>IF(Emissions!$AP50="","",IF(OR(Exploitation!$R69="",Exploitation!$R69="Pas d'information"),VLOOKUP($AP50,ITAVI_2013_volailles!$C$3:$K$79,9,FALSE),Exploitation!$R69))</f>
        <v/>
      </c>
      <c r="AS50" s="281" t="str">
        <f>IF(Exploitation!Q69="","",Exploitation!Q69)</f>
        <v/>
      </c>
      <c r="AT50" s="296" t="str">
        <f t="shared" si="37"/>
        <v/>
      </c>
      <c r="AU50" s="296" t="str">
        <f t="shared" si="38"/>
        <v/>
      </c>
      <c r="AV50" s="296" t="str">
        <f>IF(AS50="",IF(ISERROR(VLOOKUP($AP50,ITAVI_2013_volailles!$C:$J,7,FALSE)*AH23/1000),"",VLOOKUP($AP50,ITAVI_2013_volailles!$C:$J,7,FALSE)*AH23/1000),AS50*AH23)</f>
        <v/>
      </c>
      <c r="AW50" s="294" t="str">
        <f>IF(ISERROR(VLOOKUP($AO50,'Donnees d''entrée'!$B$403:$D$410,2,FALSE)),"",VLOOKUP($AO50,'Donnees d''entrée'!$B$403:$D$410,2,FALSE))</f>
        <v/>
      </c>
      <c r="AX50" s="294" t="str">
        <f t="shared" si="17"/>
        <v/>
      </c>
      <c r="AY50" s="296" t="str">
        <f t="shared" si="39"/>
        <v/>
      </c>
      <c r="AZ50" s="281" t="str">
        <f t="shared" si="40"/>
        <v/>
      </c>
      <c r="BA50" s="282" t="str">
        <f t="shared" si="18"/>
        <v/>
      </c>
      <c r="BB50" s="283" t="str">
        <f t="shared" si="41"/>
        <v/>
      </c>
      <c r="BC50" s="291" t="str">
        <f>IF(ISERROR(VLOOKUP(AZ50,'Donnees d''entrée'!$B$138:$D$146,3,FALSE)),"",VLOOKUP(AZ50,'Donnees d''entrée'!$B$138:$D$146,3,FALSE))</f>
        <v/>
      </c>
      <c r="BD50" s="292" t="str">
        <f>IF(Emissions!$BB50="","",IF(OR(Exploitation!$V69="",Exploitation!$V69="Pas d'information"),VLOOKUP($BB50,ITAVI_2013_volailles!$C$3:$K$79,9,FALSE),Exploitation!$V69))</f>
        <v/>
      </c>
      <c r="BE50" s="281" t="str">
        <f>IF(Exploitation!AK69="","",Exploitation!AK69)</f>
        <v/>
      </c>
      <c r="BF50" s="296" t="str">
        <f t="shared" si="42"/>
        <v/>
      </c>
      <c r="BG50" s="296" t="str">
        <f t="shared" si="43"/>
        <v/>
      </c>
      <c r="BH50" s="296" t="str">
        <f>IF(BE50="",IF(ISERROR(VLOOKUP($BB50,ITAVI_2013_volailles!$C:$J,7,FALSE)*AP23/1000),"",VLOOKUP($BB50,ITAVI_2013_volailles!$C:$J,7,FALSE)*AP23/1000),BE50*AP23)</f>
        <v/>
      </c>
      <c r="BI50" s="294" t="str">
        <f>IF(ISERROR(VLOOKUP($BA50,'Donnees d''entrée'!$B$403:$D$410,2,FALSE)),"",VLOOKUP($BA50,'Donnees d''entrée'!$B$403:$D$410,2,FALSE))</f>
        <v/>
      </c>
      <c r="BJ50" s="294" t="str">
        <f t="shared" si="19"/>
        <v/>
      </c>
      <c r="BK50" s="296" t="str">
        <f t="shared" si="44"/>
        <v/>
      </c>
      <c r="BL50" s="296">
        <f t="shared" si="45"/>
        <v>0</v>
      </c>
      <c r="BM50" s="296">
        <f t="shared" si="46"/>
        <v>0</v>
      </c>
      <c r="BN50" s="296">
        <f t="shared" si="47"/>
        <v>0</v>
      </c>
      <c r="BO50" s="296">
        <f t="shared" si="48"/>
        <v>0</v>
      </c>
    </row>
    <row r="51" spans="1:67" x14ac:dyDescent="0.25">
      <c r="A51" s="279">
        <v>6</v>
      </c>
      <c r="B51" s="280" t="str">
        <f t="shared" si="20"/>
        <v/>
      </c>
      <c r="C51" s="281" t="str">
        <f>IF(Exploitation!D21="","",Exploitation!D21)</f>
        <v/>
      </c>
      <c r="D51" s="281" t="str">
        <f t="shared" si="21"/>
        <v/>
      </c>
      <c r="E51" s="282" t="str">
        <f t="shared" si="22"/>
        <v/>
      </c>
      <c r="F51" s="283" t="str">
        <f t="shared" si="9"/>
        <v/>
      </c>
      <c r="G51" s="291" t="str">
        <f>IF(ISERROR(VLOOKUP(D51,'Donnees d''entrée'!$B$138:$D$146,3,FALSE)),"",VLOOKUP(D51,'Donnees d''entrée'!$B$138:$D$146,3,FALSE))</f>
        <v/>
      </c>
      <c r="H51" s="292" t="str">
        <f>IF(Emissions!$F51="","",IF(OR(Exploitation!$F70="",Exploitation!$F70="Pas d'information"),VLOOKUP($F51,ITAVI_2013_volailles!$C$2:$K$79,9,FALSE),Exploitation!$F70))</f>
        <v/>
      </c>
      <c r="I51" s="281" t="str">
        <f>IF(Exploitation!E70="","",Exploitation!E70)</f>
        <v/>
      </c>
      <c r="J51" s="293" t="str">
        <f t="shared" si="23"/>
        <v/>
      </c>
      <c r="K51" s="293" t="str">
        <f t="shared" si="24"/>
        <v/>
      </c>
      <c r="L51" s="293" t="str">
        <f>IF(I51="",IF(ISERROR(VLOOKUP($F51,ITAVI_2013_volailles!$C:$J,7,FALSE)*J24/1000),"",VLOOKUP($F51,ITAVI_2013_volailles!$C:$J,7,FALSE)*J24/1000),I51*J24)</f>
        <v/>
      </c>
      <c r="M51" s="294" t="str">
        <f>IF(ISERROR(VLOOKUP($E51,'Donnees d''entrée'!$B$403:$D$410,2,FALSE)),"",VLOOKUP($E51,'Donnees d''entrée'!$B$403:$D$410,2,FALSE))</f>
        <v/>
      </c>
      <c r="N51" s="294" t="str">
        <f t="shared" si="25"/>
        <v/>
      </c>
      <c r="O51" s="295" t="str">
        <f t="shared" si="26"/>
        <v/>
      </c>
      <c r="P51" s="281" t="str">
        <f t="shared" si="10"/>
        <v/>
      </c>
      <c r="Q51" s="282" t="str">
        <f t="shared" si="27"/>
        <v/>
      </c>
      <c r="R51" s="283" t="str">
        <f t="shared" si="11"/>
        <v/>
      </c>
      <c r="S51" s="291" t="str">
        <f>IF(ISERROR(VLOOKUP(P51,'Donnees d''entrée'!$B$138:$D$146,3,FALSE)),"",VLOOKUP(P51,'Donnees d''entrée'!$B$138:$D$146,3,FALSE))</f>
        <v/>
      </c>
      <c r="T51" s="292" t="str">
        <f>IF(Emissions!$R51="","",IF(OR(Exploitation!$J70="",Exploitation!$J70="Pas d'information"),VLOOKUP($F51,ITAVI_2013_volailles!$C$3:$K$79,9,FALSE),Exploitation!$J70))</f>
        <v/>
      </c>
      <c r="U51" s="281" t="str">
        <f>IF(Exploitation!I70="","",Exploitation!I70)</f>
        <v/>
      </c>
      <c r="V51" s="296" t="str">
        <f t="shared" si="28"/>
        <v/>
      </c>
      <c r="W51" s="296" t="str">
        <f t="shared" si="29"/>
        <v/>
      </c>
      <c r="X51" s="296" t="str">
        <f>IF(U51="",IF(ISERROR(VLOOKUP($R51,ITAVI_2013_volailles!$C:$J,7,FALSE)*R24/1000),"",VLOOKUP($R51,ITAVI_2013_volailles!$C:$J,7,FALSE)*R24/1000),U51*R24)</f>
        <v/>
      </c>
      <c r="Y51" s="294" t="str">
        <f>IF(ISERROR(VLOOKUP($Q51,'Donnees d''entrée'!$B$403:$D$410,2,FALSE)),"",VLOOKUP($Q51,'Donnees d''entrée'!$B$403:$D$410,2,FALSE))</f>
        <v/>
      </c>
      <c r="Z51" s="294" t="str">
        <f t="shared" si="12"/>
        <v/>
      </c>
      <c r="AA51" s="296" t="str">
        <f t="shared" si="30"/>
        <v/>
      </c>
      <c r="AB51" s="281" t="str">
        <f t="shared" si="13"/>
        <v/>
      </c>
      <c r="AC51" s="282" t="str">
        <f t="shared" si="31"/>
        <v/>
      </c>
      <c r="AD51" s="283" t="str">
        <f t="shared" si="14"/>
        <v/>
      </c>
      <c r="AE51" s="291" t="str">
        <f>IF(ISERROR(VLOOKUP(AB51,'Donnees d''entrée'!$B$138:$D$146,3,FALSE)),"",VLOOKUP(AB51,'Donnees d''entrée'!$B$138:$D$146,3,FALSE))</f>
        <v/>
      </c>
      <c r="AF51" s="292" t="str">
        <f>IF(Emissions!$AD51="","",IF(OR(Exploitation!$N70="",Exploitation!$N70="Pas d'information"),VLOOKUP($AD51,ITAVI_2013_volailles!$C$3:$K$79,9,FALSE),Exploitation!$N70))</f>
        <v/>
      </c>
      <c r="AG51" s="281" t="str">
        <f>IF(Exploitation!M70="","",Exploitation!M70)</f>
        <v/>
      </c>
      <c r="AH51" s="296" t="str">
        <f t="shared" si="32"/>
        <v/>
      </c>
      <c r="AI51" s="296" t="str">
        <f t="shared" si="33"/>
        <v/>
      </c>
      <c r="AJ51" s="296" t="str">
        <f>IF(AG51="",IF(ISERROR(VLOOKUP($AD51,ITAVI_2013_volailles!$C:$J,7,FALSE)*Z24/1000),"",VLOOKUP($AD51,ITAVI_2013_volailles!$C:$J,7,FALSE)*Z24/1000),AG51*Z24)</f>
        <v/>
      </c>
      <c r="AK51" s="294" t="str">
        <f>IF(ISERROR(VLOOKUP($AC51,'Donnees d''entrée'!$B$403:$D$410,2,FALSE)),"",VLOOKUP($AC51,'Donnees d''entrée'!$B$403:$D$410,2,FALSE))</f>
        <v/>
      </c>
      <c r="AL51" s="294" t="str">
        <f t="shared" si="15"/>
        <v/>
      </c>
      <c r="AM51" s="296" t="str">
        <f t="shared" si="34"/>
        <v/>
      </c>
      <c r="AN51" s="281" t="str">
        <f t="shared" si="35"/>
        <v/>
      </c>
      <c r="AO51" s="282" t="str">
        <f t="shared" si="16"/>
        <v/>
      </c>
      <c r="AP51" s="283" t="str">
        <f t="shared" si="36"/>
        <v/>
      </c>
      <c r="AQ51" s="291" t="str">
        <f>IF(ISERROR(VLOOKUP(AN51,'Donnees d''entrée'!$B$138:$D$146,3,FALSE)),"",VLOOKUP(AN51,'Donnees d''entrée'!$B$138:$D$146,3,FALSE))</f>
        <v/>
      </c>
      <c r="AR51" s="292" t="str">
        <f>IF(Emissions!$AP51="","",IF(OR(Exploitation!$R70="",Exploitation!$R70="Pas d'information"),VLOOKUP($AP51,ITAVI_2013_volailles!$C$3:$K$79,9,FALSE),Exploitation!$R70))</f>
        <v/>
      </c>
      <c r="AS51" s="281" t="str">
        <f>IF(Exploitation!Q70="","",Exploitation!Q70)</f>
        <v/>
      </c>
      <c r="AT51" s="296" t="str">
        <f t="shared" si="37"/>
        <v/>
      </c>
      <c r="AU51" s="296" t="str">
        <f t="shared" si="38"/>
        <v/>
      </c>
      <c r="AV51" s="296" t="str">
        <f>IF(AS51="",IF(ISERROR(VLOOKUP($AP51,ITAVI_2013_volailles!$C:$J,7,FALSE)*AH24/1000),"",VLOOKUP($AP51,ITAVI_2013_volailles!$C:$J,7,FALSE)*AH24/1000),AS51*AH24)</f>
        <v/>
      </c>
      <c r="AW51" s="294" t="str">
        <f>IF(ISERROR(VLOOKUP($AO51,'Donnees d''entrée'!$B$403:$D$410,2,FALSE)),"",VLOOKUP($AO51,'Donnees d''entrée'!$B$403:$D$410,2,FALSE))</f>
        <v/>
      </c>
      <c r="AX51" s="294" t="str">
        <f t="shared" si="17"/>
        <v/>
      </c>
      <c r="AY51" s="296" t="str">
        <f t="shared" si="39"/>
        <v/>
      </c>
      <c r="AZ51" s="281" t="str">
        <f t="shared" si="40"/>
        <v/>
      </c>
      <c r="BA51" s="282" t="str">
        <f t="shared" si="18"/>
        <v/>
      </c>
      <c r="BB51" s="283" t="str">
        <f t="shared" si="41"/>
        <v/>
      </c>
      <c r="BC51" s="291" t="str">
        <f>IF(ISERROR(VLOOKUP(AZ51,'Donnees d''entrée'!$B$138:$D$146,3,FALSE)),"",VLOOKUP(AZ51,'Donnees d''entrée'!$B$138:$D$146,3,FALSE))</f>
        <v/>
      </c>
      <c r="BD51" s="292" t="str">
        <f>IF(Emissions!$BB51="","",IF(OR(Exploitation!$V70="",Exploitation!$V70="Pas d'information"),VLOOKUP($BB51,ITAVI_2013_volailles!$C$3:$K$79,9,FALSE),Exploitation!$V70))</f>
        <v/>
      </c>
      <c r="BE51" s="281" t="str">
        <f>IF(Exploitation!AK70="","",Exploitation!AK70)</f>
        <v/>
      </c>
      <c r="BF51" s="296" t="str">
        <f t="shared" si="42"/>
        <v/>
      </c>
      <c r="BG51" s="296" t="str">
        <f t="shared" si="43"/>
        <v/>
      </c>
      <c r="BH51" s="296" t="str">
        <f>IF(BE51="",IF(ISERROR(VLOOKUP($BB51,ITAVI_2013_volailles!$C:$J,7,FALSE)*AP24/1000),"",VLOOKUP($BB51,ITAVI_2013_volailles!$C:$J,7,FALSE)*AP24/1000),BE51*AP24)</f>
        <v/>
      </c>
      <c r="BI51" s="294" t="str">
        <f>IF(ISERROR(VLOOKUP($BA51,'Donnees d''entrée'!$B$403:$D$410,2,FALSE)),"",VLOOKUP($BA51,'Donnees d''entrée'!$B$403:$D$410,2,FALSE))</f>
        <v/>
      </c>
      <c r="BJ51" s="294" t="str">
        <f t="shared" si="19"/>
        <v/>
      </c>
      <c r="BK51" s="296" t="str">
        <f t="shared" si="44"/>
        <v/>
      </c>
      <c r="BL51" s="296">
        <f t="shared" si="45"/>
        <v>0</v>
      </c>
      <c r="BM51" s="296">
        <f t="shared" si="46"/>
        <v>0</v>
      </c>
      <c r="BN51" s="296">
        <f t="shared" si="47"/>
        <v>0</v>
      </c>
      <c r="BO51" s="296">
        <f t="shared" si="48"/>
        <v>0</v>
      </c>
    </row>
    <row r="52" spans="1:67" x14ac:dyDescent="0.25">
      <c r="A52" s="279">
        <v>7</v>
      </c>
      <c r="B52" s="280" t="str">
        <f t="shared" si="20"/>
        <v/>
      </c>
      <c r="C52" s="281" t="str">
        <f>IF(Exploitation!D22="","",Exploitation!D22)</f>
        <v/>
      </c>
      <c r="D52" s="281" t="str">
        <f t="shared" si="21"/>
        <v/>
      </c>
      <c r="E52" s="282" t="str">
        <f t="shared" si="22"/>
        <v/>
      </c>
      <c r="F52" s="283" t="str">
        <f t="shared" si="9"/>
        <v/>
      </c>
      <c r="G52" s="291" t="str">
        <f>IF(ISERROR(VLOOKUP(D52,'Donnees d''entrée'!$B$138:$D$146,3,FALSE)),"",VLOOKUP(D52,'Donnees d''entrée'!$B$138:$D$146,3,FALSE))</f>
        <v/>
      </c>
      <c r="H52" s="292" t="str">
        <f>IF(Emissions!$F52="","",IF(OR(Exploitation!$F71="",Exploitation!$F71="Pas d'information"),VLOOKUP($F52,ITAVI_2013_volailles!$C$2:$K$79,9,FALSE),Exploitation!$F71))</f>
        <v/>
      </c>
      <c r="I52" s="281" t="str">
        <f>IF(Exploitation!E71="","",Exploitation!E71)</f>
        <v/>
      </c>
      <c r="J52" s="293" t="str">
        <f t="shared" si="23"/>
        <v/>
      </c>
      <c r="K52" s="293" t="str">
        <f t="shared" si="24"/>
        <v/>
      </c>
      <c r="L52" s="293" t="str">
        <f>IF(I52="",IF(ISERROR(VLOOKUP($F52,ITAVI_2013_volailles!$C:$J,7,FALSE)*J25/1000),"",VLOOKUP($F52,ITAVI_2013_volailles!$C:$J,7,FALSE)*J25/1000),I52*J25)</f>
        <v/>
      </c>
      <c r="M52" s="294" t="str">
        <f>IF(ISERROR(VLOOKUP($E52,'Donnees d''entrée'!$B$403:$D$410,2,FALSE)),"",VLOOKUP($E52,'Donnees d''entrée'!$B$403:$D$410,2,FALSE))</f>
        <v/>
      </c>
      <c r="N52" s="294" t="str">
        <f t="shared" si="25"/>
        <v/>
      </c>
      <c r="O52" s="295" t="str">
        <f t="shared" si="26"/>
        <v/>
      </c>
      <c r="P52" s="281" t="str">
        <f t="shared" si="10"/>
        <v/>
      </c>
      <c r="Q52" s="282" t="str">
        <f t="shared" si="27"/>
        <v/>
      </c>
      <c r="R52" s="283" t="str">
        <f t="shared" si="11"/>
        <v/>
      </c>
      <c r="S52" s="291" t="str">
        <f>IF(ISERROR(VLOOKUP(P52,'Donnees d''entrée'!$B$138:$D$146,3,FALSE)),"",VLOOKUP(P52,'Donnees d''entrée'!$B$138:$D$146,3,FALSE))</f>
        <v/>
      </c>
      <c r="T52" s="292" t="str">
        <f>IF(Emissions!$R52="","",IF(OR(Exploitation!$J71="",Exploitation!$J71="Pas d'information"),VLOOKUP($F52,ITAVI_2013_volailles!$C$3:$K$79,9,FALSE),Exploitation!$J71))</f>
        <v/>
      </c>
      <c r="U52" s="281" t="str">
        <f>IF(Exploitation!I71="","",Exploitation!I71)</f>
        <v/>
      </c>
      <c r="V52" s="296" t="str">
        <f t="shared" si="28"/>
        <v/>
      </c>
      <c r="W52" s="296" t="str">
        <f t="shared" si="29"/>
        <v/>
      </c>
      <c r="X52" s="296" t="str">
        <f>IF(U52="",IF(ISERROR(VLOOKUP($R52,ITAVI_2013_volailles!$C:$J,7,FALSE)*R25/1000),"",VLOOKUP($R52,ITAVI_2013_volailles!$C:$J,7,FALSE)*R25/1000),U52*R25)</f>
        <v/>
      </c>
      <c r="Y52" s="294" t="str">
        <f>IF(ISERROR(VLOOKUP($Q52,'Donnees d''entrée'!$B$403:$D$410,2,FALSE)),"",VLOOKUP($Q52,'Donnees d''entrée'!$B$403:$D$410,2,FALSE))</f>
        <v/>
      </c>
      <c r="Z52" s="294" t="str">
        <f t="shared" si="12"/>
        <v/>
      </c>
      <c r="AA52" s="296" t="str">
        <f t="shared" si="30"/>
        <v/>
      </c>
      <c r="AB52" s="281" t="str">
        <f t="shared" si="13"/>
        <v/>
      </c>
      <c r="AC52" s="282" t="str">
        <f t="shared" si="31"/>
        <v/>
      </c>
      <c r="AD52" s="283" t="str">
        <f t="shared" si="14"/>
        <v/>
      </c>
      <c r="AE52" s="291" t="str">
        <f>IF(ISERROR(VLOOKUP(AB52,'Donnees d''entrée'!$B$138:$D$146,3,FALSE)),"",VLOOKUP(AB52,'Donnees d''entrée'!$B$138:$D$146,3,FALSE))</f>
        <v/>
      </c>
      <c r="AF52" s="292" t="str">
        <f>IF(Emissions!$AD52="","",IF(OR(Exploitation!$N71="",Exploitation!$N71="Pas d'information"),VLOOKUP($AD52,ITAVI_2013_volailles!$C$3:$K$79,9,FALSE),Exploitation!$N71))</f>
        <v/>
      </c>
      <c r="AG52" s="281" t="str">
        <f>IF(Exploitation!M71="","",Exploitation!M71)</f>
        <v/>
      </c>
      <c r="AH52" s="296" t="str">
        <f t="shared" si="32"/>
        <v/>
      </c>
      <c r="AI52" s="296" t="str">
        <f t="shared" si="33"/>
        <v/>
      </c>
      <c r="AJ52" s="296" t="str">
        <f>IF(AG52="",IF(ISERROR(VLOOKUP($AD52,ITAVI_2013_volailles!$C:$J,7,FALSE)*Z25/1000),"",VLOOKUP($AD52,ITAVI_2013_volailles!$C:$J,7,FALSE)*Z25/1000),AG52*Z25)</f>
        <v/>
      </c>
      <c r="AK52" s="294" t="str">
        <f>IF(ISERROR(VLOOKUP($AC52,'Donnees d''entrée'!$B$403:$D$410,2,FALSE)),"",VLOOKUP($AC52,'Donnees d''entrée'!$B$403:$D$410,2,FALSE))</f>
        <v/>
      </c>
      <c r="AL52" s="294" t="str">
        <f t="shared" si="15"/>
        <v/>
      </c>
      <c r="AM52" s="296" t="str">
        <f t="shared" si="34"/>
        <v/>
      </c>
      <c r="AN52" s="281" t="str">
        <f t="shared" si="35"/>
        <v/>
      </c>
      <c r="AO52" s="282" t="str">
        <f t="shared" si="16"/>
        <v/>
      </c>
      <c r="AP52" s="283" t="str">
        <f t="shared" si="36"/>
        <v/>
      </c>
      <c r="AQ52" s="291" t="str">
        <f>IF(ISERROR(VLOOKUP(AN52,'Donnees d''entrée'!$B$138:$D$146,3,FALSE)),"",VLOOKUP(AN52,'Donnees d''entrée'!$B$138:$D$146,3,FALSE))</f>
        <v/>
      </c>
      <c r="AR52" s="292" t="str">
        <f>IF(Emissions!$AP52="","",IF(OR(Exploitation!$R71="",Exploitation!$R71="Pas d'information"),VLOOKUP($AP52,ITAVI_2013_volailles!$C$3:$K$79,9,FALSE),Exploitation!$R71))</f>
        <v/>
      </c>
      <c r="AS52" s="281" t="str">
        <f>IF(Exploitation!Q71="","",Exploitation!Q71)</f>
        <v/>
      </c>
      <c r="AT52" s="296" t="str">
        <f t="shared" si="37"/>
        <v/>
      </c>
      <c r="AU52" s="296" t="str">
        <f t="shared" si="38"/>
        <v/>
      </c>
      <c r="AV52" s="296" t="str">
        <f>IF(AS52="",IF(ISERROR(VLOOKUP($AP52,ITAVI_2013_volailles!$C:$J,7,FALSE)*AH25/1000),"",VLOOKUP($AP52,ITAVI_2013_volailles!$C:$J,7,FALSE)*AH25/1000),AS52*AH25)</f>
        <v/>
      </c>
      <c r="AW52" s="294" t="str">
        <f>IF(ISERROR(VLOOKUP($AO52,'Donnees d''entrée'!$B$403:$D$410,2,FALSE)),"",VLOOKUP($AO52,'Donnees d''entrée'!$B$403:$D$410,2,FALSE))</f>
        <v/>
      </c>
      <c r="AX52" s="294" t="str">
        <f t="shared" si="17"/>
        <v/>
      </c>
      <c r="AY52" s="296" t="str">
        <f t="shared" si="39"/>
        <v/>
      </c>
      <c r="AZ52" s="281" t="str">
        <f t="shared" si="40"/>
        <v/>
      </c>
      <c r="BA52" s="282" t="str">
        <f t="shared" si="18"/>
        <v/>
      </c>
      <c r="BB52" s="283" t="str">
        <f t="shared" si="41"/>
        <v/>
      </c>
      <c r="BC52" s="291" t="str">
        <f>IF(ISERROR(VLOOKUP(AZ52,'Donnees d''entrée'!$B$138:$D$146,3,FALSE)),"",VLOOKUP(AZ52,'Donnees d''entrée'!$B$138:$D$146,3,FALSE))</f>
        <v/>
      </c>
      <c r="BD52" s="292" t="str">
        <f>IF(Emissions!$BB52="","",IF(OR(Exploitation!$V71="",Exploitation!$V71="Pas d'information"),VLOOKUP($BB52,ITAVI_2013_volailles!$C$3:$K$79,9,FALSE),Exploitation!$V71))</f>
        <v/>
      </c>
      <c r="BE52" s="281" t="str">
        <f>IF(Exploitation!AK71="","",Exploitation!AK71)</f>
        <v/>
      </c>
      <c r="BF52" s="296" t="str">
        <f t="shared" si="42"/>
        <v/>
      </c>
      <c r="BG52" s="296" t="str">
        <f t="shared" si="43"/>
        <v/>
      </c>
      <c r="BH52" s="296" t="str">
        <f>IF(BE52="",IF(ISERROR(VLOOKUP($BB52,ITAVI_2013_volailles!$C:$J,7,FALSE)*AP25/1000),"",VLOOKUP($BB52,ITAVI_2013_volailles!$C:$J,7,FALSE)*AP25/1000),BE52*AP25)</f>
        <v/>
      </c>
      <c r="BI52" s="294" t="str">
        <f>IF(ISERROR(VLOOKUP($BA52,'Donnees d''entrée'!$B$403:$D$410,2,FALSE)),"",VLOOKUP($BA52,'Donnees d''entrée'!$B$403:$D$410,2,FALSE))</f>
        <v/>
      </c>
      <c r="BJ52" s="294" t="str">
        <f t="shared" si="19"/>
        <v/>
      </c>
      <c r="BK52" s="296" t="str">
        <f t="shared" si="44"/>
        <v/>
      </c>
      <c r="BL52" s="296">
        <f t="shared" si="45"/>
        <v>0</v>
      </c>
      <c r="BM52" s="296">
        <f t="shared" si="46"/>
        <v>0</v>
      </c>
      <c r="BN52" s="296">
        <f t="shared" si="47"/>
        <v>0</v>
      </c>
      <c r="BO52" s="296">
        <f t="shared" si="48"/>
        <v>0</v>
      </c>
    </row>
    <row r="53" spans="1:67" x14ac:dyDescent="0.25">
      <c r="A53" s="279">
        <v>8</v>
      </c>
      <c r="B53" s="280" t="str">
        <f t="shared" si="20"/>
        <v/>
      </c>
      <c r="C53" s="281" t="str">
        <f>IF(Exploitation!D23="","",Exploitation!D23)</f>
        <v/>
      </c>
      <c r="D53" s="281" t="str">
        <f t="shared" si="21"/>
        <v/>
      </c>
      <c r="E53" s="282" t="str">
        <f t="shared" si="22"/>
        <v/>
      </c>
      <c r="F53" s="283" t="str">
        <f t="shared" si="9"/>
        <v/>
      </c>
      <c r="G53" s="291" t="str">
        <f>IF(ISERROR(VLOOKUP(D53,'Donnees d''entrée'!$B$138:$D$146,3,FALSE)),"",VLOOKUP(D53,'Donnees d''entrée'!$B$138:$D$146,3,FALSE))</f>
        <v/>
      </c>
      <c r="H53" s="292" t="str">
        <f>IF(Emissions!$F53="","",IF(OR(Exploitation!$F72="",Exploitation!$F72="Pas d'information"),VLOOKUP($F53,ITAVI_2013_volailles!$C$2:$K$79,9,FALSE),Exploitation!$F72))</f>
        <v/>
      </c>
      <c r="I53" s="281" t="str">
        <f>IF(Exploitation!E72="","",Exploitation!E72)</f>
        <v/>
      </c>
      <c r="J53" s="293" t="str">
        <f t="shared" si="23"/>
        <v/>
      </c>
      <c r="K53" s="293" t="str">
        <f t="shared" si="24"/>
        <v/>
      </c>
      <c r="L53" s="293" t="str">
        <f>IF(I53="",IF(ISERROR(VLOOKUP($F53,ITAVI_2013_volailles!$C:$J,7,FALSE)*J26/1000),"",VLOOKUP($F53,ITAVI_2013_volailles!$C:$J,7,FALSE)*J26/1000),I53*J26)</f>
        <v/>
      </c>
      <c r="M53" s="294" t="str">
        <f>IF(ISERROR(VLOOKUP($E53,'Donnees d''entrée'!$B$403:$D$410,2,FALSE)),"",VLOOKUP($E53,'Donnees d''entrée'!$B$403:$D$410,2,FALSE))</f>
        <v/>
      </c>
      <c r="N53" s="294" t="str">
        <f t="shared" si="25"/>
        <v/>
      </c>
      <c r="O53" s="295" t="str">
        <f t="shared" si="26"/>
        <v/>
      </c>
      <c r="P53" s="281" t="str">
        <f t="shared" si="10"/>
        <v/>
      </c>
      <c r="Q53" s="282" t="str">
        <f t="shared" si="27"/>
        <v/>
      </c>
      <c r="R53" s="283" t="str">
        <f t="shared" si="11"/>
        <v/>
      </c>
      <c r="S53" s="291" t="str">
        <f>IF(ISERROR(VLOOKUP(P53,'Donnees d''entrée'!$B$138:$D$146,3,FALSE)),"",VLOOKUP(P53,'Donnees d''entrée'!$B$138:$D$146,3,FALSE))</f>
        <v/>
      </c>
      <c r="T53" s="292" t="str">
        <f>IF(Emissions!$R53="","",IF(OR(Exploitation!$J72="",Exploitation!$J72="Pas d'information"),VLOOKUP($F53,ITAVI_2013_volailles!$C$3:$K$79,9,FALSE),Exploitation!$J72))</f>
        <v/>
      </c>
      <c r="U53" s="281" t="str">
        <f>IF(Exploitation!I72="","",Exploitation!I72)</f>
        <v/>
      </c>
      <c r="V53" s="296" t="str">
        <f t="shared" si="28"/>
        <v/>
      </c>
      <c r="W53" s="296" t="str">
        <f t="shared" si="29"/>
        <v/>
      </c>
      <c r="X53" s="296" t="str">
        <f>IF(U53="",IF(ISERROR(VLOOKUP($R53,ITAVI_2013_volailles!$C:$J,7,FALSE)*R26/1000),"",VLOOKUP($R53,ITAVI_2013_volailles!$C:$J,7,FALSE)*R26/1000),U53*R26)</f>
        <v/>
      </c>
      <c r="Y53" s="294" t="str">
        <f>IF(ISERROR(VLOOKUP($Q53,'Donnees d''entrée'!$B$403:$D$410,2,FALSE)),"",VLOOKUP($Q53,'Donnees d''entrée'!$B$403:$D$410,2,FALSE))</f>
        <v/>
      </c>
      <c r="Z53" s="294" t="str">
        <f t="shared" si="12"/>
        <v/>
      </c>
      <c r="AA53" s="296" t="str">
        <f t="shared" si="30"/>
        <v/>
      </c>
      <c r="AB53" s="281" t="str">
        <f t="shared" si="13"/>
        <v/>
      </c>
      <c r="AC53" s="282" t="str">
        <f t="shared" si="31"/>
        <v/>
      </c>
      <c r="AD53" s="283" t="str">
        <f t="shared" si="14"/>
        <v/>
      </c>
      <c r="AE53" s="291" t="str">
        <f>IF(ISERROR(VLOOKUP(AB53,'Donnees d''entrée'!$B$138:$D$146,3,FALSE)),"",VLOOKUP(AB53,'Donnees d''entrée'!$B$138:$D$146,3,FALSE))</f>
        <v/>
      </c>
      <c r="AF53" s="292" t="str">
        <f>IF(Emissions!$AD53="","",IF(OR(Exploitation!$N72="",Exploitation!$N72="Pas d'information"),VLOOKUP($AD53,ITAVI_2013_volailles!$C$3:$K$79,9,FALSE),Exploitation!$N72))</f>
        <v/>
      </c>
      <c r="AG53" s="281" t="str">
        <f>IF(Exploitation!M72="","",Exploitation!M72)</f>
        <v/>
      </c>
      <c r="AH53" s="296" t="str">
        <f t="shared" si="32"/>
        <v/>
      </c>
      <c r="AI53" s="296" t="str">
        <f t="shared" si="33"/>
        <v/>
      </c>
      <c r="AJ53" s="296" t="str">
        <f>IF(AG53="",IF(ISERROR(VLOOKUP($AD53,ITAVI_2013_volailles!$C:$J,7,FALSE)*Z26/1000),"",VLOOKUP($AD53,ITAVI_2013_volailles!$C:$J,7,FALSE)*Z26/1000),AG53*Z26)</f>
        <v/>
      </c>
      <c r="AK53" s="294" t="str">
        <f>IF(ISERROR(VLOOKUP($AC53,'Donnees d''entrée'!$B$403:$D$410,2,FALSE)),"",VLOOKUP($AC53,'Donnees d''entrée'!$B$403:$D$410,2,FALSE))</f>
        <v/>
      </c>
      <c r="AL53" s="294" t="str">
        <f t="shared" si="15"/>
        <v/>
      </c>
      <c r="AM53" s="296" t="str">
        <f t="shared" si="34"/>
        <v/>
      </c>
      <c r="AN53" s="281" t="str">
        <f t="shared" si="35"/>
        <v/>
      </c>
      <c r="AO53" s="282" t="str">
        <f t="shared" si="16"/>
        <v/>
      </c>
      <c r="AP53" s="283" t="str">
        <f t="shared" si="36"/>
        <v/>
      </c>
      <c r="AQ53" s="291" t="str">
        <f>IF(ISERROR(VLOOKUP(AN53,'Donnees d''entrée'!$B$138:$D$146,3,FALSE)),"",VLOOKUP(AN53,'Donnees d''entrée'!$B$138:$D$146,3,FALSE))</f>
        <v/>
      </c>
      <c r="AR53" s="292" t="str">
        <f>IF(Emissions!$AP53="","",IF(OR(Exploitation!$R72="",Exploitation!$R72="Pas d'information"),VLOOKUP($AP53,ITAVI_2013_volailles!$C$3:$K$79,9,FALSE),Exploitation!$R72))</f>
        <v/>
      </c>
      <c r="AS53" s="281" t="str">
        <f>IF(Exploitation!Q72="","",Exploitation!Q72)</f>
        <v/>
      </c>
      <c r="AT53" s="296" t="str">
        <f t="shared" si="37"/>
        <v/>
      </c>
      <c r="AU53" s="296" t="str">
        <f t="shared" si="38"/>
        <v/>
      </c>
      <c r="AV53" s="296" t="str">
        <f>IF(AS53="",IF(ISERROR(VLOOKUP($AP53,ITAVI_2013_volailles!$C:$J,7,FALSE)*AH26/1000),"",VLOOKUP($AP53,ITAVI_2013_volailles!$C:$J,7,FALSE)*AH26/1000),AS53*AH26)</f>
        <v/>
      </c>
      <c r="AW53" s="294" t="str">
        <f>IF(ISERROR(VLOOKUP($AO53,'Donnees d''entrée'!$B$403:$D$410,2,FALSE)),"",VLOOKUP($AO53,'Donnees d''entrée'!$B$403:$D$410,2,FALSE))</f>
        <v/>
      </c>
      <c r="AX53" s="294" t="str">
        <f t="shared" si="17"/>
        <v/>
      </c>
      <c r="AY53" s="296" t="str">
        <f t="shared" si="39"/>
        <v/>
      </c>
      <c r="AZ53" s="281" t="str">
        <f t="shared" si="40"/>
        <v/>
      </c>
      <c r="BA53" s="282" t="str">
        <f t="shared" si="18"/>
        <v/>
      </c>
      <c r="BB53" s="283" t="str">
        <f t="shared" si="41"/>
        <v/>
      </c>
      <c r="BC53" s="291" t="str">
        <f>IF(ISERROR(VLOOKUP(AZ53,'Donnees d''entrée'!$B$138:$D$146,3,FALSE)),"",VLOOKUP(AZ53,'Donnees d''entrée'!$B$138:$D$146,3,FALSE))</f>
        <v/>
      </c>
      <c r="BD53" s="292" t="str">
        <f>IF(Emissions!$BB53="","",IF(OR(Exploitation!$V72="",Exploitation!$V72="Pas d'information"),VLOOKUP($BB53,ITAVI_2013_volailles!$C$3:$K$79,9,FALSE),Exploitation!$V72))</f>
        <v/>
      </c>
      <c r="BE53" s="281" t="str">
        <f>IF(Exploitation!AK72="","",Exploitation!AK72)</f>
        <v/>
      </c>
      <c r="BF53" s="296" t="str">
        <f t="shared" si="42"/>
        <v/>
      </c>
      <c r="BG53" s="296" t="str">
        <f t="shared" si="43"/>
        <v/>
      </c>
      <c r="BH53" s="296" t="str">
        <f>IF(BE53="",IF(ISERROR(VLOOKUP($BB53,ITAVI_2013_volailles!$C:$J,7,FALSE)*AP26/1000),"",VLOOKUP($BB53,ITAVI_2013_volailles!$C:$J,7,FALSE)*AP26/1000),BE53*AP26)</f>
        <v/>
      </c>
      <c r="BI53" s="294" t="str">
        <f>IF(ISERROR(VLOOKUP($BA53,'Donnees d''entrée'!$B$403:$D$410,2,FALSE)),"",VLOOKUP($BA53,'Donnees d''entrée'!$B$403:$D$410,2,FALSE))</f>
        <v/>
      </c>
      <c r="BJ53" s="294" t="str">
        <f t="shared" si="19"/>
        <v/>
      </c>
      <c r="BK53" s="296" t="str">
        <f t="shared" si="44"/>
        <v/>
      </c>
      <c r="BL53" s="296">
        <f t="shared" si="45"/>
        <v>0</v>
      </c>
      <c r="BM53" s="296">
        <f t="shared" si="46"/>
        <v>0</v>
      </c>
      <c r="BN53" s="296">
        <f t="shared" si="47"/>
        <v>0</v>
      </c>
      <c r="BO53" s="296">
        <f t="shared" si="48"/>
        <v>0</v>
      </c>
    </row>
    <row r="54" spans="1:67" x14ac:dyDescent="0.25">
      <c r="A54" s="279">
        <v>9</v>
      </c>
      <c r="B54" s="280" t="str">
        <f t="shared" si="20"/>
        <v/>
      </c>
      <c r="C54" s="281" t="str">
        <f>IF(Exploitation!D24="","",Exploitation!D24)</f>
        <v/>
      </c>
      <c r="D54" s="281" t="str">
        <f t="shared" si="21"/>
        <v/>
      </c>
      <c r="E54" s="282" t="str">
        <f t="shared" si="22"/>
        <v/>
      </c>
      <c r="F54" s="283" t="str">
        <f t="shared" si="9"/>
        <v/>
      </c>
      <c r="G54" s="291" t="str">
        <f>IF(ISERROR(VLOOKUP(D54,'Donnees d''entrée'!$B$138:$D$146,3,FALSE)),"",VLOOKUP(D54,'Donnees d''entrée'!$B$138:$D$146,3,FALSE))</f>
        <v/>
      </c>
      <c r="H54" s="292" t="str">
        <f>IF(Emissions!$F54="","",IF(OR(Exploitation!$F73="",Exploitation!$F73="Pas d'information"),VLOOKUP($F54,ITAVI_2013_volailles!$C$2:$K$79,9,FALSE),Exploitation!$F73))</f>
        <v/>
      </c>
      <c r="I54" s="281" t="str">
        <f>IF(Exploitation!E73="","",Exploitation!E73)</f>
        <v/>
      </c>
      <c r="J54" s="293" t="str">
        <f t="shared" si="23"/>
        <v/>
      </c>
      <c r="K54" s="293" t="str">
        <f t="shared" si="24"/>
        <v/>
      </c>
      <c r="L54" s="293" t="str">
        <f>IF(I54="",IF(ISERROR(VLOOKUP($F54,ITAVI_2013_volailles!$C:$J,7,FALSE)*J27/1000),"",VLOOKUP($F54,ITAVI_2013_volailles!$C:$J,7,FALSE)*J27/1000),I54*J27)</f>
        <v/>
      </c>
      <c r="M54" s="294" t="str">
        <f>IF(ISERROR(VLOOKUP($E54,'Donnees d''entrée'!$B$403:$D$410,2,FALSE)),"",VLOOKUP($E54,'Donnees d''entrée'!$B$403:$D$410,2,FALSE))</f>
        <v/>
      </c>
      <c r="N54" s="294" t="str">
        <f t="shared" si="25"/>
        <v/>
      </c>
      <c r="O54" s="295" t="str">
        <f t="shared" si="26"/>
        <v/>
      </c>
      <c r="P54" s="281" t="str">
        <f t="shared" si="10"/>
        <v/>
      </c>
      <c r="Q54" s="282" t="str">
        <f t="shared" si="27"/>
        <v/>
      </c>
      <c r="R54" s="283" t="str">
        <f t="shared" si="11"/>
        <v/>
      </c>
      <c r="S54" s="291" t="str">
        <f>IF(ISERROR(VLOOKUP(P54,'Donnees d''entrée'!$B$138:$D$146,3,FALSE)),"",VLOOKUP(P54,'Donnees d''entrée'!$B$138:$D$146,3,FALSE))</f>
        <v/>
      </c>
      <c r="T54" s="292" t="str">
        <f>IF(Emissions!$R54="","",IF(OR(Exploitation!$J73="",Exploitation!$J73="Pas d'information"),VLOOKUP($F54,ITAVI_2013_volailles!$C$3:$K$79,9,FALSE),Exploitation!$J73))</f>
        <v/>
      </c>
      <c r="U54" s="281" t="str">
        <f>IF(Exploitation!I73="","",Exploitation!I73)</f>
        <v/>
      </c>
      <c r="V54" s="296" t="str">
        <f t="shared" si="28"/>
        <v/>
      </c>
      <c r="W54" s="296" t="str">
        <f t="shared" si="29"/>
        <v/>
      </c>
      <c r="X54" s="296" t="str">
        <f>IF(U54="",IF(ISERROR(VLOOKUP($R54,ITAVI_2013_volailles!$C:$J,7,FALSE)*R27/1000),"",VLOOKUP($R54,ITAVI_2013_volailles!$C:$J,7,FALSE)*R27/1000),U54*R27)</f>
        <v/>
      </c>
      <c r="Y54" s="294" t="str">
        <f>IF(ISERROR(VLOOKUP($Q54,'Donnees d''entrée'!$B$403:$D$410,2,FALSE)),"",VLOOKUP($Q54,'Donnees d''entrée'!$B$403:$D$410,2,FALSE))</f>
        <v/>
      </c>
      <c r="Z54" s="294" t="str">
        <f t="shared" si="12"/>
        <v/>
      </c>
      <c r="AA54" s="296" t="str">
        <f t="shared" si="30"/>
        <v/>
      </c>
      <c r="AB54" s="281" t="str">
        <f t="shared" si="13"/>
        <v/>
      </c>
      <c r="AC54" s="282" t="str">
        <f t="shared" si="31"/>
        <v/>
      </c>
      <c r="AD54" s="283" t="str">
        <f t="shared" si="14"/>
        <v/>
      </c>
      <c r="AE54" s="291" t="str">
        <f>IF(ISERROR(VLOOKUP(AB54,'Donnees d''entrée'!$B$138:$D$146,3,FALSE)),"",VLOOKUP(AB54,'Donnees d''entrée'!$B$138:$D$146,3,FALSE))</f>
        <v/>
      </c>
      <c r="AF54" s="292" t="str">
        <f>IF(Emissions!$AD54="","",IF(OR(Exploitation!$N73="",Exploitation!$N73="Pas d'information"),VLOOKUP($AD54,ITAVI_2013_volailles!$C$3:$K$79,9,FALSE),Exploitation!$N73))</f>
        <v/>
      </c>
      <c r="AG54" s="281" t="str">
        <f>IF(Exploitation!M73="","",Exploitation!M73)</f>
        <v/>
      </c>
      <c r="AH54" s="296" t="str">
        <f t="shared" si="32"/>
        <v/>
      </c>
      <c r="AI54" s="296" t="str">
        <f t="shared" si="33"/>
        <v/>
      </c>
      <c r="AJ54" s="296" t="str">
        <f>IF(AG54="",IF(ISERROR(VLOOKUP($AD54,ITAVI_2013_volailles!$C:$J,7,FALSE)*Z27/1000),"",VLOOKUP($AD54,ITAVI_2013_volailles!$C:$J,7,FALSE)*Z27/1000),AG54*Z27)</f>
        <v/>
      </c>
      <c r="AK54" s="294" t="str">
        <f>IF(ISERROR(VLOOKUP($AC54,'Donnees d''entrée'!$B$403:$D$410,2,FALSE)),"",VLOOKUP($AC54,'Donnees d''entrée'!$B$403:$D$410,2,FALSE))</f>
        <v/>
      </c>
      <c r="AL54" s="294" t="str">
        <f t="shared" si="15"/>
        <v/>
      </c>
      <c r="AM54" s="296" t="str">
        <f t="shared" si="34"/>
        <v/>
      </c>
      <c r="AN54" s="281" t="str">
        <f t="shared" si="35"/>
        <v/>
      </c>
      <c r="AO54" s="282" t="str">
        <f t="shared" si="16"/>
        <v/>
      </c>
      <c r="AP54" s="283" t="str">
        <f t="shared" si="36"/>
        <v/>
      </c>
      <c r="AQ54" s="291" t="str">
        <f>IF(ISERROR(VLOOKUP(AN54,'Donnees d''entrée'!$B$138:$D$146,3,FALSE)),"",VLOOKUP(AN54,'Donnees d''entrée'!$B$138:$D$146,3,FALSE))</f>
        <v/>
      </c>
      <c r="AR54" s="292" t="str">
        <f>IF(Emissions!$AP54="","",IF(OR(Exploitation!$R73="",Exploitation!$R73="Pas d'information"),VLOOKUP($AP54,ITAVI_2013_volailles!$C$3:$K$79,9,FALSE),Exploitation!$R73))</f>
        <v/>
      </c>
      <c r="AS54" s="281" t="str">
        <f>IF(Exploitation!Q73="","",Exploitation!Q73)</f>
        <v/>
      </c>
      <c r="AT54" s="296" t="str">
        <f t="shared" si="37"/>
        <v/>
      </c>
      <c r="AU54" s="296" t="str">
        <f t="shared" si="38"/>
        <v/>
      </c>
      <c r="AV54" s="296" t="str">
        <f>IF(AS54="",IF(ISERROR(VLOOKUP($AP54,ITAVI_2013_volailles!$C:$J,7,FALSE)*AH27/1000),"",VLOOKUP($AP54,ITAVI_2013_volailles!$C:$J,7,FALSE)*AH27/1000),AS54*AH27)</f>
        <v/>
      </c>
      <c r="AW54" s="294" t="str">
        <f>IF(ISERROR(VLOOKUP($AO54,'Donnees d''entrée'!$B$403:$D$410,2,FALSE)),"",VLOOKUP($AO54,'Donnees d''entrée'!$B$403:$D$410,2,FALSE))</f>
        <v/>
      </c>
      <c r="AX54" s="294" t="str">
        <f t="shared" si="17"/>
        <v/>
      </c>
      <c r="AY54" s="296" t="str">
        <f t="shared" si="39"/>
        <v/>
      </c>
      <c r="AZ54" s="281" t="str">
        <f t="shared" si="40"/>
        <v/>
      </c>
      <c r="BA54" s="282" t="str">
        <f t="shared" si="18"/>
        <v/>
      </c>
      <c r="BB54" s="283" t="str">
        <f t="shared" si="41"/>
        <v/>
      </c>
      <c r="BC54" s="291" t="str">
        <f>IF(ISERROR(VLOOKUP(AZ54,'Donnees d''entrée'!$B$138:$D$146,3,FALSE)),"",VLOOKUP(AZ54,'Donnees d''entrée'!$B$138:$D$146,3,FALSE))</f>
        <v/>
      </c>
      <c r="BD54" s="292" t="str">
        <f>IF(Emissions!$BB54="","",IF(OR(Exploitation!$V73="",Exploitation!$V73="Pas d'information"),VLOOKUP($BB54,ITAVI_2013_volailles!$C$3:$K$79,9,FALSE),Exploitation!$V73))</f>
        <v/>
      </c>
      <c r="BE54" s="281" t="str">
        <f>IF(Exploitation!AK73="","",Exploitation!AK73)</f>
        <v/>
      </c>
      <c r="BF54" s="296" t="str">
        <f t="shared" si="42"/>
        <v/>
      </c>
      <c r="BG54" s="296" t="str">
        <f t="shared" si="43"/>
        <v/>
      </c>
      <c r="BH54" s="296" t="str">
        <f>IF(BE54="",IF(ISERROR(VLOOKUP($BB54,ITAVI_2013_volailles!$C:$J,7,FALSE)*AP27/1000),"",VLOOKUP($BB54,ITAVI_2013_volailles!$C:$J,7,FALSE)*AP27/1000),BE54*AP27)</f>
        <v/>
      </c>
      <c r="BI54" s="294" t="str">
        <f>IF(ISERROR(VLOOKUP($BA54,'Donnees d''entrée'!$B$403:$D$410,2,FALSE)),"",VLOOKUP($BA54,'Donnees d''entrée'!$B$403:$D$410,2,FALSE))</f>
        <v/>
      </c>
      <c r="BJ54" s="294" t="str">
        <f t="shared" si="19"/>
        <v/>
      </c>
      <c r="BK54" s="296" t="str">
        <f t="shared" si="44"/>
        <v/>
      </c>
      <c r="BL54" s="296">
        <f t="shared" si="45"/>
        <v>0</v>
      </c>
      <c r="BM54" s="296">
        <f t="shared" si="46"/>
        <v>0</v>
      </c>
      <c r="BN54" s="296">
        <f t="shared" si="47"/>
        <v>0</v>
      </c>
      <c r="BO54" s="296">
        <f t="shared" si="48"/>
        <v>0</v>
      </c>
    </row>
    <row r="55" spans="1:67" x14ac:dyDescent="0.25">
      <c r="A55" s="279">
        <v>10</v>
      </c>
      <c r="B55" s="280" t="str">
        <f t="shared" si="20"/>
        <v/>
      </c>
      <c r="C55" s="281" t="str">
        <f>IF(Exploitation!D25="","",Exploitation!D25)</f>
        <v/>
      </c>
      <c r="D55" s="281" t="str">
        <f t="shared" si="21"/>
        <v/>
      </c>
      <c r="E55" s="282" t="str">
        <f t="shared" si="22"/>
        <v/>
      </c>
      <c r="F55" s="283" t="str">
        <f t="shared" si="9"/>
        <v/>
      </c>
      <c r="G55" s="291" t="str">
        <f>IF(ISERROR(VLOOKUP(D55,'Donnees d''entrée'!$B$138:$D$146,3,FALSE)),"",VLOOKUP(D55,'Donnees d''entrée'!$B$138:$D$146,3,FALSE))</f>
        <v/>
      </c>
      <c r="H55" s="292" t="str">
        <f>IF(Emissions!$F55="","",IF(OR(Exploitation!$F74="",Exploitation!$F74="Pas d'information"),VLOOKUP($F55,ITAVI_2013_volailles!$C$2:$K$79,9,FALSE),Exploitation!$F74))</f>
        <v/>
      </c>
      <c r="I55" s="281" t="str">
        <f>IF(Exploitation!E74="","",Exploitation!E74)</f>
        <v/>
      </c>
      <c r="J55" s="293" t="str">
        <f t="shared" si="23"/>
        <v/>
      </c>
      <c r="K55" s="293" t="str">
        <f t="shared" si="24"/>
        <v/>
      </c>
      <c r="L55" s="293" t="str">
        <f>IF(I55="",IF(ISERROR(VLOOKUP($F55,ITAVI_2013_volailles!$C:$J,7,FALSE)*J28/1000),"",VLOOKUP($F55,ITAVI_2013_volailles!$C:$J,7,FALSE)*J28/1000),I55*J28)</f>
        <v/>
      </c>
      <c r="M55" s="294" t="str">
        <f>IF(ISERROR(VLOOKUP($E55,'Donnees d''entrée'!$B$403:$D$410,2,FALSE)),"",VLOOKUP($E55,'Donnees d''entrée'!$B$403:$D$410,2,FALSE))</f>
        <v/>
      </c>
      <c r="N55" s="294" t="str">
        <f t="shared" si="25"/>
        <v/>
      </c>
      <c r="O55" s="295" t="str">
        <f t="shared" si="26"/>
        <v/>
      </c>
      <c r="P55" s="281" t="str">
        <f t="shared" si="10"/>
        <v/>
      </c>
      <c r="Q55" s="282" t="str">
        <f t="shared" si="27"/>
        <v/>
      </c>
      <c r="R55" s="283" t="str">
        <f t="shared" si="11"/>
        <v/>
      </c>
      <c r="S55" s="291" t="str">
        <f>IF(ISERROR(VLOOKUP(P55,'Donnees d''entrée'!$B$138:$D$146,3,FALSE)),"",VLOOKUP(P55,'Donnees d''entrée'!$B$138:$D$146,3,FALSE))</f>
        <v/>
      </c>
      <c r="T55" s="292" t="str">
        <f>IF(Emissions!$R55="","",IF(OR(Exploitation!$J74="",Exploitation!$J74="Pas d'information"),VLOOKUP($F55,ITAVI_2013_volailles!$C$3:$K$79,9,FALSE),Exploitation!$J74))</f>
        <v/>
      </c>
      <c r="U55" s="281" t="str">
        <f>IF(Exploitation!I74="","",Exploitation!I74)</f>
        <v/>
      </c>
      <c r="V55" s="296" t="str">
        <f t="shared" si="28"/>
        <v/>
      </c>
      <c r="W55" s="296" t="str">
        <f t="shared" si="29"/>
        <v/>
      </c>
      <c r="X55" s="296" t="str">
        <f>IF(U55="",IF(ISERROR(VLOOKUP($R55,ITAVI_2013_volailles!$C:$J,7,FALSE)*R28/1000),"",VLOOKUP($R55,ITAVI_2013_volailles!$C:$J,7,FALSE)*R28/1000),U55*R28)</f>
        <v/>
      </c>
      <c r="Y55" s="294" t="str">
        <f>IF(ISERROR(VLOOKUP($Q55,'Donnees d''entrée'!$B$403:$D$410,2,FALSE)),"",VLOOKUP($Q55,'Donnees d''entrée'!$B$403:$D$410,2,FALSE))</f>
        <v/>
      </c>
      <c r="Z55" s="294" t="str">
        <f t="shared" si="12"/>
        <v/>
      </c>
      <c r="AA55" s="296" t="str">
        <f t="shared" si="30"/>
        <v/>
      </c>
      <c r="AB55" s="281" t="str">
        <f t="shared" si="13"/>
        <v/>
      </c>
      <c r="AC55" s="282" t="str">
        <f t="shared" si="31"/>
        <v/>
      </c>
      <c r="AD55" s="283" t="str">
        <f t="shared" si="14"/>
        <v/>
      </c>
      <c r="AE55" s="291" t="str">
        <f>IF(ISERROR(VLOOKUP(AB55,'Donnees d''entrée'!$B$138:$D$146,3,FALSE)),"",VLOOKUP(AB55,'Donnees d''entrée'!$B$138:$D$146,3,FALSE))</f>
        <v/>
      </c>
      <c r="AF55" s="292" t="str">
        <f>IF(Emissions!$AD55="","",IF(OR(Exploitation!$N74="",Exploitation!$N74="Pas d'information"),VLOOKUP($AD55,ITAVI_2013_volailles!$C$3:$K$79,9,FALSE),Exploitation!$N74))</f>
        <v/>
      </c>
      <c r="AG55" s="281" t="str">
        <f>IF(Exploitation!M74="","",Exploitation!M74)</f>
        <v/>
      </c>
      <c r="AH55" s="296" t="str">
        <f t="shared" si="32"/>
        <v/>
      </c>
      <c r="AI55" s="296" t="str">
        <f t="shared" si="33"/>
        <v/>
      </c>
      <c r="AJ55" s="296" t="str">
        <f>IF(AG55="",IF(ISERROR(VLOOKUP($AD55,ITAVI_2013_volailles!$C:$J,7,FALSE)*Z28/1000),"",VLOOKUP($AD55,ITAVI_2013_volailles!$C:$J,7,FALSE)*Z28/1000),AG55*Z28)</f>
        <v/>
      </c>
      <c r="AK55" s="294" t="str">
        <f>IF(ISERROR(VLOOKUP($AC55,'Donnees d''entrée'!$B$403:$D$410,2,FALSE)),"",VLOOKUP($AC55,'Donnees d''entrée'!$B$403:$D$410,2,FALSE))</f>
        <v/>
      </c>
      <c r="AL55" s="294" t="str">
        <f t="shared" si="15"/>
        <v/>
      </c>
      <c r="AM55" s="296" t="str">
        <f t="shared" si="34"/>
        <v/>
      </c>
      <c r="AN55" s="281" t="str">
        <f t="shared" si="35"/>
        <v/>
      </c>
      <c r="AO55" s="282" t="str">
        <f t="shared" si="16"/>
        <v/>
      </c>
      <c r="AP55" s="283" t="str">
        <f t="shared" si="36"/>
        <v/>
      </c>
      <c r="AQ55" s="291" t="str">
        <f>IF(ISERROR(VLOOKUP(AN55,'Donnees d''entrée'!$B$138:$D$146,3,FALSE)),"",VLOOKUP(AN55,'Donnees d''entrée'!$B$138:$D$146,3,FALSE))</f>
        <v/>
      </c>
      <c r="AR55" s="292" t="str">
        <f>IF(Emissions!$AP55="","",IF(OR(Exploitation!$R74="",Exploitation!$R74="Pas d'information"),VLOOKUP($AP55,ITAVI_2013_volailles!$C$3:$K$79,9,FALSE),Exploitation!$R74))</f>
        <v/>
      </c>
      <c r="AS55" s="281" t="str">
        <f>IF(Exploitation!Q74="","",Exploitation!Q74)</f>
        <v/>
      </c>
      <c r="AT55" s="296" t="str">
        <f t="shared" si="37"/>
        <v/>
      </c>
      <c r="AU55" s="296" t="str">
        <f t="shared" si="38"/>
        <v/>
      </c>
      <c r="AV55" s="296" t="str">
        <f>IF(AS55="",IF(ISERROR(VLOOKUP($AP55,ITAVI_2013_volailles!$C:$J,7,FALSE)*AH28/1000),"",VLOOKUP($AP55,ITAVI_2013_volailles!$C:$J,7,FALSE)*AH28/1000),AS55*AH28)</f>
        <v/>
      </c>
      <c r="AW55" s="294" t="str">
        <f>IF(ISERROR(VLOOKUP($AO55,'Donnees d''entrée'!$B$403:$D$410,2,FALSE)),"",VLOOKUP($AO55,'Donnees d''entrée'!$B$403:$D$410,2,FALSE))</f>
        <v/>
      </c>
      <c r="AX55" s="294" t="str">
        <f t="shared" si="17"/>
        <v/>
      </c>
      <c r="AY55" s="296" t="str">
        <f t="shared" si="39"/>
        <v/>
      </c>
      <c r="AZ55" s="281" t="str">
        <f t="shared" si="40"/>
        <v/>
      </c>
      <c r="BA55" s="282" t="str">
        <f t="shared" si="18"/>
        <v/>
      </c>
      <c r="BB55" s="283" t="str">
        <f t="shared" si="41"/>
        <v/>
      </c>
      <c r="BC55" s="291" t="str">
        <f>IF(ISERROR(VLOOKUP(AZ55,'Donnees d''entrée'!$B$138:$D$146,3,FALSE)),"",VLOOKUP(AZ55,'Donnees d''entrée'!$B$138:$D$146,3,FALSE))</f>
        <v/>
      </c>
      <c r="BD55" s="292" t="str">
        <f>IF(Emissions!$BB55="","",IF(OR(Exploitation!$V74="",Exploitation!$V74="Pas d'information"),VLOOKUP($BB55,ITAVI_2013_volailles!$C$3:$K$79,9,FALSE),Exploitation!$V74))</f>
        <v/>
      </c>
      <c r="BE55" s="281" t="str">
        <f>IF(Exploitation!AK74="","",Exploitation!AK74)</f>
        <v/>
      </c>
      <c r="BF55" s="296" t="str">
        <f t="shared" si="42"/>
        <v/>
      </c>
      <c r="BG55" s="296" t="str">
        <f t="shared" si="43"/>
        <v/>
      </c>
      <c r="BH55" s="296" t="str">
        <f>IF(BE55="",IF(ISERROR(VLOOKUP($BB55,ITAVI_2013_volailles!$C:$J,7,FALSE)*AP28/1000),"",VLOOKUP($BB55,ITAVI_2013_volailles!$C:$J,7,FALSE)*AP28/1000),BE55*AP28)</f>
        <v/>
      </c>
      <c r="BI55" s="294" t="str">
        <f>IF(ISERROR(VLOOKUP($BA55,'Donnees d''entrée'!$B$403:$D$410,2,FALSE)),"",VLOOKUP($BA55,'Donnees d''entrée'!$B$403:$D$410,2,FALSE))</f>
        <v/>
      </c>
      <c r="BJ55" s="294" t="str">
        <f t="shared" si="19"/>
        <v/>
      </c>
      <c r="BK55" s="296" t="str">
        <f t="shared" si="44"/>
        <v/>
      </c>
      <c r="BL55" s="296">
        <f t="shared" si="45"/>
        <v>0</v>
      </c>
      <c r="BM55" s="296">
        <f t="shared" si="46"/>
        <v>0</v>
      </c>
      <c r="BN55" s="296">
        <f t="shared" si="47"/>
        <v>0</v>
      </c>
      <c r="BO55" s="296">
        <f t="shared" si="48"/>
        <v>0</v>
      </c>
    </row>
    <row r="56" spans="1:67" x14ac:dyDescent="0.25">
      <c r="A56" s="279">
        <v>11</v>
      </c>
      <c r="B56" s="280" t="str">
        <f t="shared" si="20"/>
        <v/>
      </c>
      <c r="C56" s="281" t="str">
        <f>IF(Exploitation!D26="","",Exploitation!D26)</f>
        <v/>
      </c>
      <c r="D56" s="281" t="str">
        <f t="shared" si="21"/>
        <v/>
      </c>
      <c r="E56" s="282" t="str">
        <f t="shared" si="22"/>
        <v/>
      </c>
      <c r="F56" s="283" t="str">
        <f t="shared" si="9"/>
        <v/>
      </c>
      <c r="G56" s="291" t="str">
        <f>IF(ISERROR(VLOOKUP(D56,'Donnees d''entrée'!$B$138:$D$146,3,FALSE)),"",VLOOKUP(D56,'Donnees d''entrée'!$B$138:$D$146,3,FALSE))</f>
        <v/>
      </c>
      <c r="H56" s="292" t="str">
        <f>IF(Emissions!$F56="","",IF(OR(Exploitation!$F75="",Exploitation!$F75="Pas d'information"),VLOOKUP($F56,ITAVI_2013_volailles!$C$2:$K$79,9,FALSE),Exploitation!$F75))</f>
        <v/>
      </c>
      <c r="I56" s="281" t="str">
        <f>IF(Exploitation!E75="","",Exploitation!E75)</f>
        <v/>
      </c>
      <c r="J56" s="293" t="str">
        <f t="shared" si="23"/>
        <v/>
      </c>
      <c r="K56" s="293" t="str">
        <f t="shared" si="24"/>
        <v/>
      </c>
      <c r="L56" s="293" t="str">
        <f>IF(I56="",IF(ISERROR(VLOOKUP($F56,ITAVI_2013_volailles!$C:$J,7,FALSE)*J29/1000),"",VLOOKUP($F56,ITAVI_2013_volailles!$C:$J,7,FALSE)*J29/1000),I56*J29)</f>
        <v/>
      </c>
      <c r="M56" s="294" t="str">
        <f>IF(ISERROR(VLOOKUP($E56,'Donnees d''entrée'!$B$403:$D$410,2,FALSE)),"",VLOOKUP($E56,'Donnees d''entrée'!$B$403:$D$410,2,FALSE))</f>
        <v/>
      </c>
      <c r="N56" s="294" t="str">
        <f t="shared" si="25"/>
        <v/>
      </c>
      <c r="O56" s="295" t="str">
        <f t="shared" si="26"/>
        <v/>
      </c>
      <c r="P56" s="281" t="str">
        <f t="shared" si="10"/>
        <v/>
      </c>
      <c r="Q56" s="282" t="str">
        <f t="shared" si="27"/>
        <v/>
      </c>
      <c r="R56" s="283" t="str">
        <f t="shared" si="11"/>
        <v/>
      </c>
      <c r="S56" s="291" t="str">
        <f>IF(ISERROR(VLOOKUP(P56,'Donnees d''entrée'!$B$138:$D$146,3,FALSE)),"",VLOOKUP(P56,'Donnees d''entrée'!$B$138:$D$146,3,FALSE))</f>
        <v/>
      </c>
      <c r="T56" s="292" t="str">
        <f>IF(Emissions!$R56="","",IF(OR(Exploitation!$J75="",Exploitation!$J75="Pas d'information"),VLOOKUP($F56,ITAVI_2013_volailles!$C$3:$K$79,9,FALSE),Exploitation!$J75))</f>
        <v/>
      </c>
      <c r="U56" s="281" t="str">
        <f>IF(Exploitation!I75="","",Exploitation!I75)</f>
        <v/>
      </c>
      <c r="V56" s="296" t="str">
        <f t="shared" si="28"/>
        <v/>
      </c>
      <c r="W56" s="296" t="str">
        <f t="shared" si="29"/>
        <v/>
      </c>
      <c r="X56" s="296" t="str">
        <f>IF(U56="",IF(ISERROR(VLOOKUP($R56,ITAVI_2013_volailles!$C:$J,7,FALSE)*R29/1000),"",VLOOKUP($R56,ITAVI_2013_volailles!$C:$J,7,FALSE)*R29/1000),U56*R29)</f>
        <v/>
      </c>
      <c r="Y56" s="294" t="str">
        <f>IF(ISERROR(VLOOKUP($Q56,'Donnees d''entrée'!$B$403:$D$410,2,FALSE)),"",VLOOKUP($Q56,'Donnees d''entrée'!$B$403:$D$410,2,FALSE))</f>
        <v/>
      </c>
      <c r="Z56" s="294" t="str">
        <f t="shared" si="12"/>
        <v/>
      </c>
      <c r="AA56" s="296" t="str">
        <f t="shared" si="30"/>
        <v/>
      </c>
      <c r="AB56" s="281" t="str">
        <f t="shared" si="13"/>
        <v/>
      </c>
      <c r="AC56" s="282" t="str">
        <f t="shared" si="31"/>
        <v/>
      </c>
      <c r="AD56" s="283" t="str">
        <f t="shared" si="14"/>
        <v/>
      </c>
      <c r="AE56" s="291" t="str">
        <f>IF(ISERROR(VLOOKUP(AB56,'Donnees d''entrée'!$B$138:$D$146,3,FALSE)),"",VLOOKUP(AB56,'Donnees d''entrée'!$B$138:$D$146,3,FALSE))</f>
        <v/>
      </c>
      <c r="AF56" s="292" t="str">
        <f>IF(Emissions!$AD56="","",IF(OR(Exploitation!$N75="",Exploitation!$N75="Pas d'information"),VLOOKUP($AD56,ITAVI_2013_volailles!$C$3:$K$79,9,FALSE),Exploitation!$N75))</f>
        <v/>
      </c>
      <c r="AG56" s="281" t="str">
        <f>IF(Exploitation!M75="","",Exploitation!M75)</f>
        <v/>
      </c>
      <c r="AH56" s="296" t="str">
        <f t="shared" si="32"/>
        <v/>
      </c>
      <c r="AI56" s="296" t="str">
        <f t="shared" si="33"/>
        <v/>
      </c>
      <c r="AJ56" s="296" t="str">
        <f>IF(AG56="",IF(ISERROR(VLOOKUP($AD56,ITAVI_2013_volailles!$C:$J,7,FALSE)*Z29/1000),"",VLOOKUP($AD56,ITAVI_2013_volailles!$C:$J,7,FALSE)*Z29/1000),AG56*Z29)</f>
        <v/>
      </c>
      <c r="AK56" s="294" t="str">
        <f>IF(ISERROR(VLOOKUP($AC56,'Donnees d''entrée'!$B$403:$D$410,2,FALSE)),"",VLOOKUP($AC56,'Donnees d''entrée'!$B$403:$D$410,2,FALSE))</f>
        <v/>
      </c>
      <c r="AL56" s="294" t="str">
        <f t="shared" si="15"/>
        <v/>
      </c>
      <c r="AM56" s="296" t="str">
        <f t="shared" si="34"/>
        <v/>
      </c>
      <c r="AN56" s="281" t="str">
        <f t="shared" si="35"/>
        <v/>
      </c>
      <c r="AO56" s="282" t="str">
        <f t="shared" si="16"/>
        <v/>
      </c>
      <c r="AP56" s="283" t="str">
        <f t="shared" si="36"/>
        <v/>
      </c>
      <c r="AQ56" s="291" t="str">
        <f>IF(ISERROR(VLOOKUP(AN56,'Donnees d''entrée'!$B$138:$D$146,3,FALSE)),"",VLOOKUP(AN56,'Donnees d''entrée'!$B$138:$D$146,3,FALSE))</f>
        <v/>
      </c>
      <c r="AR56" s="292" t="str">
        <f>IF(Emissions!$AP56="","",IF(OR(Exploitation!$R75="",Exploitation!$R75="Pas d'information"),VLOOKUP($AP56,ITAVI_2013_volailles!$C$3:$K$79,9,FALSE),Exploitation!$R75))</f>
        <v/>
      </c>
      <c r="AS56" s="281" t="str">
        <f>IF(Exploitation!Q75="","",Exploitation!Q75)</f>
        <v/>
      </c>
      <c r="AT56" s="296" t="str">
        <f t="shared" si="37"/>
        <v/>
      </c>
      <c r="AU56" s="296" t="str">
        <f t="shared" si="38"/>
        <v/>
      </c>
      <c r="AV56" s="296" t="str">
        <f>IF(AS56="",IF(ISERROR(VLOOKUP($AP56,ITAVI_2013_volailles!$C:$J,7,FALSE)*AH29/1000),"",VLOOKUP($AP56,ITAVI_2013_volailles!$C:$J,7,FALSE)*AH29/1000),AS56*AH29)</f>
        <v/>
      </c>
      <c r="AW56" s="294" t="str">
        <f>IF(ISERROR(VLOOKUP($AO56,'Donnees d''entrée'!$B$403:$D$410,2,FALSE)),"",VLOOKUP($AO56,'Donnees d''entrée'!$B$403:$D$410,2,FALSE))</f>
        <v/>
      </c>
      <c r="AX56" s="294" t="str">
        <f t="shared" si="17"/>
        <v/>
      </c>
      <c r="AY56" s="296" t="str">
        <f t="shared" si="39"/>
        <v/>
      </c>
      <c r="AZ56" s="281" t="str">
        <f t="shared" si="40"/>
        <v/>
      </c>
      <c r="BA56" s="282" t="str">
        <f t="shared" si="18"/>
        <v/>
      </c>
      <c r="BB56" s="283" t="str">
        <f t="shared" si="41"/>
        <v/>
      </c>
      <c r="BC56" s="291" t="str">
        <f>IF(ISERROR(VLOOKUP(AZ56,'Donnees d''entrée'!$B$138:$D$146,3,FALSE)),"",VLOOKUP(AZ56,'Donnees d''entrée'!$B$138:$D$146,3,FALSE))</f>
        <v/>
      </c>
      <c r="BD56" s="292" t="str">
        <f>IF(Emissions!$BB56="","",IF(OR(Exploitation!$V75="",Exploitation!$V75="Pas d'information"),VLOOKUP($BB56,ITAVI_2013_volailles!$C$3:$K$79,9,FALSE),Exploitation!$V75))</f>
        <v/>
      </c>
      <c r="BE56" s="281" t="str">
        <f>IF(Exploitation!AK75="","",Exploitation!AK75)</f>
        <v/>
      </c>
      <c r="BF56" s="296" t="str">
        <f t="shared" si="42"/>
        <v/>
      </c>
      <c r="BG56" s="296" t="str">
        <f t="shared" si="43"/>
        <v/>
      </c>
      <c r="BH56" s="296" t="str">
        <f>IF(BE56="",IF(ISERROR(VLOOKUP($BB56,ITAVI_2013_volailles!$C:$J,7,FALSE)*AP29/1000),"",VLOOKUP($BB56,ITAVI_2013_volailles!$C:$J,7,FALSE)*AP29/1000),BE56*AP29)</f>
        <v/>
      </c>
      <c r="BI56" s="294" t="str">
        <f>IF(ISERROR(VLOOKUP($BA56,'Donnees d''entrée'!$B$403:$D$410,2,FALSE)),"",VLOOKUP($BA56,'Donnees d''entrée'!$B$403:$D$410,2,FALSE))</f>
        <v/>
      </c>
      <c r="BJ56" s="294" t="str">
        <f t="shared" si="19"/>
        <v/>
      </c>
      <c r="BK56" s="296" t="str">
        <f t="shared" si="44"/>
        <v/>
      </c>
      <c r="BL56" s="296">
        <f t="shared" si="45"/>
        <v>0</v>
      </c>
      <c r="BM56" s="296">
        <f t="shared" si="46"/>
        <v>0</v>
      </c>
      <c r="BN56" s="296">
        <f t="shared" si="47"/>
        <v>0</v>
      </c>
      <c r="BO56" s="296">
        <f t="shared" si="48"/>
        <v>0</v>
      </c>
    </row>
    <row r="57" spans="1:67" x14ac:dyDescent="0.25">
      <c r="A57" s="279">
        <v>12</v>
      </c>
      <c r="B57" s="280" t="str">
        <f t="shared" si="20"/>
        <v/>
      </c>
      <c r="C57" s="281" t="str">
        <f>IF(Exploitation!D27="","",Exploitation!D27)</f>
        <v/>
      </c>
      <c r="D57" s="281" t="str">
        <f t="shared" si="21"/>
        <v/>
      </c>
      <c r="E57" s="282" t="str">
        <f t="shared" si="22"/>
        <v/>
      </c>
      <c r="F57" s="283" t="str">
        <f t="shared" si="9"/>
        <v/>
      </c>
      <c r="G57" s="291" t="str">
        <f>IF(ISERROR(VLOOKUP(D57,'Donnees d''entrée'!$B$138:$D$146,3,FALSE)),"",VLOOKUP(D57,'Donnees d''entrée'!$B$138:$D$146,3,FALSE))</f>
        <v/>
      </c>
      <c r="H57" s="292" t="str">
        <f>IF(Emissions!$F57="","",IF(OR(Exploitation!$F76="",Exploitation!$F76="Pas d'information"),VLOOKUP($F57,ITAVI_2013_volailles!$C$2:$K$79,9,FALSE),Exploitation!$F76))</f>
        <v/>
      </c>
      <c r="I57" s="281" t="str">
        <f>IF(Exploitation!E76="","",Exploitation!E76)</f>
        <v/>
      </c>
      <c r="J57" s="293" t="str">
        <f t="shared" si="23"/>
        <v/>
      </c>
      <c r="K57" s="293" t="str">
        <f t="shared" si="24"/>
        <v/>
      </c>
      <c r="L57" s="293" t="str">
        <f>IF(I57="",IF(ISERROR(VLOOKUP($F57,ITAVI_2013_volailles!$C:$J,7,FALSE)*J30/1000),"",VLOOKUP($F57,ITAVI_2013_volailles!$C:$J,7,FALSE)*J30/1000),I57*J30)</f>
        <v/>
      </c>
      <c r="M57" s="294" t="str">
        <f>IF(ISERROR(VLOOKUP($E57,'Donnees d''entrée'!$B$403:$D$410,2,FALSE)),"",VLOOKUP($E57,'Donnees d''entrée'!$B$403:$D$410,2,FALSE))</f>
        <v/>
      </c>
      <c r="N57" s="294" t="str">
        <f t="shared" si="25"/>
        <v/>
      </c>
      <c r="O57" s="295" t="str">
        <f t="shared" si="26"/>
        <v/>
      </c>
      <c r="P57" s="281" t="str">
        <f t="shared" si="10"/>
        <v/>
      </c>
      <c r="Q57" s="282" t="str">
        <f t="shared" si="27"/>
        <v/>
      </c>
      <c r="R57" s="283" t="str">
        <f t="shared" si="11"/>
        <v/>
      </c>
      <c r="S57" s="291" t="str">
        <f>IF(ISERROR(VLOOKUP(P57,'Donnees d''entrée'!$B$138:$D$146,3,FALSE)),"",VLOOKUP(P57,'Donnees d''entrée'!$B$138:$D$146,3,FALSE))</f>
        <v/>
      </c>
      <c r="T57" s="292" t="str">
        <f>IF(Emissions!$R57="","",IF(OR(Exploitation!$J76="",Exploitation!$J76="Pas d'information"),VLOOKUP($F57,ITAVI_2013_volailles!$C$3:$K$79,9,FALSE),Exploitation!$J76))</f>
        <v/>
      </c>
      <c r="U57" s="281" t="str">
        <f>IF(Exploitation!I76="","",Exploitation!I76)</f>
        <v/>
      </c>
      <c r="V57" s="296" t="str">
        <f t="shared" si="28"/>
        <v/>
      </c>
      <c r="W57" s="296" t="str">
        <f t="shared" si="29"/>
        <v/>
      </c>
      <c r="X57" s="296" t="str">
        <f>IF(U57="",IF(ISERROR(VLOOKUP($R57,ITAVI_2013_volailles!$C:$J,7,FALSE)*R30/1000),"",VLOOKUP($R57,ITAVI_2013_volailles!$C:$J,7,FALSE)*R30/1000),U57*R30)</f>
        <v/>
      </c>
      <c r="Y57" s="294" t="str">
        <f>IF(ISERROR(VLOOKUP($Q57,'Donnees d''entrée'!$B$403:$D$410,2,FALSE)),"",VLOOKUP($Q57,'Donnees d''entrée'!$B$403:$D$410,2,FALSE))</f>
        <v/>
      </c>
      <c r="Z57" s="294" t="str">
        <f t="shared" si="12"/>
        <v/>
      </c>
      <c r="AA57" s="296" t="str">
        <f t="shared" si="30"/>
        <v/>
      </c>
      <c r="AB57" s="281" t="str">
        <f t="shared" si="13"/>
        <v/>
      </c>
      <c r="AC57" s="282" t="str">
        <f t="shared" si="31"/>
        <v/>
      </c>
      <c r="AD57" s="283" t="str">
        <f t="shared" si="14"/>
        <v/>
      </c>
      <c r="AE57" s="291" t="str">
        <f>IF(ISERROR(VLOOKUP(AB57,'Donnees d''entrée'!$B$138:$D$146,3,FALSE)),"",VLOOKUP(AB57,'Donnees d''entrée'!$B$138:$D$146,3,FALSE))</f>
        <v/>
      </c>
      <c r="AF57" s="292" t="str">
        <f>IF(Emissions!$AD57="","",IF(OR(Exploitation!$N76="",Exploitation!$N76="Pas d'information"),VLOOKUP($AD57,ITAVI_2013_volailles!$C$3:$K$79,9,FALSE),Exploitation!$N76))</f>
        <v/>
      </c>
      <c r="AG57" s="281" t="str">
        <f>IF(Exploitation!M76="","",Exploitation!M76)</f>
        <v/>
      </c>
      <c r="AH57" s="296" t="str">
        <f t="shared" si="32"/>
        <v/>
      </c>
      <c r="AI57" s="296" t="str">
        <f t="shared" si="33"/>
        <v/>
      </c>
      <c r="AJ57" s="296" t="str">
        <f>IF(AG57="",IF(ISERROR(VLOOKUP($AD57,ITAVI_2013_volailles!$C:$J,7,FALSE)*Z30/1000),"",VLOOKUP($AD57,ITAVI_2013_volailles!$C:$J,7,FALSE)*Z30/1000),AG57*Z30)</f>
        <v/>
      </c>
      <c r="AK57" s="294" t="str">
        <f>IF(ISERROR(VLOOKUP($AC57,'Donnees d''entrée'!$B$403:$D$410,2,FALSE)),"",VLOOKUP($AC57,'Donnees d''entrée'!$B$403:$D$410,2,FALSE))</f>
        <v/>
      </c>
      <c r="AL57" s="294" t="str">
        <f t="shared" si="15"/>
        <v/>
      </c>
      <c r="AM57" s="296" t="str">
        <f t="shared" si="34"/>
        <v/>
      </c>
      <c r="AN57" s="281" t="str">
        <f t="shared" si="35"/>
        <v/>
      </c>
      <c r="AO57" s="282" t="str">
        <f t="shared" si="16"/>
        <v/>
      </c>
      <c r="AP57" s="283" t="str">
        <f t="shared" si="36"/>
        <v/>
      </c>
      <c r="AQ57" s="291" t="str">
        <f>IF(ISERROR(VLOOKUP(AN57,'Donnees d''entrée'!$B$138:$D$146,3,FALSE)),"",VLOOKUP(AN57,'Donnees d''entrée'!$B$138:$D$146,3,FALSE))</f>
        <v/>
      </c>
      <c r="AR57" s="292" t="str">
        <f>IF(Emissions!$AP57="","",IF(OR(Exploitation!$R76="",Exploitation!$R76="Pas d'information"),VLOOKUP($AP57,ITAVI_2013_volailles!$C$3:$K$79,9,FALSE),Exploitation!$R76))</f>
        <v/>
      </c>
      <c r="AS57" s="281" t="str">
        <f>IF(Exploitation!Q76="","",Exploitation!Q76)</f>
        <v/>
      </c>
      <c r="AT57" s="296" t="str">
        <f t="shared" si="37"/>
        <v/>
      </c>
      <c r="AU57" s="296" t="str">
        <f t="shared" si="38"/>
        <v/>
      </c>
      <c r="AV57" s="296" t="str">
        <f>IF(AS57="",IF(ISERROR(VLOOKUP($AP57,ITAVI_2013_volailles!$C:$J,7,FALSE)*AH30/1000),"",VLOOKUP($AP57,ITAVI_2013_volailles!$C:$J,7,FALSE)*AH30/1000),AS57*AH30)</f>
        <v/>
      </c>
      <c r="AW57" s="294" t="str">
        <f>IF(ISERROR(VLOOKUP($AO57,'Donnees d''entrée'!$B$403:$D$410,2,FALSE)),"",VLOOKUP($AO57,'Donnees d''entrée'!$B$403:$D$410,2,FALSE))</f>
        <v/>
      </c>
      <c r="AX57" s="294" t="str">
        <f t="shared" si="17"/>
        <v/>
      </c>
      <c r="AY57" s="296" t="str">
        <f t="shared" si="39"/>
        <v/>
      </c>
      <c r="AZ57" s="281" t="str">
        <f t="shared" si="40"/>
        <v/>
      </c>
      <c r="BA57" s="282" t="str">
        <f t="shared" si="18"/>
        <v/>
      </c>
      <c r="BB57" s="283" t="str">
        <f t="shared" si="41"/>
        <v/>
      </c>
      <c r="BC57" s="291" t="str">
        <f>IF(ISERROR(VLOOKUP(AZ57,'Donnees d''entrée'!$B$138:$D$146,3,FALSE)),"",VLOOKUP(AZ57,'Donnees d''entrée'!$B$138:$D$146,3,FALSE))</f>
        <v/>
      </c>
      <c r="BD57" s="292" t="str">
        <f>IF(Emissions!$BB57="","",IF(OR(Exploitation!$V76="",Exploitation!$V76="Pas d'information"),VLOOKUP($BB57,ITAVI_2013_volailles!$C$3:$K$79,9,FALSE),Exploitation!$V76))</f>
        <v/>
      </c>
      <c r="BE57" s="281" t="str">
        <f>IF(Exploitation!AK76="","",Exploitation!AK76)</f>
        <v/>
      </c>
      <c r="BF57" s="296" t="str">
        <f t="shared" si="42"/>
        <v/>
      </c>
      <c r="BG57" s="296" t="str">
        <f t="shared" si="43"/>
        <v/>
      </c>
      <c r="BH57" s="296" t="str">
        <f>IF(BE57="",IF(ISERROR(VLOOKUP($BB57,ITAVI_2013_volailles!$C:$J,7,FALSE)*AP30/1000),"",VLOOKUP($BB57,ITAVI_2013_volailles!$C:$J,7,FALSE)*AP30/1000),BE57*AP30)</f>
        <v/>
      </c>
      <c r="BI57" s="294" t="str">
        <f>IF(ISERROR(VLOOKUP($BA57,'Donnees d''entrée'!$B$403:$D$410,2,FALSE)),"",VLOOKUP($BA57,'Donnees d''entrée'!$B$403:$D$410,2,FALSE))</f>
        <v/>
      </c>
      <c r="BJ57" s="294" t="str">
        <f t="shared" si="19"/>
        <v/>
      </c>
      <c r="BK57" s="296" t="str">
        <f t="shared" si="44"/>
        <v/>
      </c>
      <c r="BL57" s="296">
        <f t="shared" si="45"/>
        <v>0</v>
      </c>
      <c r="BM57" s="296">
        <f t="shared" si="46"/>
        <v>0</v>
      </c>
      <c r="BN57" s="296">
        <f t="shared" si="47"/>
        <v>0</v>
      </c>
      <c r="BO57" s="296">
        <f t="shared" si="48"/>
        <v>0</v>
      </c>
    </row>
    <row r="58" spans="1:67" x14ac:dyDescent="0.25">
      <c r="A58" s="279">
        <v>13</v>
      </c>
      <c r="B58" s="280" t="str">
        <f t="shared" si="20"/>
        <v/>
      </c>
      <c r="C58" s="281" t="str">
        <f>IF(Exploitation!D28="","",Exploitation!D28)</f>
        <v/>
      </c>
      <c r="D58" s="281" t="str">
        <f t="shared" si="21"/>
        <v/>
      </c>
      <c r="E58" s="282" t="str">
        <f t="shared" si="22"/>
        <v/>
      </c>
      <c r="F58" s="283" t="str">
        <f t="shared" si="9"/>
        <v/>
      </c>
      <c r="G58" s="291" t="str">
        <f>IF(ISERROR(VLOOKUP(D58,'Donnees d''entrée'!$B$138:$D$146,3,FALSE)),"",VLOOKUP(D58,'Donnees d''entrée'!$B$138:$D$146,3,FALSE))</f>
        <v/>
      </c>
      <c r="H58" s="292" t="str">
        <f>IF(Emissions!$F58="","",IF(OR(Exploitation!$F77="",Exploitation!$F77="Pas d'information"),VLOOKUP($F58,ITAVI_2013_volailles!$C$2:$K$79,9,FALSE),Exploitation!$F77))</f>
        <v/>
      </c>
      <c r="I58" s="281" t="str">
        <f>IF(Exploitation!E77="","",Exploitation!E77)</f>
        <v/>
      </c>
      <c r="J58" s="293" t="str">
        <f t="shared" si="23"/>
        <v/>
      </c>
      <c r="K58" s="293" t="str">
        <f t="shared" si="24"/>
        <v/>
      </c>
      <c r="L58" s="293" t="str">
        <f>IF(I58="",IF(ISERROR(VLOOKUP($F58,ITAVI_2013_volailles!$C:$J,7,FALSE)*J31/1000),"",VLOOKUP($F58,ITAVI_2013_volailles!$C:$J,7,FALSE)*J31/1000),I58*J31)</f>
        <v/>
      </c>
      <c r="M58" s="294" t="str">
        <f>IF(ISERROR(VLOOKUP($E58,'Donnees d''entrée'!$B$403:$D$410,2,FALSE)),"",VLOOKUP($E58,'Donnees d''entrée'!$B$403:$D$410,2,FALSE))</f>
        <v/>
      </c>
      <c r="N58" s="294" t="str">
        <f t="shared" si="25"/>
        <v/>
      </c>
      <c r="O58" s="295" t="str">
        <f t="shared" si="26"/>
        <v/>
      </c>
      <c r="P58" s="281" t="str">
        <f t="shared" si="10"/>
        <v/>
      </c>
      <c r="Q58" s="282" t="str">
        <f t="shared" si="27"/>
        <v/>
      </c>
      <c r="R58" s="283" t="str">
        <f t="shared" si="11"/>
        <v/>
      </c>
      <c r="S58" s="291" t="str">
        <f>IF(ISERROR(VLOOKUP(P58,'Donnees d''entrée'!$B$138:$D$146,3,FALSE)),"",VLOOKUP(P58,'Donnees d''entrée'!$B$138:$D$146,3,FALSE))</f>
        <v/>
      </c>
      <c r="T58" s="292" t="str">
        <f>IF(Emissions!$R58="","",IF(OR(Exploitation!$J77="",Exploitation!$J77="Pas d'information"),VLOOKUP($F58,ITAVI_2013_volailles!$C$3:$K$79,9,FALSE),Exploitation!$J77))</f>
        <v/>
      </c>
      <c r="U58" s="281" t="str">
        <f>IF(Exploitation!I77="","",Exploitation!I77)</f>
        <v/>
      </c>
      <c r="V58" s="296" t="str">
        <f t="shared" si="28"/>
        <v/>
      </c>
      <c r="W58" s="296" t="str">
        <f t="shared" si="29"/>
        <v/>
      </c>
      <c r="X58" s="296" t="str">
        <f>IF(U58="",IF(ISERROR(VLOOKUP($R58,ITAVI_2013_volailles!$C:$J,7,FALSE)*R31/1000),"",VLOOKUP($R58,ITAVI_2013_volailles!$C:$J,7,FALSE)*R31/1000),U58*R31)</f>
        <v/>
      </c>
      <c r="Y58" s="294" t="str">
        <f>IF(ISERROR(VLOOKUP($Q58,'Donnees d''entrée'!$B$403:$D$410,2,FALSE)),"",VLOOKUP($Q58,'Donnees d''entrée'!$B$403:$D$410,2,FALSE))</f>
        <v/>
      </c>
      <c r="Z58" s="294" t="str">
        <f t="shared" si="12"/>
        <v/>
      </c>
      <c r="AA58" s="296" t="str">
        <f t="shared" si="30"/>
        <v/>
      </c>
      <c r="AB58" s="281" t="str">
        <f t="shared" si="13"/>
        <v/>
      </c>
      <c r="AC58" s="282" t="str">
        <f t="shared" si="31"/>
        <v/>
      </c>
      <c r="AD58" s="283" t="str">
        <f t="shared" si="14"/>
        <v/>
      </c>
      <c r="AE58" s="291" t="str">
        <f>IF(ISERROR(VLOOKUP(AB58,'Donnees d''entrée'!$B$138:$D$146,3,FALSE)),"",VLOOKUP(AB58,'Donnees d''entrée'!$B$138:$D$146,3,FALSE))</f>
        <v/>
      </c>
      <c r="AF58" s="292" t="str">
        <f>IF(Emissions!$AD58="","",IF(OR(Exploitation!$N77="",Exploitation!$N77="Pas d'information"),VLOOKUP($AD58,ITAVI_2013_volailles!$C$3:$K$79,9,FALSE),Exploitation!$N77))</f>
        <v/>
      </c>
      <c r="AG58" s="281" t="str">
        <f>IF(Exploitation!M77="","",Exploitation!M77)</f>
        <v/>
      </c>
      <c r="AH58" s="296" t="str">
        <f t="shared" si="32"/>
        <v/>
      </c>
      <c r="AI58" s="296" t="str">
        <f t="shared" si="33"/>
        <v/>
      </c>
      <c r="AJ58" s="296" t="str">
        <f>IF(AG58="",IF(ISERROR(VLOOKUP($AD58,ITAVI_2013_volailles!$C:$J,7,FALSE)*Z31/1000),"",VLOOKUP($AD58,ITAVI_2013_volailles!$C:$J,7,FALSE)*Z31/1000),AG58*Z31)</f>
        <v/>
      </c>
      <c r="AK58" s="294" t="str">
        <f>IF(ISERROR(VLOOKUP($AC58,'Donnees d''entrée'!$B$403:$D$410,2,FALSE)),"",VLOOKUP($AC58,'Donnees d''entrée'!$B$403:$D$410,2,FALSE))</f>
        <v/>
      </c>
      <c r="AL58" s="294" t="str">
        <f t="shared" si="15"/>
        <v/>
      </c>
      <c r="AM58" s="296" t="str">
        <f t="shared" si="34"/>
        <v/>
      </c>
      <c r="AN58" s="281" t="str">
        <f t="shared" si="35"/>
        <v/>
      </c>
      <c r="AO58" s="282" t="str">
        <f t="shared" si="16"/>
        <v/>
      </c>
      <c r="AP58" s="283" t="str">
        <f t="shared" si="36"/>
        <v/>
      </c>
      <c r="AQ58" s="291" t="str">
        <f>IF(ISERROR(VLOOKUP(AN58,'Donnees d''entrée'!$B$138:$D$146,3,FALSE)),"",VLOOKUP(AN58,'Donnees d''entrée'!$B$138:$D$146,3,FALSE))</f>
        <v/>
      </c>
      <c r="AR58" s="292" t="str">
        <f>IF(Emissions!$AP58="","",IF(OR(Exploitation!$R77="",Exploitation!$R77="Pas d'information"),VLOOKUP($AP58,ITAVI_2013_volailles!$C$3:$K$79,9,FALSE),Exploitation!$R77))</f>
        <v/>
      </c>
      <c r="AS58" s="281" t="str">
        <f>IF(Exploitation!Q77="","",Exploitation!Q77)</f>
        <v/>
      </c>
      <c r="AT58" s="296" t="str">
        <f t="shared" si="37"/>
        <v/>
      </c>
      <c r="AU58" s="296" t="str">
        <f t="shared" si="38"/>
        <v/>
      </c>
      <c r="AV58" s="296" t="str">
        <f>IF(AS58="",IF(ISERROR(VLOOKUP($AP58,ITAVI_2013_volailles!$C:$J,7,FALSE)*AH31/1000),"",VLOOKUP($AP58,ITAVI_2013_volailles!$C:$J,7,FALSE)*AH31/1000),AS58*AH31)</f>
        <v/>
      </c>
      <c r="AW58" s="294" t="str">
        <f>IF(ISERROR(VLOOKUP($AO58,'Donnees d''entrée'!$B$403:$D$410,2,FALSE)),"",VLOOKUP($AO58,'Donnees d''entrée'!$B$403:$D$410,2,FALSE))</f>
        <v/>
      </c>
      <c r="AX58" s="294" t="str">
        <f t="shared" si="17"/>
        <v/>
      </c>
      <c r="AY58" s="296" t="str">
        <f t="shared" si="39"/>
        <v/>
      </c>
      <c r="AZ58" s="281" t="str">
        <f t="shared" si="40"/>
        <v/>
      </c>
      <c r="BA58" s="282" t="str">
        <f t="shared" si="18"/>
        <v/>
      </c>
      <c r="BB58" s="283" t="str">
        <f t="shared" si="41"/>
        <v/>
      </c>
      <c r="BC58" s="291" t="str">
        <f>IF(ISERROR(VLOOKUP(AZ58,'Donnees d''entrée'!$B$138:$D$146,3,FALSE)),"",VLOOKUP(AZ58,'Donnees d''entrée'!$B$138:$D$146,3,FALSE))</f>
        <v/>
      </c>
      <c r="BD58" s="292" t="str">
        <f>IF(Emissions!$BB58="","",IF(OR(Exploitation!$V77="",Exploitation!$V77="Pas d'information"),VLOOKUP($BB58,ITAVI_2013_volailles!$C$3:$K$79,9,FALSE),Exploitation!$V77))</f>
        <v/>
      </c>
      <c r="BE58" s="281" t="str">
        <f>IF(Exploitation!AK77="","",Exploitation!AK77)</f>
        <v/>
      </c>
      <c r="BF58" s="296" t="str">
        <f t="shared" si="42"/>
        <v/>
      </c>
      <c r="BG58" s="296" t="str">
        <f t="shared" si="43"/>
        <v/>
      </c>
      <c r="BH58" s="296" t="str">
        <f>IF(BE58="",IF(ISERROR(VLOOKUP($BB58,ITAVI_2013_volailles!$C:$J,7,FALSE)*AP31/1000),"",VLOOKUP($BB58,ITAVI_2013_volailles!$C:$J,7,FALSE)*AP31/1000),BE58*AP31)</f>
        <v/>
      </c>
      <c r="BI58" s="294" t="str">
        <f>IF(ISERROR(VLOOKUP($BA58,'Donnees d''entrée'!$B$403:$D$410,2,FALSE)),"",VLOOKUP($BA58,'Donnees d''entrée'!$B$403:$D$410,2,FALSE))</f>
        <v/>
      </c>
      <c r="BJ58" s="294" t="str">
        <f t="shared" si="19"/>
        <v/>
      </c>
      <c r="BK58" s="296" t="str">
        <f t="shared" si="44"/>
        <v/>
      </c>
      <c r="BL58" s="296">
        <f t="shared" si="45"/>
        <v>0</v>
      </c>
      <c r="BM58" s="296">
        <f t="shared" si="46"/>
        <v>0</v>
      </c>
      <c r="BN58" s="296">
        <f t="shared" si="47"/>
        <v>0</v>
      </c>
      <c r="BO58" s="296">
        <f t="shared" si="48"/>
        <v>0</v>
      </c>
    </row>
    <row r="59" spans="1:67" x14ac:dyDescent="0.25">
      <c r="A59" s="279">
        <v>14</v>
      </c>
      <c r="B59" s="280" t="str">
        <f t="shared" si="20"/>
        <v/>
      </c>
      <c r="C59" s="281" t="str">
        <f>IF(Exploitation!D29="","",Exploitation!D29)</f>
        <v/>
      </c>
      <c r="D59" s="281" t="str">
        <f t="shared" si="21"/>
        <v/>
      </c>
      <c r="E59" s="282" t="str">
        <f t="shared" si="22"/>
        <v/>
      </c>
      <c r="F59" s="283" t="str">
        <f t="shared" si="9"/>
        <v/>
      </c>
      <c r="G59" s="291" t="str">
        <f>IF(ISERROR(VLOOKUP(D59,'Donnees d''entrée'!$B$138:$D$146,3,FALSE)),"",VLOOKUP(D59,'Donnees d''entrée'!$B$138:$D$146,3,FALSE))</f>
        <v/>
      </c>
      <c r="H59" s="292" t="str">
        <f>IF(Emissions!$F59="","",IF(OR(Exploitation!$F78="",Exploitation!$F78="Pas d'information"),VLOOKUP($F59,ITAVI_2013_volailles!$C$2:$K$79,9,FALSE),Exploitation!$F78))</f>
        <v/>
      </c>
      <c r="I59" s="281" t="str">
        <f>IF(Exploitation!E78="","",Exploitation!E78)</f>
        <v/>
      </c>
      <c r="J59" s="293" t="str">
        <f t="shared" si="23"/>
        <v/>
      </c>
      <c r="K59" s="293" t="str">
        <f t="shared" si="24"/>
        <v/>
      </c>
      <c r="L59" s="293" t="str">
        <f>IF(I59="",IF(ISERROR(VLOOKUP($F59,ITAVI_2013_volailles!$C:$J,7,FALSE)*J32/1000),"",VLOOKUP($F59,ITAVI_2013_volailles!$C:$J,7,FALSE)*J32/1000),I59*J32)</f>
        <v/>
      </c>
      <c r="M59" s="294" t="str">
        <f>IF(ISERROR(VLOOKUP($E59,'Donnees d''entrée'!$B$403:$D$410,2,FALSE)),"",VLOOKUP($E59,'Donnees d''entrée'!$B$403:$D$410,2,FALSE))</f>
        <v/>
      </c>
      <c r="N59" s="294" t="str">
        <f t="shared" si="25"/>
        <v/>
      </c>
      <c r="O59" s="295" t="str">
        <f t="shared" si="26"/>
        <v/>
      </c>
      <c r="P59" s="281" t="str">
        <f t="shared" si="10"/>
        <v/>
      </c>
      <c r="Q59" s="282" t="str">
        <f t="shared" si="27"/>
        <v/>
      </c>
      <c r="R59" s="283" t="str">
        <f t="shared" si="11"/>
        <v/>
      </c>
      <c r="S59" s="291" t="str">
        <f>IF(ISERROR(VLOOKUP(P59,'Donnees d''entrée'!$B$138:$D$146,3,FALSE)),"",VLOOKUP(P59,'Donnees d''entrée'!$B$138:$D$146,3,FALSE))</f>
        <v/>
      </c>
      <c r="T59" s="292" t="str">
        <f>IF(Emissions!$R59="","",IF(OR(Exploitation!$J78="",Exploitation!$J78="Pas d'information"),VLOOKUP($F59,ITAVI_2013_volailles!$C$3:$K$79,9,FALSE),Exploitation!$J78))</f>
        <v/>
      </c>
      <c r="U59" s="281" t="str">
        <f>IF(Exploitation!I78="","",Exploitation!I78)</f>
        <v/>
      </c>
      <c r="V59" s="296" t="str">
        <f t="shared" si="28"/>
        <v/>
      </c>
      <c r="W59" s="296" t="str">
        <f t="shared" si="29"/>
        <v/>
      </c>
      <c r="X59" s="296" t="str">
        <f>IF(U59="",IF(ISERROR(VLOOKUP($R59,ITAVI_2013_volailles!$C:$J,7,FALSE)*R32/1000),"",VLOOKUP($R59,ITAVI_2013_volailles!$C:$J,7,FALSE)*R32/1000),U59*R32)</f>
        <v/>
      </c>
      <c r="Y59" s="294" t="str">
        <f>IF(ISERROR(VLOOKUP($Q59,'Donnees d''entrée'!$B$403:$D$410,2,FALSE)),"",VLOOKUP($Q59,'Donnees d''entrée'!$B$403:$D$410,2,FALSE))</f>
        <v/>
      </c>
      <c r="Z59" s="294" t="str">
        <f t="shared" si="12"/>
        <v/>
      </c>
      <c r="AA59" s="296" t="str">
        <f t="shared" si="30"/>
        <v/>
      </c>
      <c r="AB59" s="281" t="str">
        <f t="shared" si="13"/>
        <v/>
      </c>
      <c r="AC59" s="282" t="str">
        <f t="shared" si="31"/>
        <v/>
      </c>
      <c r="AD59" s="283" t="str">
        <f t="shared" si="14"/>
        <v/>
      </c>
      <c r="AE59" s="291" t="str">
        <f>IF(ISERROR(VLOOKUP(AB59,'Donnees d''entrée'!$B$138:$D$146,3,FALSE)),"",VLOOKUP(AB59,'Donnees d''entrée'!$B$138:$D$146,3,FALSE))</f>
        <v/>
      </c>
      <c r="AF59" s="292" t="str">
        <f>IF(Emissions!$AD59="","",IF(OR(Exploitation!$N78="",Exploitation!$N78="Pas d'information"),VLOOKUP($AD59,ITAVI_2013_volailles!$C$3:$K$79,9,FALSE),Exploitation!$N78))</f>
        <v/>
      </c>
      <c r="AG59" s="281" t="str">
        <f>IF(Exploitation!M78="","",Exploitation!M78)</f>
        <v/>
      </c>
      <c r="AH59" s="296" t="str">
        <f t="shared" si="32"/>
        <v/>
      </c>
      <c r="AI59" s="296" t="str">
        <f t="shared" si="33"/>
        <v/>
      </c>
      <c r="AJ59" s="296" t="str">
        <f>IF(AG59="",IF(ISERROR(VLOOKUP($AD59,ITAVI_2013_volailles!$C:$J,7,FALSE)*Z32/1000),"",VLOOKUP($AD59,ITAVI_2013_volailles!$C:$J,7,FALSE)*Z32/1000),AG59*Z32)</f>
        <v/>
      </c>
      <c r="AK59" s="294" t="str">
        <f>IF(ISERROR(VLOOKUP($AC59,'Donnees d''entrée'!$B$403:$D$410,2,FALSE)),"",VLOOKUP($AC59,'Donnees d''entrée'!$B$403:$D$410,2,FALSE))</f>
        <v/>
      </c>
      <c r="AL59" s="294" t="str">
        <f t="shared" si="15"/>
        <v/>
      </c>
      <c r="AM59" s="296" t="str">
        <f t="shared" si="34"/>
        <v/>
      </c>
      <c r="AN59" s="281" t="str">
        <f t="shared" si="35"/>
        <v/>
      </c>
      <c r="AO59" s="282" t="str">
        <f t="shared" si="16"/>
        <v/>
      </c>
      <c r="AP59" s="283" t="str">
        <f t="shared" si="36"/>
        <v/>
      </c>
      <c r="AQ59" s="291" t="str">
        <f>IF(ISERROR(VLOOKUP(AN59,'Donnees d''entrée'!$B$138:$D$146,3,FALSE)),"",VLOOKUP(AN59,'Donnees d''entrée'!$B$138:$D$146,3,FALSE))</f>
        <v/>
      </c>
      <c r="AR59" s="292" t="str">
        <f>IF(Emissions!$AP59="","",IF(OR(Exploitation!$R78="",Exploitation!$R78="Pas d'information"),VLOOKUP($AP59,ITAVI_2013_volailles!$C$3:$K$79,9,FALSE),Exploitation!$R78))</f>
        <v/>
      </c>
      <c r="AS59" s="281" t="str">
        <f>IF(Exploitation!Q78="","",Exploitation!Q78)</f>
        <v/>
      </c>
      <c r="AT59" s="296" t="str">
        <f t="shared" si="37"/>
        <v/>
      </c>
      <c r="AU59" s="296" t="str">
        <f t="shared" si="38"/>
        <v/>
      </c>
      <c r="AV59" s="296" t="str">
        <f>IF(AS59="",IF(ISERROR(VLOOKUP($AP59,ITAVI_2013_volailles!$C:$J,7,FALSE)*AH32/1000),"",VLOOKUP($AP59,ITAVI_2013_volailles!$C:$J,7,FALSE)*AH32/1000),AS59*AH32)</f>
        <v/>
      </c>
      <c r="AW59" s="294" t="str">
        <f>IF(ISERROR(VLOOKUP($AO59,'Donnees d''entrée'!$B$403:$D$410,2,FALSE)),"",VLOOKUP($AO59,'Donnees d''entrée'!$B$403:$D$410,2,FALSE))</f>
        <v/>
      </c>
      <c r="AX59" s="294" t="str">
        <f t="shared" si="17"/>
        <v/>
      </c>
      <c r="AY59" s="296" t="str">
        <f t="shared" si="39"/>
        <v/>
      </c>
      <c r="AZ59" s="281" t="str">
        <f t="shared" si="40"/>
        <v/>
      </c>
      <c r="BA59" s="282" t="str">
        <f t="shared" si="18"/>
        <v/>
      </c>
      <c r="BB59" s="283" t="str">
        <f t="shared" si="41"/>
        <v/>
      </c>
      <c r="BC59" s="291" t="str">
        <f>IF(ISERROR(VLOOKUP(AZ59,'Donnees d''entrée'!$B$138:$D$146,3,FALSE)),"",VLOOKUP(AZ59,'Donnees d''entrée'!$B$138:$D$146,3,FALSE))</f>
        <v/>
      </c>
      <c r="BD59" s="292" t="str">
        <f>IF(Emissions!$BB59="","",IF(OR(Exploitation!$V78="",Exploitation!$V78="Pas d'information"),VLOOKUP($BB59,ITAVI_2013_volailles!$C$3:$K$79,9,FALSE),Exploitation!$V78))</f>
        <v/>
      </c>
      <c r="BE59" s="281" t="str">
        <f>IF(Exploitation!AK78="","",Exploitation!AK78)</f>
        <v/>
      </c>
      <c r="BF59" s="296" t="str">
        <f t="shared" si="42"/>
        <v/>
      </c>
      <c r="BG59" s="296" t="str">
        <f t="shared" si="43"/>
        <v/>
      </c>
      <c r="BH59" s="296" t="str">
        <f>IF(BE59="",IF(ISERROR(VLOOKUP($BB59,ITAVI_2013_volailles!$C:$J,7,FALSE)*AP32/1000),"",VLOOKUP($BB59,ITAVI_2013_volailles!$C:$J,7,FALSE)*AP32/1000),BE59*AP32)</f>
        <v/>
      </c>
      <c r="BI59" s="294" t="str">
        <f>IF(ISERROR(VLOOKUP($BA59,'Donnees d''entrée'!$B$403:$D$410,2,FALSE)),"",VLOOKUP($BA59,'Donnees d''entrée'!$B$403:$D$410,2,FALSE))</f>
        <v/>
      </c>
      <c r="BJ59" s="294" t="str">
        <f t="shared" si="19"/>
        <v/>
      </c>
      <c r="BK59" s="296" t="str">
        <f t="shared" si="44"/>
        <v/>
      </c>
      <c r="BL59" s="296">
        <f t="shared" si="45"/>
        <v>0</v>
      </c>
      <c r="BM59" s="296">
        <f t="shared" si="46"/>
        <v>0</v>
      </c>
      <c r="BN59" s="296">
        <f t="shared" si="47"/>
        <v>0</v>
      </c>
      <c r="BO59" s="296">
        <f t="shared" si="48"/>
        <v>0</v>
      </c>
    </row>
    <row r="60" spans="1:67" x14ac:dyDescent="0.25">
      <c r="A60" s="279">
        <v>15</v>
      </c>
      <c r="B60" s="280" t="str">
        <f t="shared" si="20"/>
        <v/>
      </c>
      <c r="C60" s="281" t="str">
        <f>IF(Exploitation!D30="","",Exploitation!D30)</f>
        <v/>
      </c>
      <c r="D60" s="281" t="str">
        <f t="shared" si="21"/>
        <v/>
      </c>
      <c r="E60" s="282" t="str">
        <f t="shared" si="22"/>
        <v/>
      </c>
      <c r="F60" s="283" t="str">
        <f t="shared" si="9"/>
        <v/>
      </c>
      <c r="G60" s="291" t="str">
        <f>IF(ISERROR(VLOOKUP(D60,'Donnees d''entrée'!$B$138:$D$146,3,FALSE)),"",VLOOKUP(D60,'Donnees d''entrée'!$B$138:$D$146,3,FALSE))</f>
        <v/>
      </c>
      <c r="H60" s="292" t="str">
        <f>IF(Emissions!$F60="","",IF(OR(Exploitation!$F79="",Exploitation!$F79="Pas d'information"),VLOOKUP($F60,ITAVI_2013_volailles!$C$2:$K$79,9,FALSE),Exploitation!$F79))</f>
        <v/>
      </c>
      <c r="I60" s="281" t="str">
        <f>IF(Exploitation!E79="","",Exploitation!E79)</f>
        <v/>
      </c>
      <c r="J60" s="293" t="str">
        <f t="shared" si="23"/>
        <v/>
      </c>
      <c r="K60" s="293" t="str">
        <f t="shared" si="24"/>
        <v/>
      </c>
      <c r="L60" s="293" t="str">
        <f>IF(I60="",IF(ISERROR(VLOOKUP($F60,ITAVI_2013_volailles!$C:$J,7,FALSE)*J33/1000),"",VLOOKUP($F60,ITAVI_2013_volailles!$C:$J,7,FALSE)*J33/1000),I60*J33)</f>
        <v/>
      </c>
      <c r="M60" s="294" t="str">
        <f>IF(ISERROR(VLOOKUP($E60,'Donnees d''entrée'!$B$403:$D$410,2,FALSE)),"",VLOOKUP($E60,'Donnees d''entrée'!$B$403:$D$410,2,FALSE))</f>
        <v/>
      </c>
      <c r="N60" s="294" t="str">
        <f t="shared" si="25"/>
        <v/>
      </c>
      <c r="O60" s="295" t="str">
        <f t="shared" si="26"/>
        <v/>
      </c>
      <c r="P60" s="281" t="str">
        <f t="shared" si="10"/>
        <v/>
      </c>
      <c r="Q60" s="282" t="str">
        <f t="shared" si="27"/>
        <v/>
      </c>
      <c r="R60" s="283" t="str">
        <f t="shared" si="11"/>
        <v/>
      </c>
      <c r="S60" s="291" t="str">
        <f>IF(ISERROR(VLOOKUP(P60,'Donnees d''entrée'!$B$138:$D$146,3,FALSE)),"",VLOOKUP(P60,'Donnees d''entrée'!$B$138:$D$146,3,FALSE))</f>
        <v/>
      </c>
      <c r="T60" s="292" t="str">
        <f>IF(Emissions!$R60="","",IF(OR(Exploitation!$J79="",Exploitation!$J79="Pas d'information"),VLOOKUP($F60,ITAVI_2013_volailles!$C$3:$K$79,9,FALSE),Exploitation!$J79))</f>
        <v/>
      </c>
      <c r="U60" s="281" t="str">
        <f>IF(Exploitation!I79="","",Exploitation!I79)</f>
        <v/>
      </c>
      <c r="V60" s="296" t="str">
        <f t="shared" si="28"/>
        <v/>
      </c>
      <c r="W60" s="296" t="str">
        <f t="shared" si="29"/>
        <v/>
      </c>
      <c r="X60" s="296" t="str">
        <f>IF(U60="",IF(ISERROR(VLOOKUP($R60,ITAVI_2013_volailles!$C:$J,7,FALSE)*R33/1000),"",VLOOKUP($R60,ITAVI_2013_volailles!$C:$J,7,FALSE)*R33/1000),U60*R33)</f>
        <v/>
      </c>
      <c r="Y60" s="294" t="str">
        <f>IF(ISERROR(VLOOKUP($Q60,'Donnees d''entrée'!$B$403:$D$410,2,FALSE)),"",VLOOKUP($Q60,'Donnees d''entrée'!$B$403:$D$410,2,FALSE))</f>
        <v/>
      </c>
      <c r="Z60" s="294" t="str">
        <f t="shared" si="12"/>
        <v/>
      </c>
      <c r="AA60" s="296" t="str">
        <f t="shared" si="30"/>
        <v/>
      </c>
      <c r="AB60" s="281" t="str">
        <f t="shared" si="13"/>
        <v/>
      </c>
      <c r="AC60" s="282" t="str">
        <f t="shared" si="31"/>
        <v/>
      </c>
      <c r="AD60" s="283" t="str">
        <f t="shared" si="14"/>
        <v/>
      </c>
      <c r="AE60" s="291" t="str">
        <f>IF(ISERROR(VLOOKUP(AB60,'Donnees d''entrée'!$B$138:$D$146,3,FALSE)),"",VLOOKUP(AB60,'Donnees d''entrée'!$B$138:$D$146,3,FALSE))</f>
        <v/>
      </c>
      <c r="AF60" s="292" t="str">
        <f>IF(Emissions!$AD60="","",IF(OR(Exploitation!$N79="",Exploitation!$N79="Pas d'information"),VLOOKUP($AD60,ITAVI_2013_volailles!$C$3:$K$79,9,FALSE),Exploitation!$N79))</f>
        <v/>
      </c>
      <c r="AG60" s="281" t="str">
        <f>IF(Exploitation!M79="","",Exploitation!M79)</f>
        <v/>
      </c>
      <c r="AH60" s="296" t="str">
        <f t="shared" si="32"/>
        <v/>
      </c>
      <c r="AI60" s="296" t="str">
        <f t="shared" si="33"/>
        <v/>
      </c>
      <c r="AJ60" s="296" t="str">
        <f>IF(AG60="",IF(ISERROR(VLOOKUP($AD60,ITAVI_2013_volailles!$C:$J,7,FALSE)*Z33/1000),"",VLOOKUP($AD60,ITAVI_2013_volailles!$C:$J,7,FALSE)*Z33/1000),AG60*Z33)</f>
        <v/>
      </c>
      <c r="AK60" s="294" t="str">
        <f>IF(ISERROR(VLOOKUP($AC60,'Donnees d''entrée'!$B$403:$D$410,2,FALSE)),"",VLOOKUP($AC60,'Donnees d''entrée'!$B$403:$D$410,2,FALSE))</f>
        <v/>
      </c>
      <c r="AL60" s="294" t="str">
        <f t="shared" si="15"/>
        <v/>
      </c>
      <c r="AM60" s="296" t="str">
        <f t="shared" si="34"/>
        <v/>
      </c>
      <c r="AN60" s="281" t="str">
        <f t="shared" si="35"/>
        <v/>
      </c>
      <c r="AO60" s="282" t="str">
        <f t="shared" si="16"/>
        <v/>
      </c>
      <c r="AP60" s="283" t="str">
        <f t="shared" si="36"/>
        <v/>
      </c>
      <c r="AQ60" s="291" t="str">
        <f>IF(ISERROR(VLOOKUP(AN60,'Donnees d''entrée'!$B$138:$D$146,3,FALSE)),"",VLOOKUP(AN60,'Donnees d''entrée'!$B$138:$D$146,3,FALSE))</f>
        <v/>
      </c>
      <c r="AR60" s="292" t="str">
        <f>IF(Emissions!$AP60="","",IF(OR(Exploitation!$R79="",Exploitation!$R79="Pas d'information"),VLOOKUP($AP60,ITAVI_2013_volailles!$C$3:$K$79,9,FALSE),Exploitation!$R79))</f>
        <v/>
      </c>
      <c r="AS60" s="281" t="str">
        <f>IF(Exploitation!Q79="","",Exploitation!Q79)</f>
        <v/>
      </c>
      <c r="AT60" s="296" t="str">
        <f t="shared" si="37"/>
        <v/>
      </c>
      <c r="AU60" s="296" t="str">
        <f t="shared" si="38"/>
        <v/>
      </c>
      <c r="AV60" s="296" t="str">
        <f>IF(AS60="",IF(ISERROR(VLOOKUP($AP60,ITAVI_2013_volailles!$C:$J,7,FALSE)*AH33/1000),"",VLOOKUP($AP60,ITAVI_2013_volailles!$C:$J,7,FALSE)*AH33/1000),AS60*AH33)</f>
        <v/>
      </c>
      <c r="AW60" s="294" t="str">
        <f>IF(ISERROR(VLOOKUP($AO60,'Donnees d''entrée'!$B$403:$D$410,2,FALSE)),"",VLOOKUP($AO60,'Donnees d''entrée'!$B$403:$D$410,2,FALSE))</f>
        <v/>
      </c>
      <c r="AX60" s="294" t="str">
        <f t="shared" si="17"/>
        <v/>
      </c>
      <c r="AY60" s="296" t="str">
        <f t="shared" si="39"/>
        <v/>
      </c>
      <c r="AZ60" s="281" t="str">
        <f t="shared" si="40"/>
        <v/>
      </c>
      <c r="BA60" s="282" t="str">
        <f t="shared" si="18"/>
        <v/>
      </c>
      <c r="BB60" s="283" t="str">
        <f t="shared" si="41"/>
        <v/>
      </c>
      <c r="BC60" s="291" t="str">
        <f>IF(ISERROR(VLOOKUP(AZ60,'Donnees d''entrée'!$B$138:$D$146,3,FALSE)),"",VLOOKUP(AZ60,'Donnees d''entrée'!$B$138:$D$146,3,FALSE))</f>
        <v/>
      </c>
      <c r="BD60" s="292" t="str">
        <f>IF(Emissions!$BB60="","",IF(OR(Exploitation!$V79="",Exploitation!$V79="Pas d'information"),VLOOKUP($BB60,ITAVI_2013_volailles!$C$3:$K$79,9,FALSE),Exploitation!$V79))</f>
        <v/>
      </c>
      <c r="BE60" s="281" t="str">
        <f>IF(Exploitation!AK79="","",Exploitation!AK79)</f>
        <v/>
      </c>
      <c r="BF60" s="296" t="str">
        <f t="shared" si="42"/>
        <v/>
      </c>
      <c r="BG60" s="296" t="str">
        <f t="shared" si="43"/>
        <v/>
      </c>
      <c r="BH60" s="296" t="str">
        <f>IF(BE60="",IF(ISERROR(VLOOKUP($BB60,ITAVI_2013_volailles!$C:$J,7,FALSE)*AP33/1000),"",VLOOKUP($BB60,ITAVI_2013_volailles!$C:$J,7,FALSE)*AP33/1000),BE60*AP33)</f>
        <v/>
      </c>
      <c r="BI60" s="294" t="str">
        <f>IF(ISERROR(VLOOKUP($BA60,'Donnees d''entrée'!$B$403:$D$410,2,FALSE)),"",VLOOKUP($BA60,'Donnees d''entrée'!$B$403:$D$410,2,FALSE))</f>
        <v/>
      </c>
      <c r="BJ60" s="294" t="str">
        <f t="shared" si="19"/>
        <v/>
      </c>
      <c r="BK60" s="296" t="str">
        <f t="shared" si="44"/>
        <v/>
      </c>
      <c r="BL60" s="296">
        <f t="shared" si="45"/>
        <v>0</v>
      </c>
      <c r="BM60" s="296">
        <f t="shared" si="46"/>
        <v>0</v>
      </c>
      <c r="BN60" s="296">
        <f t="shared" si="47"/>
        <v>0</v>
      </c>
      <c r="BO60" s="296">
        <f t="shared" si="48"/>
        <v>0</v>
      </c>
    </row>
    <row r="61" spans="1:67" x14ac:dyDescent="0.25">
      <c r="A61" s="279">
        <v>16</v>
      </c>
      <c r="B61" s="280" t="str">
        <f t="shared" si="20"/>
        <v/>
      </c>
      <c r="C61" s="281" t="str">
        <f>IF(Exploitation!D31="","",Exploitation!D31)</f>
        <v/>
      </c>
      <c r="D61" s="281" t="str">
        <f t="shared" si="21"/>
        <v/>
      </c>
      <c r="E61" s="282" t="str">
        <f t="shared" ref="E61:E65" si="49">IF(ISERROR(VLOOKUP(F61,corres_FE,2,FALSE)),"",VLOOKUP(F61,corres_FE,2,FALSE))</f>
        <v/>
      </c>
      <c r="F61" s="283" t="str">
        <f t="shared" si="9"/>
        <v/>
      </c>
      <c r="G61" s="291" t="str">
        <f>IF(ISERROR(VLOOKUP(D61,'Donnees d''entrée'!$B$138:$D$146,3,FALSE)),"",VLOOKUP(D61,'Donnees d''entrée'!$B$138:$D$146,3,FALSE))</f>
        <v/>
      </c>
      <c r="H61" s="292" t="str">
        <f>IF(Emissions!$F61="","",IF(OR(Exploitation!$F80="",Exploitation!$F80="Pas d'information"),VLOOKUP($F61,ITAVI_2013_volailles!$C$2:$K$79,9,FALSE),Exploitation!$F80))</f>
        <v/>
      </c>
      <c r="I61" s="281" t="str">
        <f>IF(Exploitation!E80="","",Exploitation!E80)</f>
        <v/>
      </c>
      <c r="J61" s="293" t="str">
        <f t="shared" ref="J61:J65" si="50">IF(ISERROR(H61/100*L61),"",H61/100*L61)</f>
        <v/>
      </c>
      <c r="K61" s="293" t="str">
        <f t="shared" ref="K61:K65" si="51">IF(ISERROR((100-H61)/100*L61),"",(100-H61)/100*L61)</f>
        <v/>
      </c>
      <c r="L61" s="293" t="str">
        <f>IF(I61="",IF(ISERROR(VLOOKUP($F61,ITAVI_2013_volailles!$C:$J,7,FALSE)*J34/1000),"",VLOOKUP($F61,ITAVI_2013_volailles!$C:$J,7,FALSE)*J34/1000),I61*J34)</f>
        <v/>
      </c>
      <c r="M61" s="294" t="str">
        <f>IF(ISERROR(VLOOKUP($E61,'Donnees d''entrée'!$B$403:$D$410,2,FALSE)),"",VLOOKUP($E61,'Donnees d''entrée'!$B$403:$D$410,2,FALSE))</f>
        <v/>
      </c>
      <c r="N61" s="294" t="str">
        <f t="shared" si="25"/>
        <v/>
      </c>
      <c r="O61" s="295" t="str">
        <f t="shared" ref="O61:O65" si="52">IF(ISERROR(J61*M61*N61),"",J61*M61*N61)</f>
        <v/>
      </c>
      <c r="P61" s="281" t="str">
        <f t="shared" ref="P61:P65" si="53">L34</f>
        <v/>
      </c>
      <c r="Q61" s="282" t="str">
        <f t="shared" ref="Q61:Q65" si="54">IF(ISERROR(VLOOKUP(R61,corres_FE,2,FALSE)),"",VLOOKUP(R61,corres_FE,2,FALSE))</f>
        <v/>
      </c>
      <c r="R61" s="283" t="str">
        <f t="shared" ref="R61:R65" si="55">N34</f>
        <v/>
      </c>
      <c r="S61" s="291" t="str">
        <f>IF(ISERROR(VLOOKUP(P61,'Donnees d''entrée'!$B$138:$D$146,3,FALSE)),"",VLOOKUP(P61,'Donnees d''entrée'!$B$138:$D$146,3,FALSE))</f>
        <v/>
      </c>
      <c r="T61" s="292" t="str">
        <f>IF(Emissions!$R61="","",IF(OR(Exploitation!$J80="",Exploitation!$J80="Pas d'information"),VLOOKUP($F61,ITAVI_2013_volailles!$C$3:$K$79,9,FALSE),Exploitation!$J80))</f>
        <v/>
      </c>
      <c r="U61" s="281" t="str">
        <f>IF(Exploitation!I80="","",Exploitation!I80)</f>
        <v/>
      </c>
      <c r="V61" s="296" t="str">
        <f t="shared" ref="V61:V65" si="56">IF(ISERROR(T61/100*X61),"",T61/100*X61)</f>
        <v/>
      </c>
      <c r="W61" s="296" t="str">
        <f t="shared" ref="W61:W65" si="57">IF(ISERROR((100-T61)/100*X61),"",(100-T61)/100*X61)</f>
        <v/>
      </c>
      <c r="X61" s="296" t="str">
        <f>IF(U61="",IF(ISERROR(VLOOKUP($R61,ITAVI_2013_volailles!$C:$J,7,FALSE)*R34/1000),"",VLOOKUP($R61,ITAVI_2013_volailles!$C:$J,7,FALSE)*R34/1000),U61*R34)</f>
        <v/>
      </c>
      <c r="Y61" s="294" t="str">
        <f>IF(ISERROR(VLOOKUP($Q61,'Donnees d''entrée'!$B$403:$D$410,2,FALSE)),"",VLOOKUP($Q61,'Donnees d''entrée'!$B$403:$D$410,2,FALSE))</f>
        <v/>
      </c>
      <c r="Z61" s="294" t="str">
        <f t="shared" si="12"/>
        <v/>
      </c>
      <c r="AA61" s="296" t="str">
        <f t="shared" ref="AA61:AA65" si="58">IF(ISERROR(V61*Y61*Z61),"",V61*Y61*Z61)</f>
        <v/>
      </c>
      <c r="AB61" s="281" t="str">
        <f t="shared" ref="AB61:AB65" si="59">T34</f>
        <v/>
      </c>
      <c r="AC61" s="282" t="str">
        <f t="shared" ref="AC61:AC65" si="60">IF(ISERROR(VLOOKUP(AD61,corres_FE,2,FALSE)),"",VLOOKUP(AD61,corres_FE,2,FALSE))</f>
        <v/>
      </c>
      <c r="AD61" s="283" t="str">
        <f t="shared" ref="AD61:AD65" si="61">V34</f>
        <v/>
      </c>
      <c r="AE61" s="291" t="str">
        <f>IF(ISERROR(VLOOKUP(AB61,'Donnees d''entrée'!$B$138:$D$146,3,FALSE)),"",VLOOKUP(AB61,'Donnees d''entrée'!$B$138:$D$146,3,FALSE))</f>
        <v/>
      </c>
      <c r="AF61" s="292" t="str">
        <f>IF(Emissions!$AD61="","",IF(OR(Exploitation!$N80="",Exploitation!$N80="Pas d'information"),VLOOKUP($AD61,ITAVI_2013_volailles!$C$3:$K$79,9,FALSE),Exploitation!$N80))</f>
        <v/>
      </c>
      <c r="AG61" s="281" t="str">
        <f>IF(Exploitation!M80="","",Exploitation!M80)</f>
        <v/>
      </c>
      <c r="AH61" s="296" t="str">
        <f t="shared" ref="AH61:AH65" si="62">IF(ISERROR(AF61/100*AJ61),"",AF61/100*AJ61)</f>
        <v/>
      </c>
      <c r="AI61" s="296" t="str">
        <f t="shared" ref="AI61:AI65" si="63">IF(ISERROR((100-AF61)/100*AJ61),"",(100-AF61)/100*AJ61)</f>
        <v/>
      </c>
      <c r="AJ61" s="296" t="str">
        <f>IF(AG61="",IF(ISERROR(VLOOKUP($AD61,ITAVI_2013_volailles!$C:$J,7,FALSE)*Z34/1000),"",VLOOKUP($AD61,ITAVI_2013_volailles!$C:$J,7,FALSE)*Z34/1000),AG61*Z34)</f>
        <v/>
      </c>
      <c r="AK61" s="294" t="str">
        <f>IF(ISERROR(VLOOKUP($AC61,'Donnees d''entrée'!$B$403:$D$410,2,FALSE)),"",VLOOKUP($AC61,'Donnees d''entrée'!$B$403:$D$410,2,FALSE))</f>
        <v/>
      </c>
      <c r="AL61" s="294" t="str">
        <f t="shared" si="15"/>
        <v/>
      </c>
      <c r="AM61" s="296" t="str">
        <f t="shared" ref="AM61:AM65" si="64">IF(ISERROR(AH61*AK61*AL61),"",AH61*AK61*AL61)</f>
        <v/>
      </c>
      <c r="AN61" s="281" t="str">
        <f t="shared" si="35"/>
        <v/>
      </c>
      <c r="AO61" s="282" t="str">
        <f t="shared" si="16"/>
        <v/>
      </c>
      <c r="AP61" s="283" t="str">
        <f t="shared" si="36"/>
        <v/>
      </c>
      <c r="AQ61" s="291" t="str">
        <f>IF(ISERROR(VLOOKUP(AN61,'Donnees d''entrée'!$B$138:$D$146,3,FALSE)),"",VLOOKUP(AN61,'Donnees d''entrée'!$B$138:$D$146,3,FALSE))</f>
        <v/>
      </c>
      <c r="AR61" s="292" t="str">
        <f>IF(Emissions!$AP61="","",IF(OR(Exploitation!$R80="",Exploitation!$R80="Pas d'information"),VLOOKUP($AP61,ITAVI_2013_volailles!$C$3:$K$79,9,FALSE),Exploitation!$R80))</f>
        <v/>
      </c>
      <c r="AS61" s="281" t="str">
        <f>IF(Exploitation!Q80="","",Exploitation!Q80)</f>
        <v/>
      </c>
      <c r="AT61" s="296" t="str">
        <f t="shared" si="37"/>
        <v/>
      </c>
      <c r="AU61" s="296" t="str">
        <f t="shared" si="38"/>
        <v/>
      </c>
      <c r="AV61" s="296" t="str">
        <f>IF(AS61="",IF(ISERROR(VLOOKUP($AP61,ITAVI_2013_volailles!$C:$J,7,FALSE)*AH34/1000),"",VLOOKUP($AP61,ITAVI_2013_volailles!$C:$J,7,FALSE)*AH34/1000),AS61*AH34)</f>
        <v/>
      </c>
      <c r="AW61" s="294" t="str">
        <f>IF(ISERROR(VLOOKUP($AO61,'Donnees d''entrée'!$B$403:$D$410,2,FALSE)),"",VLOOKUP($AO61,'Donnees d''entrée'!$B$403:$D$410,2,FALSE))</f>
        <v/>
      </c>
      <c r="AX61" s="294" t="str">
        <f t="shared" si="17"/>
        <v/>
      </c>
      <c r="AY61" s="296" t="str">
        <f t="shared" si="39"/>
        <v/>
      </c>
      <c r="AZ61" s="281" t="str">
        <f t="shared" si="40"/>
        <v/>
      </c>
      <c r="BA61" s="282" t="str">
        <f t="shared" si="18"/>
        <v/>
      </c>
      <c r="BB61" s="283" t="str">
        <f t="shared" si="41"/>
        <v/>
      </c>
      <c r="BC61" s="291" t="str">
        <f>IF(ISERROR(VLOOKUP(AZ61,'Donnees d''entrée'!$B$138:$D$146,3,FALSE)),"",VLOOKUP(AZ61,'Donnees d''entrée'!$B$138:$D$146,3,FALSE))</f>
        <v/>
      </c>
      <c r="BD61" s="292" t="str">
        <f>IF(Emissions!$BB61="","",IF(OR(Exploitation!$V80="",Exploitation!$V80="Pas d'information"),VLOOKUP($BB61,ITAVI_2013_volailles!$C$3:$K$79,9,FALSE),Exploitation!$V80))</f>
        <v/>
      </c>
      <c r="BE61" s="281" t="str">
        <f>IF(Exploitation!AK80="","",Exploitation!AK80)</f>
        <v/>
      </c>
      <c r="BF61" s="296" t="str">
        <f t="shared" si="42"/>
        <v/>
      </c>
      <c r="BG61" s="296" t="str">
        <f t="shared" si="43"/>
        <v/>
      </c>
      <c r="BH61" s="296" t="str">
        <f>IF(BE61="",IF(ISERROR(VLOOKUP($BB61,ITAVI_2013_volailles!$C:$J,7,FALSE)*AP34/1000),"",VLOOKUP($BB61,ITAVI_2013_volailles!$C:$J,7,FALSE)*AP34/1000),BE61*AP34)</f>
        <v/>
      </c>
      <c r="BI61" s="294" t="str">
        <f>IF(ISERROR(VLOOKUP($BA61,'Donnees d''entrée'!$B$403:$D$410,2,FALSE)),"",VLOOKUP($BA61,'Donnees d''entrée'!$B$403:$D$410,2,FALSE))</f>
        <v/>
      </c>
      <c r="BJ61" s="294" t="str">
        <f t="shared" si="19"/>
        <v/>
      </c>
      <c r="BK61" s="296" t="str">
        <f t="shared" si="44"/>
        <v/>
      </c>
      <c r="BL61" s="296">
        <f t="shared" si="45"/>
        <v>0</v>
      </c>
      <c r="BM61" s="296">
        <f t="shared" si="46"/>
        <v>0</v>
      </c>
      <c r="BN61" s="296">
        <f t="shared" si="47"/>
        <v>0</v>
      </c>
      <c r="BO61" s="296">
        <f t="shared" si="48"/>
        <v>0</v>
      </c>
    </row>
    <row r="62" spans="1:67" x14ac:dyDescent="0.25">
      <c r="A62" s="279">
        <v>17</v>
      </c>
      <c r="B62" s="280" t="str">
        <f t="shared" si="20"/>
        <v/>
      </c>
      <c r="C62" s="281" t="str">
        <f>IF(Exploitation!D32="","",Exploitation!D32)</f>
        <v/>
      </c>
      <c r="D62" s="281" t="str">
        <f t="shared" si="21"/>
        <v/>
      </c>
      <c r="E62" s="282" t="str">
        <f t="shared" si="49"/>
        <v/>
      </c>
      <c r="F62" s="283" t="str">
        <f t="shared" si="9"/>
        <v/>
      </c>
      <c r="G62" s="291" t="str">
        <f>IF(ISERROR(VLOOKUP(D62,'Donnees d''entrée'!$B$138:$D$146,3,FALSE)),"",VLOOKUP(D62,'Donnees d''entrée'!$B$138:$D$146,3,FALSE))</f>
        <v/>
      </c>
      <c r="H62" s="292" t="str">
        <f>IF(Emissions!$F62="","",IF(OR(Exploitation!$F81="",Exploitation!$F81="Pas d'information"),VLOOKUP($F62,ITAVI_2013_volailles!$C$2:$K$79,9,FALSE),Exploitation!$F81))</f>
        <v/>
      </c>
      <c r="I62" s="281" t="str">
        <f>IF(Exploitation!E81="","",Exploitation!E81)</f>
        <v/>
      </c>
      <c r="J62" s="293" t="str">
        <f t="shared" si="50"/>
        <v/>
      </c>
      <c r="K62" s="293" t="str">
        <f t="shared" si="51"/>
        <v/>
      </c>
      <c r="L62" s="293" t="str">
        <f>IF(I62="",IF(ISERROR(VLOOKUP($F62,ITAVI_2013_volailles!$C:$J,7,FALSE)*J35/1000),"",VLOOKUP($F62,ITAVI_2013_volailles!$C:$J,7,FALSE)*J35/1000),I62*J35)</f>
        <v/>
      </c>
      <c r="M62" s="294" t="str">
        <f>IF(ISERROR(VLOOKUP($E62,'Donnees d''entrée'!$B$403:$D$410,2,FALSE)),"",VLOOKUP($E62,'Donnees d''entrée'!$B$403:$D$410,2,FALSE))</f>
        <v/>
      </c>
      <c r="N62" s="294" t="str">
        <f t="shared" si="25"/>
        <v/>
      </c>
      <c r="O62" s="295" t="str">
        <f t="shared" si="52"/>
        <v/>
      </c>
      <c r="P62" s="281" t="str">
        <f t="shared" si="53"/>
        <v/>
      </c>
      <c r="Q62" s="282" t="str">
        <f t="shared" si="54"/>
        <v/>
      </c>
      <c r="R62" s="283" t="str">
        <f t="shared" si="55"/>
        <v/>
      </c>
      <c r="S62" s="291" t="str">
        <f>IF(ISERROR(VLOOKUP(P62,'Donnees d''entrée'!$B$138:$D$146,3,FALSE)),"",VLOOKUP(P62,'Donnees d''entrée'!$B$138:$D$146,3,FALSE))</f>
        <v/>
      </c>
      <c r="T62" s="292" t="str">
        <f>IF(Emissions!$R62="","",IF(OR(Exploitation!$J81="",Exploitation!$J81="Pas d'information"),VLOOKUP($F62,ITAVI_2013_volailles!$C$3:$K$79,9,FALSE),Exploitation!$J81))</f>
        <v/>
      </c>
      <c r="U62" s="281" t="str">
        <f>IF(Exploitation!I81="","",Exploitation!I81)</f>
        <v/>
      </c>
      <c r="V62" s="296" t="str">
        <f t="shared" si="56"/>
        <v/>
      </c>
      <c r="W62" s="296" t="str">
        <f t="shared" si="57"/>
        <v/>
      </c>
      <c r="X62" s="296" t="str">
        <f>IF(U62="",IF(ISERROR(VLOOKUP($R62,ITAVI_2013_volailles!$C:$J,7,FALSE)*R35/1000),"",VLOOKUP($R62,ITAVI_2013_volailles!$C:$J,7,FALSE)*R35/1000),U62*R35)</f>
        <v/>
      </c>
      <c r="Y62" s="294" t="str">
        <f>IF(ISERROR(VLOOKUP($Q62,'Donnees d''entrée'!$B$403:$D$410,2,FALSE)),"",VLOOKUP($Q62,'Donnees d''entrée'!$B$403:$D$410,2,FALSE))</f>
        <v/>
      </c>
      <c r="Z62" s="294" t="str">
        <f t="shared" si="12"/>
        <v/>
      </c>
      <c r="AA62" s="296" t="str">
        <f t="shared" si="58"/>
        <v/>
      </c>
      <c r="AB62" s="281" t="str">
        <f t="shared" si="59"/>
        <v/>
      </c>
      <c r="AC62" s="282" t="str">
        <f t="shared" si="60"/>
        <v/>
      </c>
      <c r="AD62" s="283" t="str">
        <f t="shared" si="61"/>
        <v/>
      </c>
      <c r="AE62" s="291" t="str">
        <f>IF(ISERROR(VLOOKUP(AB62,'Donnees d''entrée'!$B$138:$D$146,3,FALSE)),"",VLOOKUP(AB62,'Donnees d''entrée'!$B$138:$D$146,3,FALSE))</f>
        <v/>
      </c>
      <c r="AF62" s="292" t="str">
        <f>IF(Emissions!$AD62="","",IF(OR(Exploitation!$N81="",Exploitation!$N81="Pas d'information"),VLOOKUP($AD62,ITAVI_2013_volailles!$C$3:$K$79,9,FALSE),Exploitation!$N81))</f>
        <v/>
      </c>
      <c r="AG62" s="281" t="str">
        <f>IF(Exploitation!M81="","",Exploitation!M81)</f>
        <v/>
      </c>
      <c r="AH62" s="296" t="str">
        <f t="shared" si="62"/>
        <v/>
      </c>
      <c r="AI62" s="296" t="str">
        <f t="shared" si="63"/>
        <v/>
      </c>
      <c r="AJ62" s="296" t="str">
        <f>IF(AG62="",IF(ISERROR(VLOOKUP($AD62,ITAVI_2013_volailles!$C:$J,7,FALSE)*Z35/1000),"",VLOOKUP($AD62,ITAVI_2013_volailles!$C:$J,7,FALSE)*Z35/1000),AG62*Z35)</f>
        <v/>
      </c>
      <c r="AK62" s="294" t="str">
        <f>IF(ISERROR(VLOOKUP($AC62,'Donnees d''entrée'!$B$403:$D$410,2,FALSE)),"",VLOOKUP($AC62,'Donnees d''entrée'!$B$403:$D$410,2,FALSE))</f>
        <v/>
      </c>
      <c r="AL62" s="294" t="str">
        <f t="shared" si="15"/>
        <v/>
      </c>
      <c r="AM62" s="296" t="str">
        <f t="shared" si="64"/>
        <v/>
      </c>
      <c r="AN62" s="281" t="str">
        <f t="shared" si="35"/>
        <v/>
      </c>
      <c r="AO62" s="282" t="str">
        <f t="shared" si="16"/>
        <v/>
      </c>
      <c r="AP62" s="283" t="str">
        <f t="shared" si="36"/>
        <v/>
      </c>
      <c r="AQ62" s="291" t="str">
        <f>IF(ISERROR(VLOOKUP(AN62,'Donnees d''entrée'!$B$138:$D$146,3,FALSE)),"",VLOOKUP(AN62,'Donnees d''entrée'!$B$138:$D$146,3,FALSE))</f>
        <v/>
      </c>
      <c r="AR62" s="292" t="str">
        <f>IF(Emissions!$AP62="","",IF(OR(Exploitation!$R81="",Exploitation!$R81="Pas d'information"),VLOOKUP($AP62,ITAVI_2013_volailles!$C$3:$K$79,9,FALSE),Exploitation!$R81))</f>
        <v/>
      </c>
      <c r="AS62" s="281" t="str">
        <f>IF(Exploitation!Q81="","",Exploitation!Q81)</f>
        <v/>
      </c>
      <c r="AT62" s="296" t="str">
        <f t="shared" si="37"/>
        <v/>
      </c>
      <c r="AU62" s="296" t="str">
        <f t="shared" si="38"/>
        <v/>
      </c>
      <c r="AV62" s="296" t="str">
        <f>IF(AS62="",IF(ISERROR(VLOOKUP($AP62,ITAVI_2013_volailles!$C:$J,7,FALSE)*AH35/1000),"",VLOOKUP($AP62,ITAVI_2013_volailles!$C:$J,7,FALSE)*AH35/1000),AS62*AH35)</f>
        <v/>
      </c>
      <c r="AW62" s="294" t="str">
        <f>IF(ISERROR(VLOOKUP($AO62,'Donnees d''entrée'!$B$403:$D$410,2,FALSE)),"",VLOOKUP($AO62,'Donnees d''entrée'!$B$403:$D$410,2,FALSE))</f>
        <v/>
      </c>
      <c r="AX62" s="294" t="str">
        <f t="shared" si="17"/>
        <v/>
      </c>
      <c r="AY62" s="296" t="str">
        <f t="shared" si="39"/>
        <v/>
      </c>
      <c r="AZ62" s="281" t="str">
        <f t="shared" si="40"/>
        <v/>
      </c>
      <c r="BA62" s="282" t="str">
        <f t="shared" si="18"/>
        <v/>
      </c>
      <c r="BB62" s="283" t="str">
        <f t="shared" si="41"/>
        <v/>
      </c>
      <c r="BC62" s="291" t="str">
        <f>IF(ISERROR(VLOOKUP(AZ62,'Donnees d''entrée'!$B$138:$D$146,3,FALSE)),"",VLOOKUP(AZ62,'Donnees d''entrée'!$B$138:$D$146,3,FALSE))</f>
        <v/>
      </c>
      <c r="BD62" s="292" t="str">
        <f>IF(Emissions!$BB62="","",IF(OR(Exploitation!$V81="",Exploitation!$V81="Pas d'information"),VLOOKUP($BB62,ITAVI_2013_volailles!$C$3:$K$79,9,FALSE),Exploitation!$V81))</f>
        <v/>
      </c>
      <c r="BE62" s="281" t="str">
        <f>IF(Exploitation!AK81="","",Exploitation!AK81)</f>
        <v/>
      </c>
      <c r="BF62" s="296" t="str">
        <f t="shared" si="42"/>
        <v/>
      </c>
      <c r="BG62" s="296" t="str">
        <f t="shared" si="43"/>
        <v/>
      </c>
      <c r="BH62" s="296" t="str">
        <f>IF(BE62="",IF(ISERROR(VLOOKUP($BB62,ITAVI_2013_volailles!$C:$J,7,FALSE)*AP35/1000),"",VLOOKUP($BB62,ITAVI_2013_volailles!$C:$J,7,FALSE)*AP35/1000),BE62*AP35)</f>
        <v/>
      </c>
      <c r="BI62" s="294" t="str">
        <f>IF(ISERROR(VLOOKUP($BA62,'Donnees d''entrée'!$B$403:$D$410,2,FALSE)),"",VLOOKUP($BA62,'Donnees d''entrée'!$B$403:$D$410,2,FALSE))</f>
        <v/>
      </c>
      <c r="BJ62" s="294" t="str">
        <f t="shared" si="19"/>
        <v/>
      </c>
      <c r="BK62" s="296" t="str">
        <f t="shared" si="44"/>
        <v/>
      </c>
      <c r="BL62" s="296">
        <f t="shared" si="45"/>
        <v>0</v>
      </c>
      <c r="BM62" s="296">
        <f t="shared" si="46"/>
        <v>0</v>
      </c>
      <c r="BN62" s="296">
        <f t="shared" si="47"/>
        <v>0</v>
      </c>
      <c r="BO62" s="296">
        <f t="shared" si="48"/>
        <v>0</v>
      </c>
    </row>
    <row r="63" spans="1:67" x14ac:dyDescent="0.25">
      <c r="A63" s="279">
        <v>18</v>
      </c>
      <c r="B63" s="280" t="str">
        <f t="shared" si="20"/>
        <v/>
      </c>
      <c r="C63" s="281" t="str">
        <f>IF(Exploitation!D33="","",Exploitation!D33)</f>
        <v/>
      </c>
      <c r="D63" s="281" t="str">
        <f t="shared" si="21"/>
        <v/>
      </c>
      <c r="E63" s="282" t="str">
        <f t="shared" si="49"/>
        <v/>
      </c>
      <c r="F63" s="283" t="str">
        <f t="shared" si="9"/>
        <v/>
      </c>
      <c r="G63" s="291" t="str">
        <f>IF(ISERROR(VLOOKUP(D63,'Donnees d''entrée'!$B$138:$D$146,3,FALSE)),"",VLOOKUP(D63,'Donnees d''entrée'!$B$138:$D$146,3,FALSE))</f>
        <v/>
      </c>
      <c r="H63" s="292" t="str">
        <f>IF(Emissions!$F63="","",IF(OR(Exploitation!$F82="",Exploitation!$F82="Pas d'information"),VLOOKUP($F63,ITAVI_2013_volailles!$C$2:$K$79,9,FALSE),Exploitation!$F82))</f>
        <v/>
      </c>
      <c r="I63" s="281" t="str">
        <f>IF(Exploitation!E82="","",Exploitation!E82)</f>
        <v/>
      </c>
      <c r="J63" s="293" t="str">
        <f t="shared" si="50"/>
        <v/>
      </c>
      <c r="K63" s="293" t="str">
        <f t="shared" si="51"/>
        <v/>
      </c>
      <c r="L63" s="293" t="str">
        <f>IF(I63="",IF(ISERROR(VLOOKUP($F63,ITAVI_2013_volailles!$C:$J,7,FALSE)*J36/1000),"",VLOOKUP($F63,ITAVI_2013_volailles!$C:$J,7,FALSE)*J36/1000),I63*J36)</f>
        <v/>
      </c>
      <c r="M63" s="294" t="str">
        <f>IF(ISERROR(VLOOKUP($E63,'Donnees d''entrée'!$B$403:$D$410,2,FALSE)),"",VLOOKUP($E63,'Donnees d''entrée'!$B$403:$D$410,2,FALSE))</f>
        <v/>
      </c>
      <c r="N63" s="294" t="str">
        <f t="shared" si="25"/>
        <v/>
      </c>
      <c r="O63" s="295" t="str">
        <f t="shared" si="52"/>
        <v/>
      </c>
      <c r="P63" s="281" t="str">
        <f t="shared" si="53"/>
        <v/>
      </c>
      <c r="Q63" s="282" t="str">
        <f t="shared" si="54"/>
        <v/>
      </c>
      <c r="R63" s="283" t="str">
        <f t="shared" si="55"/>
        <v/>
      </c>
      <c r="S63" s="291" t="str">
        <f>IF(ISERROR(VLOOKUP(P63,'Donnees d''entrée'!$B$138:$D$146,3,FALSE)),"",VLOOKUP(P63,'Donnees d''entrée'!$B$138:$D$146,3,FALSE))</f>
        <v/>
      </c>
      <c r="T63" s="292" t="str">
        <f>IF(Emissions!$R63="","",IF(OR(Exploitation!$J82="",Exploitation!$J82="Pas d'information"),VLOOKUP($F63,ITAVI_2013_volailles!$C$3:$K$79,9,FALSE),Exploitation!$J82))</f>
        <v/>
      </c>
      <c r="U63" s="281" t="str">
        <f>IF(Exploitation!I82="","",Exploitation!I82)</f>
        <v/>
      </c>
      <c r="V63" s="296" t="str">
        <f t="shared" si="56"/>
        <v/>
      </c>
      <c r="W63" s="296" t="str">
        <f t="shared" si="57"/>
        <v/>
      </c>
      <c r="X63" s="296" t="str">
        <f>IF(U63="",IF(ISERROR(VLOOKUP($R63,ITAVI_2013_volailles!$C:$J,7,FALSE)*R36/1000),"",VLOOKUP($R63,ITAVI_2013_volailles!$C:$J,7,FALSE)*R36/1000),U63*R36)</f>
        <v/>
      </c>
      <c r="Y63" s="294" t="str">
        <f>IF(ISERROR(VLOOKUP($Q63,'Donnees d''entrée'!$B$403:$D$410,2,FALSE)),"",VLOOKUP($Q63,'Donnees d''entrée'!$B$403:$D$410,2,FALSE))</f>
        <v/>
      </c>
      <c r="Z63" s="294" t="str">
        <f t="shared" si="12"/>
        <v/>
      </c>
      <c r="AA63" s="296" t="str">
        <f t="shared" si="58"/>
        <v/>
      </c>
      <c r="AB63" s="281" t="str">
        <f t="shared" si="59"/>
        <v/>
      </c>
      <c r="AC63" s="282" t="str">
        <f t="shared" si="60"/>
        <v/>
      </c>
      <c r="AD63" s="283" t="str">
        <f t="shared" si="61"/>
        <v/>
      </c>
      <c r="AE63" s="291" t="str">
        <f>IF(ISERROR(VLOOKUP(AB63,'Donnees d''entrée'!$B$138:$D$146,3,FALSE)),"",VLOOKUP(AB63,'Donnees d''entrée'!$B$138:$D$146,3,FALSE))</f>
        <v/>
      </c>
      <c r="AF63" s="292" t="str">
        <f>IF(Emissions!$AD63="","",IF(OR(Exploitation!$N82="",Exploitation!$N82="Pas d'information"),VLOOKUP($AD63,ITAVI_2013_volailles!$C$3:$K$79,9,FALSE),Exploitation!$N82))</f>
        <v/>
      </c>
      <c r="AG63" s="281" t="str">
        <f>IF(Exploitation!M82="","",Exploitation!M82)</f>
        <v/>
      </c>
      <c r="AH63" s="296" t="str">
        <f t="shared" si="62"/>
        <v/>
      </c>
      <c r="AI63" s="296" t="str">
        <f t="shared" si="63"/>
        <v/>
      </c>
      <c r="AJ63" s="296" t="str">
        <f>IF(AG63="",IF(ISERROR(VLOOKUP($AD63,ITAVI_2013_volailles!$C:$J,7,FALSE)*Z36/1000),"",VLOOKUP($AD63,ITAVI_2013_volailles!$C:$J,7,FALSE)*Z36/1000),AG63*Z36)</f>
        <v/>
      </c>
      <c r="AK63" s="294" t="str">
        <f>IF(ISERROR(VLOOKUP($AC63,'Donnees d''entrée'!$B$403:$D$410,2,FALSE)),"",VLOOKUP($AC63,'Donnees d''entrée'!$B$403:$D$410,2,FALSE))</f>
        <v/>
      </c>
      <c r="AL63" s="294" t="str">
        <f t="shared" si="15"/>
        <v/>
      </c>
      <c r="AM63" s="296" t="str">
        <f t="shared" si="64"/>
        <v/>
      </c>
      <c r="AN63" s="281" t="str">
        <f t="shared" si="35"/>
        <v/>
      </c>
      <c r="AO63" s="282" t="str">
        <f t="shared" si="16"/>
        <v/>
      </c>
      <c r="AP63" s="283" t="str">
        <f t="shared" si="36"/>
        <v/>
      </c>
      <c r="AQ63" s="291" t="str">
        <f>IF(ISERROR(VLOOKUP(AN63,'Donnees d''entrée'!$B$138:$D$146,3,FALSE)),"",VLOOKUP(AN63,'Donnees d''entrée'!$B$138:$D$146,3,FALSE))</f>
        <v/>
      </c>
      <c r="AR63" s="292" t="str">
        <f>IF(Emissions!$AP63="","",IF(OR(Exploitation!$R82="",Exploitation!$R82="Pas d'information"),VLOOKUP($AP63,ITAVI_2013_volailles!$C$3:$K$79,9,FALSE),Exploitation!$R82))</f>
        <v/>
      </c>
      <c r="AS63" s="281" t="str">
        <f>IF(Exploitation!Q82="","",Exploitation!Q82)</f>
        <v/>
      </c>
      <c r="AT63" s="296" t="str">
        <f t="shared" si="37"/>
        <v/>
      </c>
      <c r="AU63" s="296" t="str">
        <f t="shared" si="38"/>
        <v/>
      </c>
      <c r="AV63" s="296" t="str">
        <f>IF(AS63="",IF(ISERROR(VLOOKUP($AP63,ITAVI_2013_volailles!$C:$J,7,FALSE)*AH36/1000),"",VLOOKUP($AP63,ITAVI_2013_volailles!$C:$J,7,FALSE)*AH36/1000),AS63*AH36)</f>
        <v/>
      </c>
      <c r="AW63" s="294" t="str">
        <f>IF(ISERROR(VLOOKUP($AO63,'Donnees d''entrée'!$B$403:$D$410,2,FALSE)),"",VLOOKUP($AO63,'Donnees d''entrée'!$B$403:$D$410,2,FALSE))</f>
        <v/>
      </c>
      <c r="AX63" s="294" t="str">
        <f t="shared" si="17"/>
        <v/>
      </c>
      <c r="AY63" s="296" t="str">
        <f t="shared" si="39"/>
        <v/>
      </c>
      <c r="AZ63" s="281" t="str">
        <f t="shared" si="40"/>
        <v/>
      </c>
      <c r="BA63" s="282" t="str">
        <f t="shared" si="18"/>
        <v/>
      </c>
      <c r="BB63" s="283" t="str">
        <f t="shared" si="41"/>
        <v/>
      </c>
      <c r="BC63" s="291" t="str">
        <f>IF(ISERROR(VLOOKUP(AZ63,'Donnees d''entrée'!$B$138:$D$146,3,FALSE)),"",VLOOKUP(AZ63,'Donnees d''entrée'!$B$138:$D$146,3,FALSE))</f>
        <v/>
      </c>
      <c r="BD63" s="292" t="str">
        <f>IF(Emissions!$BB63="","",IF(OR(Exploitation!$V82="",Exploitation!$V82="Pas d'information"),VLOOKUP($BB63,ITAVI_2013_volailles!$C$3:$K$79,9,FALSE),Exploitation!$V82))</f>
        <v/>
      </c>
      <c r="BE63" s="281" t="str">
        <f>IF(Exploitation!AK82="","",Exploitation!AK82)</f>
        <v/>
      </c>
      <c r="BF63" s="296" t="str">
        <f t="shared" si="42"/>
        <v/>
      </c>
      <c r="BG63" s="296" t="str">
        <f t="shared" si="43"/>
        <v/>
      </c>
      <c r="BH63" s="296" t="str">
        <f>IF(BE63="",IF(ISERROR(VLOOKUP($BB63,ITAVI_2013_volailles!$C:$J,7,FALSE)*AP36/1000),"",VLOOKUP($BB63,ITAVI_2013_volailles!$C:$J,7,FALSE)*AP36/1000),BE63*AP36)</f>
        <v/>
      </c>
      <c r="BI63" s="294" t="str">
        <f>IF(ISERROR(VLOOKUP($BA63,'Donnees d''entrée'!$B$403:$D$410,2,FALSE)),"",VLOOKUP($BA63,'Donnees d''entrée'!$B$403:$D$410,2,FALSE))</f>
        <v/>
      </c>
      <c r="BJ63" s="294" t="str">
        <f t="shared" si="19"/>
        <v/>
      </c>
      <c r="BK63" s="296" t="str">
        <f t="shared" si="44"/>
        <v/>
      </c>
      <c r="BL63" s="296">
        <f t="shared" si="45"/>
        <v>0</v>
      </c>
      <c r="BM63" s="296">
        <f t="shared" si="46"/>
        <v>0</v>
      </c>
      <c r="BN63" s="296">
        <f t="shared" si="47"/>
        <v>0</v>
      </c>
      <c r="BO63" s="296">
        <f t="shared" si="48"/>
        <v>0</v>
      </c>
    </row>
    <row r="64" spans="1:67" x14ac:dyDescent="0.25">
      <c r="A64" s="279">
        <v>19</v>
      </c>
      <c r="B64" s="280" t="str">
        <f t="shared" si="20"/>
        <v/>
      </c>
      <c r="C64" s="281" t="str">
        <f>IF(Exploitation!D34="","",Exploitation!D34)</f>
        <v/>
      </c>
      <c r="D64" s="281" t="str">
        <f t="shared" si="21"/>
        <v/>
      </c>
      <c r="E64" s="282" t="str">
        <f t="shared" si="49"/>
        <v/>
      </c>
      <c r="F64" s="283" t="str">
        <f t="shared" si="9"/>
        <v/>
      </c>
      <c r="G64" s="291" t="str">
        <f>IF(ISERROR(VLOOKUP(D64,'Donnees d''entrée'!$B$138:$D$146,3,FALSE)),"",VLOOKUP(D64,'Donnees d''entrée'!$B$138:$D$146,3,FALSE))</f>
        <v/>
      </c>
      <c r="H64" s="292" t="str">
        <f>IF(Emissions!$F64="","",IF(OR(Exploitation!$F83="",Exploitation!$F83="Pas d'information"),VLOOKUP($F64,ITAVI_2013_volailles!$C$2:$K$79,9,FALSE),Exploitation!$F83))</f>
        <v/>
      </c>
      <c r="I64" s="281" t="str">
        <f>IF(Exploitation!E83="","",Exploitation!E83)</f>
        <v/>
      </c>
      <c r="J64" s="293" t="str">
        <f t="shared" si="50"/>
        <v/>
      </c>
      <c r="K64" s="293" t="str">
        <f t="shared" si="51"/>
        <v/>
      </c>
      <c r="L64" s="293" t="str">
        <f>IF(I64="",IF(ISERROR(VLOOKUP($F64,ITAVI_2013_volailles!$C:$J,7,FALSE)*J37/1000),"",VLOOKUP($F64,ITAVI_2013_volailles!$C:$J,7,FALSE)*J37/1000),I64*J37)</f>
        <v/>
      </c>
      <c r="M64" s="294" t="str">
        <f>IF(ISERROR(VLOOKUP($E64,'Donnees d''entrée'!$B$403:$D$410,2,FALSE)),"",VLOOKUP($E64,'Donnees d''entrée'!$B$403:$D$410,2,FALSE))</f>
        <v/>
      </c>
      <c r="N64" s="294" t="str">
        <f t="shared" si="25"/>
        <v/>
      </c>
      <c r="O64" s="295" t="str">
        <f t="shared" si="52"/>
        <v/>
      </c>
      <c r="P64" s="281" t="str">
        <f t="shared" si="53"/>
        <v/>
      </c>
      <c r="Q64" s="282" t="str">
        <f t="shared" si="54"/>
        <v/>
      </c>
      <c r="R64" s="283" t="str">
        <f t="shared" si="55"/>
        <v/>
      </c>
      <c r="S64" s="291" t="str">
        <f>IF(ISERROR(VLOOKUP(P64,'Donnees d''entrée'!$B$138:$D$146,3,FALSE)),"",VLOOKUP(P64,'Donnees d''entrée'!$B$138:$D$146,3,FALSE))</f>
        <v/>
      </c>
      <c r="T64" s="292" t="str">
        <f>IF(Emissions!$R64="","",IF(OR(Exploitation!$J83="",Exploitation!$J83="Pas d'information"),VLOOKUP($F64,ITAVI_2013_volailles!$C$3:$K$79,9,FALSE),Exploitation!$J83))</f>
        <v/>
      </c>
      <c r="U64" s="281" t="str">
        <f>IF(Exploitation!I83="","",Exploitation!I83)</f>
        <v/>
      </c>
      <c r="V64" s="296" t="str">
        <f t="shared" si="56"/>
        <v/>
      </c>
      <c r="W64" s="296" t="str">
        <f t="shared" si="57"/>
        <v/>
      </c>
      <c r="X64" s="296" t="str">
        <f>IF(U64="",IF(ISERROR(VLOOKUP($R64,ITAVI_2013_volailles!$C:$J,7,FALSE)*R37/1000),"",VLOOKUP($R64,ITAVI_2013_volailles!$C:$J,7,FALSE)*R37/1000),U64*R37)</f>
        <v/>
      </c>
      <c r="Y64" s="294" t="str">
        <f>IF(ISERROR(VLOOKUP($Q64,'Donnees d''entrée'!$B$403:$D$410,2,FALSE)),"",VLOOKUP($Q64,'Donnees d''entrée'!$B$403:$D$410,2,FALSE))</f>
        <v/>
      </c>
      <c r="Z64" s="294" t="str">
        <f t="shared" si="12"/>
        <v/>
      </c>
      <c r="AA64" s="296" t="str">
        <f t="shared" si="58"/>
        <v/>
      </c>
      <c r="AB64" s="281" t="str">
        <f t="shared" si="59"/>
        <v/>
      </c>
      <c r="AC64" s="282" t="str">
        <f t="shared" si="60"/>
        <v/>
      </c>
      <c r="AD64" s="283" t="str">
        <f t="shared" si="61"/>
        <v/>
      </c>
      <c r="AE64" s="291" t="str">
        <f>IF(ISERROR(VLOOKUP(AB64,'Donnees d''entrée'!$B$138:$D$146,3,FALSE)),"",VLOOKUP(AB64,'Donnees d''entrée'!$B$138:$D$146,3,FALSE))</f>
        <v/>
      </c>
      <c r="AF64" s="292" t="str">
        <f>IF(Emissions!$AD64="","",IF(OR(Exploitation!$N83="",Exploitation!$N83="Pas d'information"),VLOOKUP($AD64,ITAVI_2013_volailles!$C$3:$K$79,9,FALSE),Exploitation!$N83))</f>
        <v/>
      </c>
      <c r="AG64" s="281" t="str">
        <f>IF(Exploitation!M83="","",Exploitation!M83)</f>
        <v/>
      </c>
      <c r="AH64" s="296" t="str">
        <f t="shared" si="62"/>
        <v/>
      </c>
      <c r="AI64" s="296" t="str">
        <f t="shared" si="63"/>
        <v/>
      </c>
      <c r="AJ64" s="296" t="str">
        <f>IF(AG64="",IF(ISERROR(VLOOKUP($AD64,ITAVI_2013_volailles!$C:$J,7,FALSE)*Z37/1000),"",VLOOKUP($AD64,ITAVI_2013_volailles!$C:$J,7,FALSE)*Z37/1000),AG64*Z37)</f>
        <v/>
      </c>
      <c r="AK64" s="294" t="str">
        <f>IF(ISERROR(VLOOKUP($AC64,'Donnees d''entrée'!$B$403:$D$410,2,FALSE)),"",VLOOKUP($AC64,'Donnees d''entrée'!$B$403:$D$410,2,FALSE))</f>
        <v/>
      </c>
      <c r="AL64" s="294" t="str">
        <f t="shared" si="15"/>
        <v/>
      </c>
      <c r="AM64" s="296" t="str">
        <f t="shared" si="64"/>
        <v/>
      </c>
      <c r="AN64" s="281" t="str">
        <f t="shared" si="35"/>
        <v/>
      </c>
      <c r="AO64" s="282" t="str">
        <f t="shared" si="16"/>
        <v/>
      </c>
      <c r="AP64" s="283" t="str">
        <f t="shared" si="36"/>
        <v/>
      </c>
      <c r="AQ64" s="291" t="str">
        <f>IF(ISERROR(VLOOKUP(AN64,'Donnees d''entrée'!$B$138:$D$146,3,FALSE)),"",VLOOKUP(AN64,'Donnees d''entrée'!$B$138:$D$146,3,FALSE))</f>
        <v/>
      </c>
      <c r="AR64" s="292" t="str">
        <f>IF(Emissions!$AP64="","",IF(OR(Exploitation!$R83="",Exploitation!$R83="Pas d'information"),VLOOKUP($AP64,ITAVI_2013_volailles!$C$3:$K$79,9,FALSE),Exploitation!$R83))</f>
        <v/>
      </c>
      <c r="AS64" s="281" t="str">
        <f>IF(Exploitation!Q83="","",Exploitation!Q83)</f>
        <v/>
      </c>
      <c r="AT64" s="296" t="str">
        <f t="shared" si="37"/>
        <v/>
      </c>
      <c r="AU64" s="296" t="str">
        <f t="shared" si="38"/>
        <v/>
      </c>
      <c r="AV64" s="296" t="str">
        <f>IF(AS64="",IF(ISERROR(VLOOKUP($AP64,ITAVI_2013_volailles!$C:$J,7,FALSE)*AH37/1000),"",VLOOKUP($AP64,ITAVI_2013_volailles!$C:$J,7,FALSE)*AH37/1000),AS64*AH37)</f>
        <v/>
      </c>
      <c r="AW64" s="294" t="str">
        <f>IF(ISERROR(VLOOKUP($AO64,'Donnees d''entrée'!$B$403:$D$410,2,FALSE)),"",VLOOKUP($AO64,'Donnees d''entrée'!$B$403:$D$410,2,FALSE))</f>
        <v/>
      </c>
      <c r="AX64" s="294" t="str">
        <f t="shared" si="17"/>
        <v/>
      </c>
      <c r="AY64" s="296" t="str">
        <f t="shared" si="39"/>
        <v/>
      </c>
      <c r="AZ64" s="281" t="str">
        <f t="shared" si="40"/>
        <v/>
      </c>
      <c r="BA64" s="282" t="str">
        <f t="shared" si="18"/>
        <v/>
      </c>
      <c r="BB64" s="283" t="str">
        <f t="shared" si="41"/>
        <v/>
      </c>
      <c r="BC64" s="291" t="str">
        <f>IF(ISERROR(VLOOKUP(AZ64,'Donnees d''entrée'!$B$138:$D$146,3,FALSE)),"",VLOOKUP(AZ64,'Donnees d''entrée'!$B$138:$D$146,3,FALSE))</f>
        <v/>
      </c>
      <c r="BD64" s="292" t="str">
        <f>IF(Emissions!$BB64="","",IF(OR(Exploitation!$V83="",Exploitation!$V83="Pas d'information"),VLOOKUP($BB64,ITAVI_2013_volailles!$C$3:$K$79,9,FALSE),Exploitation!$V83))</f>
        <v/>
      </c>
      <c r="BE64" s="281" t="str">
        <f>IF(Exploitation!AK83="","",Exploitation!AK83)</f>
        <v/>
      </c>
      <c r="BF64" s="296" t="str">
        <f t="shared" si="42"/>
        <v/>
      </c>
      <c r="BG64" s="296" t="str">
        <f t="shared" si="43"/>
        <v/>
      </c>
      <c r="BH64" s="296" t="str">
        <f>IF(BE64="",IF(ISERROR(VLOOKUP($BB64,ITAVI_2013_volailles!$C:$J,7,FALSE)*AP37/1000),"",VLOOKUP($BB64,ITAVI_2013_volailles!$C:$J,7,FALSE)*AP37/1000),BE64*AP37)</f>
        <v/>
      </c>
      <c r="BI64" s="294" t="str">
        <f>IF(ISERROR(VLOOKUP($BA64,'Donnees d''entrée'!$B$403:$D$410,2,FALSE)),"",VLOOKUP($BA64,'Donnees d''entrée'!$B$403:$D$410,2,FALSE))</f>
        <v/>
      </c>
      <c r="BJ64" s="294" t="str">
        <f t="shared" si="19"/>
        <v/>
      </c>
      <c r="BK64" s="296" t="str">
        <f t="shared" si="44"/>
        <v/>
      </c>
      <c r="BL64" s="296">
        <f t="shared" si="45"/>
        <v>0</v>
      </c>
      <c r="BM64" s="296">
        <f t="shared" si="46"/>
        <v>0</v>
      </c>
      <c r="BN64" s="296">
        <f t="shared" si="47"/>
        <v>0</v>
      </c>
      <c r="BO64" s="296">
        <f t="shared" si="48"/>
        <v>0</v>
      </c>
    </row>
    <row r="65" spans="1:67" x14ac:dyDescent="0.25">
      <c r="A65" s="279">
        <v>20</v>
      </c>
      <c r="B65" s="280" t="str">
        <f t="shared" si="20"/>
        <v/>
      </c>
      <c r="C65" s="281" t="str">
        <f>IF(Exploitation!D35="","",Exploitation!D35)</f>
        <v/>
      </c>
      <c r="D65" s="281" t="str">
        <f t="shared" si="21"/>
        <v/>
      </c>
      <c r="E65" s="282" t="str">
        <f t="shared" si="49"/>
        <v/>
      </c>
      <c r="F65" s="283" t="str">
        <f t="shared" si="9"/>
        <v/>
      </c>
      <c r="G65" s="291" t="str">
        <f>IF(ISERROR(VLOOKUP(D65,'Donnees d''entrée'!$B$138:$D$146,3,FALSE)),"",VLOOKUP(D65,'Donnees d''entrée'!$B$138:$D$146,3,FALSE))</f>
        <v/>
      </c>
      <c r="H65" s="292" t="str">
        <f>IF(Emissions!$F65="","",IF(OR(Exploitation!$F84="",Exploitation!$F84="Pas d'information"),VLOOKUP($F65,ITAVI_2013_volailles!$C$2:$K$79,9,FALSE),Exploitation!$F84))</f>
        <v/>
      </c>
      <c r="I65" s="281" t="str">
        <f>IF(Exploitation!E84="","",Exploitation!E84)</f>
        <v/>
      </c>
      <c r="J65" s="293" t="str">
        <f t="shared" si="50"/>
        <v/>
      </c>
      <c r="K65" s="293" t="str">
        <f t="shared" si="51"/>
        <v/>
      </c>
      <c r="L65" s="293" t="str">
        <f>IF(I65="",IF(ISERROR(VLOOKUP($F65,ITAVI_2013_volailles!$C:$J,7,FALSE)*J38/1000),"",VLOOKUP($F65,ITAVI_2013_volailles!$C:$J,7,FALSE)*J38/1000),I65*J38)</f>
        <v/>
      </c>
      <c r="M65" s="294" t="str">
        <f>IF(ISERROR(VLOOKUP($E65,'Donnees d''entrée'!$B$403:$D$410,2,FALSE)),"",VLOOKUP($E65,'Donnees d''entrée'!$B$403:$D$410,2,FALSE))</f>
        <v/>
      </c>
      <c r="N65" s="294" t="str">
        <f t="shared" si="25"/>
        <v/>
      </c>
      <c r="O65" s="295" t="str">
        <f t="shared" si="52"/>
        <v/>
      </c>
      <c r="P65" s="281" t="str">
        <f t="shared" si="53"/>
        <v/>
      </c>
      <c r="Q65" s="282" t="str">
        <f t="shared" si="54"/>
        <v/>
      </c>
      <c r="R65" s="283" t="str">
        <f t="shared" si="55"/>
        <v/>
      </c>
      <c r="S65" s="291" t="str">
        <f>IF(ISERROR(VLOOKUP(P65,'Donnees d''entrée'!$B$138:$D$146,3,FALSE)),"",VLOOKUP(P65,'Donnees d''entrée'!$B$138:$D$146,3,FALSE))</f>
        <v/>
      </c>
      <c r="T65" s="292" t="str">
        <f>IF(Emissions!$R65="","",IF(OR(Exploitation!$J84="",Exploitation!$J84="Pas d'information"),VLOOKUP($F65,ITAVI_2013_volailles!$C$3:$K$79,9,FALSE),Exploitation!$J84))</f>
        <v/>
      </c>
      <c r="U65" s="281" t="str">
        <f>IF(Exploitation!I84="","",Exploitation!I84)</f>
        <v/>
      </c>
      <c r="V65" s="296" t="str">
        <f t="shared" si="56"/>
        <v/>
      </c>
      <c r="W65" s="296" t="str">
        <f t="shared" si="57"/>
        <v/>
      </c>
      <c r="X65" s="296" t="str">
        <f>IF(U65="",IF(ISERROR(VLOOKUP($R65,ITAVI_2013_volailles!$C:$J,7,FALSE)*R38/1000),"",VLOOKUP($R65,ITAVI_2013_volailles!$C:$J,7,FALSE)*R38/1000),U65*R38)</f>
        <v/>
      </c>
      <c r="Y65" s="294" t="str">
        <f>IF(ISERROR(VLOOKUP($Q65,'Donnees d''entrée'!$B$403:$D$410,2,FALSE)),"",VLOOKUP($Q65,'Donnees d''entrée'!$B$403:$D$410,2,FALSE))</f>
        <v/>
      </c>
      <c r="Z65" s="294" t="str">
        <f t="shared" si="12"/>
        <v/>
      </c>
      <c r="AA65" s="296" t="str">
        <f t="shared" si="58"/>
        <v/>
      </c>
      <c r="AB65" s="281" t="str">
        <f t="shared" si="59"/>
        <v/>
      </c>
      <c r="AC65" s="282" t="str">
        <f t="shared" si="60"/>
        <v/>
      </c>
      <c r="AD65" s="283" t="str">
        <f t="shared" si="61"/>
        <v/>
      </c>
      <c r="AE65" s="291" t="str">
        <f>IF(ISERROR(VLOOKUP(AB65,'Donnees d''entrée'!$B$138:$D$146,3,FALSE)),"",VLOOKUP(AB65,'Donnees d''entrée'!$B$138:$D$146,3,FALSE))</f>
        <v/>
      </c>
      <c r="AF65" s="292" t="str">
        <f>IF(Emissions!$AD65="","",IF(OR(Exploitation!$N84="",Exploitation!$N84="Pas d'information"),VLOOKUP($AD65,ITAVI_2013_volailles!$C$3:$K$79,9,FALSE),Exploitation!$N84))</f>
        <v/>
      </c>
      <c r="AG65" s="281" t="str">
        <f>IF(Exploitation!M84="","",Exploitation!M84)</f>
        <v/>
      </c>
      <c r="AH65" s="296" t="str">
        <f t="shared" si="62"/>
        <v/>
      </c>
      <c r="AI65" s="296" t="str">
        <f t="shared" si="63"/>
        <v/>
      </c>
      <c r="AJ65" s="296" t="str">
        <f>IF(AG65="",IF(ISERROR(VLOOKUP($AD65,ITAVI_2013_volailles!$C:$J,7,FALSE)*Z38/1000),"",VLOOKUP($AD65,ITAVI_2013_volailles!$C:$J,7,FALSE)*Z38/1000),AG65*Z38)</f>
        <v/>
      </c>
      <c r="AK65" s="294" t="str">
        <f>IF(ISERROR(VLOOKUP($AC65,'Donnees d''entrée'!$B$403:$D$410,2,FALSE)),"",VLOOKUP($AC65,'Donnees d''entrée'!$B$403:$D$410,2,FALSE))</f>
        <v/>
      </c>
      <c r="AL65" s="294" t="str">
        <f t="shared" si="15"/>
        <v/>
      </c>
      <c r="AM65" s="296" t="str">
        <f t="shared" si="64"/>
        <v/>
      </c>
      <c r="AN65" s="281" t="str">
        <f t="shared" si="35"/>
        <v/>
      </c>
      <c r="AO65" s="282" t="str">
        <f t="shared" si="16"/>
        <v/>
      </c>
      <c r="AP65" s="283" t="str">
        <f t="shared" si="36"/>
        <v/>
      </c>
      <c r="AQ65" s="291" t="str">
        <f>IF(ISERROR(VLOOKUP(AN65,'Donnees d''entrée'!$B$138:$D$146,3,FALSE)),"",VLOOKUP(AN65,'Donnees d''entrée'!$B$138:$D$146,3,FALSE))</f>
        <v/>
      </c>
      <c r="AR65" s="292" t="str">
        <f>IF(Emissions!$AP65="","",IF(OR(Exploitation!$R84="",Exploitation!$R84="Pas d'information"),VLOOKUP($AP65,ITAVI_2013_volailles!$C$3:$K$79,9,FALSE),Exploitation!$R84))</f>
        <v/>
      </c>
      <c r="AS65" s="281" t="str">
        <f>IF(Exploitation!Q84="","",Exploitation!Q84)</f>
        <v/>
      </c>
      <c r="AT65" s="296" t="str">
        <f t="shared" si="37"/>
        <v/>
      </c>
      <c r="AU65" s="296" t="str">
        <f t="shared" si="38"/>
        <v/>
      </c>
      <c r="AV65" s="296" t="str">
        <f>IF(AS65="",IF(ISERROR(VLOOKUP($AP65,ITAVI_2013_volailles!$C:$J,7,FALSE)*AH38/1000),"",VLOOKUP($AP65,ITAVI_2013_volailles!$C:$J,7,FALSE)*AH38/1000),AS65*AH38)</f>
        <v/>
      </c>
      <c r="AW65" s="294" t="str">
        <f>IF(ISERROR(VLOOKUP($AO65,'Donnees d''entrée'!$B$403:$D$410,2,FALSE)),"",VLOOKUP($AO65,'Donnees d''entrée'!$B$403:$D$410,2,FALSE))</f>
        <v/>
      </c>
      <c r="AX65" s="294" t="str">
        <f t="shared" si="17"/>
        <v/>
      </c>
      <c r="AY65" s="296" t="str">
        <f t="shared" si="39"/>
        <v/>
      </c>
      <c r="AZ65" s="281" t="str">
        <f t="shared" si="40"/>
        <v/>
      </c>
      <c r="BA65" s="282" t="str">
        <f t="shared" si="18"/>
        <v/>
      </c>
      <c r="BB65" s="283" t="str">
        <f t="shared" si="41"/>
        <v/>
      </c>
      <c r="BC65" s="291" t="str">
        <f>IF(ISERROR(VLOOKUP(AZ65,'Donnees d''entrée'!$B$138:$D$146,3,FALSE)),"",VLOOKUP(AZ65,'Donnees d''entrée'!$B$138:$D$146,3,FALSE))</f>
        <v/>
      </c>
      <c r="BD65" s="292" t="str">
        <f>IF(Emissions!$BB65="","",IF(OR(Exploitation!$V84="",Exploitation!$V84="Pas d'information"),VLOOKUP($BB65,ITAVI_2013_volailles!$C$3:$K$79,9,FALSE),Exploitation!$V84))</f>
        <v/>
      </c>
      <c r="BE65" s="281" t="str">
        <f>IF(Exploitation!AK84="","",Exploitation!AK84)</f>
        <v/>
      </c>
      <c r="BF65" s="296" t="str">
        <f t="shared" si="42"/>
        <v/>
      </c>
      <c r="BG65" s="296" t="str">
        <f t="shared" si="43"/>
        <v/>
      </c>
      <c r="BH65" s="296" t="str">
        <f>IF(BE65="",IF(ISERROR(VLOOKUP($BB65,ITAVI_2013_volailles!$C:$J,7,FALSE)*AP38/1000),"",VLOOKUP($BB65,ITAVI_2013_volailles!$C:$J,7,FALSE)*AP38/1000),BE65*AP38)</f>
        <v/>
      </c>
      <c r="BI65" s="294" t="str">
        <f>IF(ISERROR(VLOOKUP($BA65,'Donnees d''entrée'!$B$403:$D$410,2,FALSE)),"",VLOOKUP($BA65,'Donnees d''entrée'!$B$403:$D$410,2,FALSE))</f>
        <v/>
      </c>
      <c r="BJ65" s="294" t="str">
        <f t="shared" si="19"/>
        <v/>
      </c>
      <c r="BK65" s="296" t="str">
        <f t="shared" si="44"/>
        <v/>
      </c>
      <c r="BL65" s="296">
        <f t="shared" si="45"/>
        <v>0</v>
      </c>
      <c r="BM65" s="296">
        <f t="shared" si="46"/>
        <v>0</v>
      </c>
      <c r="BN65" s="296">
        <f t="shared" si="47"/>
        <v>0</v>
      </c>
      <c r="BO65" s="296">
        <f t="shared" si="48"/>
        <v>0</v>
      </c>
    </row>
    <row r="67" spans="1:67" x14ac:dyDescent="0.25">
      <c r="B67" s="286" t="s">
        <v>293</v>
      </c>
    </row>
    <row r="68" spans="1:67" ht="13.5" customHeight="1" x14ac:dyDescent="0.25">
      <c r="B68" s="286"/>
    </row>
    <row r="69" spans="1:67" x14ac:dyDescent="0.25">
      <c r="B69" s="286"/>
    </row>
    <row r="70" spans="1:67" x14ac:dyDescent="0.25">
      <c r="C70" s="420" t="s">
        <v>294</v>
      </c>
      <c r="D70" s="421"/>
      <c r="E70" s="421"/>
      <c r="F70" s="421"/>
      <c r="G70" s="421"/>
      <c r="H70" s="421"/>
      <c r="I70" s="421"/>
      <c r="J70" s="421"/>
      <c r="K70" s="421"/>
      <c r="L70" s="421"/>
      <c r="M70" s="422"/>
      <c r="N70" s="569" t="s">
        <v>196</v>
      </c>
      <c r="O70" s="570"/>
      <c r="P70" s="570"/>
      <c r="Q70" s="570"/>
      <c r="R70" s="570"/>
      <c r="S70" s="570"/>
      <c r="T70" s="571"/>
      <c r="U70" s="569" t="s">
        <v>197</v>
      </c>
      <c r="V70" s="570"/>
      <c r="W70" s="570"/>
      <c r="X70" s="570"/>
      <c r="Y70" s="570"/>
      <c r="Z70" s="570"/>
      <c r="AA70" s="571"/>
      <c r="AB70" s="569" t="s">
        <v>236</v>
      </c>
      <c r="AC70" s="570"/>
      <c r="AD70" s="570"/>
      <c r="AE70" s="570"/>
      <c r="AF70" s="570"/>
      <c r="AG70" s="570"/>
      <c r="AH70" s="571"/>
      <c r="AI70" s="569" t="s">
        <v>454</v>
      </c>
      <c r="AJ70" s="570"/>
      <c r="AK70" s="570"/>
      <c r="AL70" s="570"/>
      <c r="AM70" s="570"/>
      <c r="AN70" s="570"/>
      <c r="AO70" s="571"/>
      <c r="AP70" s="569" t="s">
        <v>455</v>
      </c>
      <c r="AQ70" s="570"/>
      <c r="AR70" s="570"/>
      <c r="AS70" s="570"/>
      <c r="AT70" s="570"/>
      <c r="AU70" s="570"/>
      <c r="AV70" s="571"/>
      <c r="AW70" s="558" t="s">
        <v>365</v>
      </c>
      <c r="AX70" s="558"/>
      <c r="AY70" s="558"/>
      <c r="AZ70" s="558"/>
      <c r="BA70" s="558"/>
    </row>
    <row r="71" spans="1:67" ht="60" x14ac:dyDescent="0.25">
      <c r="B71" s="288" t="s">
        <v>308</v>
      </c>
      <c r="C71" s="289" t="s">
        <v>18</v>
      </c>
      <c r="D71" s="289" t="s">
        <v>460</v>
      </c>
      <c r="E71" s="289" t="s">
        <v>379</v>
      </c>
      <c r="F71" s="470" t="s">
        <v>915</v>
      </c>
      <c r="G71" s="411" t="s">
        <v>882</v>
      </c>
      <c r="H71" s="289" t="s">
        <v>295</v>
      </c>
      <c r="I71" s="465" t="s">
        <v>469</v>
      </c>
      <c r="J71" s="411" t="s">
        <v>881</v>
      </c>
      <c r="K71" s="277" t="s">
        <v>468</v>
      </c>
      <c r="L71" s="277" t="s">
        <v>469</v>
      </c>
      <c r="M71" s="277" t="s">
        <v>477</v>
      </c>
      <c r="N71" s="289" t="s">
        <v>157</v>
      </c>
      <c r="O71" s="289" t="s">
        <v>3</v>
      </c>
      <c r="P71" s="289" t="s">
        <v>4</v>
      </c>
      <c r="Q71" s="277" t="s">
        <v>426</v>
      </c>
      <c r="R71" s="277" t="s">
        <v>427</v>
      </c>
      <c r="S71" s="277" t="s">
        <v>309</v>
      </c>
      <c r="T71" s="277" t="s">
        <v>310</v>
      </c>
      <c r="U71" s="289" t="s">
        <v>157</v>
      </c>
      <c r="V71" s="289" t="s">
        <v>3</v>
      </c>
      <c r="W71" s="289" t="s">
        <v>4</v>
      </c>
      <c r="X71" s="277" t="s">
        <v>426</v>
      </c>
      <c r="Y71" s="277" t="s">
        <v>427</v>
      </c>
      <c r="Z71" s="277" t="s">
        <v>309</v>
      </c>
      <c r="AA71" s="277" t="s">
        <v>310</v>
      </c>
      <c r="AB71" s="289" t="s">
        <v>157</v>
      </c>
      <c r="AC71" s="289" t="s">
        <v>3</v>
      </c>
      <c r="AD71" s="289" t="s">
        <v>4</v>
      </c>
      <c r="AE71" s="277" t="s">
        <v>426</v>
      </c>
      <c r="AF71" s="277" t="s">
        <v>427</v>
      </c>
      <c r="AG71" s="277" t="s">
        <v>309</v>
      </c>
      <c r="AH71" s="277" t="s">
        <v>310</v>
      </c>
      <c r="AI71" s="289" t="s">
        <v>157</v>
      </c>
      <c r="AJ71" s="289" t="s">
        <v>3</v>
      </c>
      <c r="AK71" s="289" t="s">
        <v>4</v>
      </c>
      <c r="AL71" s="277" t="s">
        <v>426</v>
      </c>
      <c r="AM71" s="277" t="s">
        <v>427</v>
      </c>
      <c r="AN71" s="277" t="s">
        <v>309</v>
      </c>
      <c r="AO71" s="277" t="s">
        <v>310</v>
      </c>
      <c r="AP71" s="289" t="s">
        <v>157</v>
      </c>
      <c r="AQ71" s="289" t="s">
        <v>3</v>
      </c>
      <c r="AR71" s="289" t="s">
        <v>4</v>
      </c>
      <c r="AS71" s="277" t="s">
        <v>426</v>
      </c>
      <c r="AT71" s="277" t="s">
        <v>427</v>
      </c>
      <c r="AU71" s="277" t="s">
        <v>309</v>
      </c>
      <c r="AV71" s="277" t="s">
        <v>310</v>
      </c>
      <c r="AW71" s="277" t="s">
        <v>426</v>
      </c>
      <c r="AX71" s="277" t="s">
        <v>427</v>
      </c>
      <c r="AY71" s="277" t="s">
        <v>309</v>
      </c>
      <c r="AZ71" s="277" t="s">
        <v>310</v>
      </c>
      <c r="BA71" s="297" t="s">
        <v>296</v>
      </c>
    </row>
    <row r="72" spans="1:67" ht="87" customHeight="1" x14ac:dyDescent="0.25">
      <c r="A72" s="279">
        <v>1</v>
      </c>
      <c r="B72" s="280" t="str">
        <f>B46</f>
        <v>P1P2P3</v>
      </c>
      <c r="C72" s="298" t="str">
        <f>IF(Exploitation!E16="","",Exploitation!E16)</f>
        <v>Litière accumulée (terre battue)</v>
      </c>
      <c r="D72" s="298" t="str">
        <f>IF(Exploitation!F16="","",Exploitation!F16)</f>
        <v>Ventilation dynamique</v>
      </c>
      <c r="E72" s="298" t="str">
        <f>IF(Exploitation!G16="","",Exploitation!G16)</f>
        <v>Pas de traitement</v>
      </c>
      <c r="F72" s="298" t="str">
        <f>IF(Exploitation!H16="","",Exploitation!H16)</f>
        <v/>
      </c>
      <c r="G72" s="298" t="str">
        <f>IF(Exploitation!I16="","",Exploitation!I16)</f>
        <v>Non</v>
      </c>
      <c r="H72" s="299">
        <f t="shared" ref="H72:H91" si="65">IF(ISERROR(VLOOKUP(D72,indicateur_ventilation,2,FALSE)),"",VLOOKUP(D72,indicateur_ventilation,2,FALSE))</f>
        <v>3</v>
      </c>
      <c r="I72" s="299">
        <f t="shared" ref="I72:I91" si="66">IF(ISERROR(IF(F72="",VLOOKUP(E72,indicateur_air,2,FALSE),(1-F72))),"",IF(F72="",VLOOKUP(E72,indicateur_air,2,FALSE),(1-F72)))</f>
        <v>1</v>
      </c>
      <c r="J72" s="299">
        <f>IF(OR(D46="Poulets_de_chair",P46="Poulets_de_chair",AB46="Poulets_de_chair",AN46="Poulets_de_chair",AZ46="Poulets_de_chair"),1*IF(G72="Oui",'Donnees d''entrée'!$C$95,'Donnees d''entrée'!$C$96),1)</f>
        <v>1.3333333333333333</v>
      </c>
      <c r="K72" s="301">
        <f>IF(ISERROR(VLOOKUP(C72,'Donnees d''entrée'!$B$417:$N$440,H72,FALSE)),"",VLOOKUP(C72,'Donnees d''entrée'!$B$417:$N$440,H72,FALSE))</f>
        <v>1</v>
      </c>
      <c r="L72" s="301">
        <f>I72</f>
        <v>1</v>
      </c>
      <c r="M72" s="302">
        <f>IF(ISERROR(J72*K72*L72),"",J72*K72*L72)</f>
        <v>1.3333333333333333</v>
      </c>
      <c r="N72" s="303">
        <f t="shared" ref="N72:N91" ca="1" si="67">IF(ISERROR(VLOOKUP($C46,INDIRECT($G46),2,FALSE)),"",VLOOKUP($C46,INDIRECT($G46),2,FALSE))</f>
        <v>0</v>
      </c>
      <c r="O72" s="303">
        <f t="shared" ref="O72:O91" ca="1" si="68">IF(ISERROR(VLOOKUP($C46,INDIRECT($G46),3,FALSE)),"",VLOOKUP($C46,INDIRECT($G46),3,FALSE))</f>
        <v>1</v>
      </c>
      <c r="P72" s="303">
        <f ca="1">IF(ISERROR(VLOOKUP($C46,INDIRECT($G46),5,FALSE)),"",VLOOKUP($C46,INDIRECT($G46),5,FALSE))</f>
        <v>0</v>
      </c>
      <c r="Q72" s="304">
        <f ca="1">IF(ISERROR(N72*$T72),"",N72*$T72)</f>
        <v>0</v>
      </c>
      <c r="R72" s="304">
        <f t="shared" ref="R72:R91" ca="1" si="69">IF(ISERROR(O72*$T72),"",O72*$T72)</f>
        <v>6316.8293160000003</v>
      </c>
      <c r="S72" s="304">
        <f t="shared" ref="S72:S91" ca="1" si="70">IF(ISERROR(P72*$T72),"",P72*$T72)</f>
        <v>0</v>
      </c>
      <c r="T72" s="304">
        <f>IF(ISERROR(O46*$M72),"",O46*$M72)</f>
        <v>6316.8293160000003</v>
      </c>
      <c r="U72" s="303" t="str">
        <f t="shared" ref="U72:U91" ca="1" si="71">IF(ISERROR(VLOOKUP($C46,INDIRECT($S46),2,FALSE)),"",VLOOKUP($C46,INDIRECT($S46),2,FALSE))</f>
        <v/>
      </c>
      <c r="V72" s="303" t="str">
        <f t="shared" ref="V72:V91" ca="1" si="72">IF(ISERROR(VLOOKUP($C46,INDIRECT($S46),3,FALSE)),"",VLOOKUP($C46,INDIRECT($S46),3,FALSE))</f>
        <v/>
      </c>
      <c r="W72" s="303" t="str">
        <f t="shared" ref="W72:W91" ca="1" si="73">IF(ISERROR(VLOOKUP($C46,INDIRECT($S46),5,FALSE)),"",VLOOKUP($C46,INDIRECT($S46),5,FALSE))</f>
        <v/>
      </c>
      <c r="X72" s="305" t="str">
        <f t="shared" ref="X72:X91" ca="1" si="74">IF(ISERROR(U72*$AA72),"",U72*$AA72)</f>
        <v/>
      </c>
      <c r="Y72" s="305" t="str">
        <f t="shared" ref="Y72:Y91" ca="1" si="75">IF(ISERROR(V72*$AA72),"",V72*$AA72)</f>
        <v/>
      </c>
      <c r="Z72" s="305" t="str">
        <f t="shared" ref="Z72:Z91" ca="1" si="76">IF(ISERROR(W72*$AA72),"",W72*$AA72)</f>
        <v/>
      </c>
      <c r="AA72" s="305" t="str">
        <f t="shared" ref="AA72:AA91" si="77">IF(ISERROR(AA46*$M72),"",AA46*$M72)</f>
        <v/>
      </c>
      <c r="AB72" s="303" t="str">
        <f t="shared" ref="AB72:AB91" ca="1" si="78">IF(ISERROR(VLOOKUP($C46,INDIRECT($AE46),2,FALSE)),"",VLOOKUP($C46,INDIRECT($AE46),2,FALSE))</f>
        <v/>
      </c>
      <c r="AC72" s="303" t="str">
        <f t="shared" ref="AC72:AC91" ca="1" si="79">IF(ISERROR(VLOOKUP($C46,INDIRECT($AE46),3,FALSE)),"",VLOOKUP($C46,INDIRECT($AE46),3,FALSE))</f>
        <v/>
      </c>
      <c r="AD72" s="303" t="str">
        <f t="shared" ref="AD72:AD91" ca="1" si="80">IF(ISERROR(VLOOKUP($C46,INDIRECT($AE46),5,FALSE)),"",VLOOKUP($C46,INDIRECT($AE46),5,FALSE))</f>
        <v/>
      </c>
      <c r="AE72" s="305" t="str">
        <f t="shared" ref="AE72:AE91" ca="1" si="81">IF(ISERROR(AB72*$AH72),"",AB72*$AH72)</f>
        <v/>
      </c>
      <c r="AF72" s="305" t="str">
        <f t="shared" ref="AF72:AF91" ca="1" si="82">IF(ISERROR(AC72*$AH72),"",AC72*$AH72)</f>
        <v/>
      </c>
      <c r="AG72" s="305" t="str">
        <f t="shared" ref="AG72:AG91" ca="1" si="83">IF(ISERROR(AD72*$AH72),"",AD72*$AH72)</f>
        <v/>
      </c>
      <c r="AH72" s="305" t="str">
        <f t="shared" ref="AH72:AH91" si="84">IF(ISERROR(AM46*$M72),"",AM46*$M72)</f>
        <v/>
      </c>
      <c r="AI72" s="303" t="str">
        <f ca="1">IF(ISERROR(VLOOKUP($C46,INDIRECT($AQ46),2,FALSE)),"",VLOOKUP($C46,INDIRECT($AQ46),2,FALSE))</f>
        <v/>
      </c>
      <c r="AJ72" s="303" t="str">
        <f ca="1">IF(ISERROR(VLOOKUP($C46,INDIRECT($AQ46),3,FALSE)),"",VLOOKUP($C46,INDIRECT($AQ46),3,FALSE))</f>
        <v/>
      </c>
      <c r="AK72" s="303" t="str">
        <f ca="1">IF(ISERROR(VLOOKUP($C46,INDIRECT($AQ46),5,FALSE)),"",VLOOKUP($C46,INDIRECT($AQ46),5,FALSE))</f>
        <v/>
      </c>
      <c r="AL72" s="305" t="str">
        <f t="shared" ref="AL72:AL91" ca="1" si="85">IF(ISERROR(AI72*$AO72),"",AI72*$AO72)</f>
        <v/>
      </c>
      <c r="AM72" s="305" t="str">
        <f t="shared" ref="AM72:AM91" ca="1" si="86">IF(ISERROR(AJ72*$AO72),"",AJ72*$AO72)</f>
        <v/>
      </c>
      <c r="AN72" s="305" t="str">
        <f t="shared" ref="AN72:AN91" ca="1" si="87">IF(ISERROR(AK72*$AO72),"",AK72*$AO72)</f>
        <v/>
      </c>
      <c r="AO72" s="305" t="str">
        <f t="shared" ref="AO72:AO91" si="88">IF(ISERROR(AY46*$M72),"",AY46*$M72)</f>
        <v/>
      </c>
      <c r="AP72" s="303" t="str">
        <f ca="1">IF(ISERROR(VLOOKUP($C46,INDIRECT($BC46),2,FALSE)),"",VLOOKUP($C46,INDIRECT($BC46),2,FALSE))</f>
        <v/>
      </c>
      <c r="AQ72" s="303" t="str">
        <f ca="1">IF(ISERROR(VLOOKUP($C46,INDIRECT($BC46),3,FALSE)),"",VLOOKUP($C46,INDIRECT($BC46),3,FALSE))</f>
        <v/>
      </c>
      <c r="AR72" s="303" t="str">
        <f ca="1">IF(ISERROR(VLOOKUP($C46,INDIRECT($BC46),5,FALSE)),"",VLOOKUP($C46,INDIRECT($BC46),5,FALSE))</f>
        <v/>
      </c>
      <c r="AS72" s="305" t="str">
        <f t="shared" ref="AS72:AS91" ca="1" si="89">IF(ISERROR(AP72*$AV72),"",AP72*$AV72)</f>
        <v/>
      </c>
      <c r="AT72" s="305" t="str">
        <f t="shared" ref="AT72:AT91" ca="1" si="90">IF(ISERROR(AQ72*$AV72),"",AQ72*$AV72)</f>
        <v/>
      </c>
      <c r="AU72" s="305" t="str">
        <f t="shared" ref="AU72:AU91" ca="1" si="91">IF(ISERROR(AR72*$AV72),"",AR72*$AV72)</f>
        <v/>
      </c>
      <c r="AV72" s="305" t="str">
        <f t="shared" ref="AV72:AV91" si="92">IF(ISERROR(BK46*$M72),"",BK46*$M72)</f>
        <v/>
      </c>
      <c r="AW72" s="306">
        <f ca="1">SUM(Q72,X72,AE72,AL72,AS72)</f>
        <v>0</v>
      </c>
      <c r="AX72" s="306">
        <f t="shared" ref="AX72:AY72" ca="1" si="93">SUM(R72,Y72,AF72,AM72,AT72)</f>
        <v>6316.8293160000003</v>
      </c>
      <c r="AY72" s="306">
        <f t="shared" ca="1" si="93"/>
        <v>0</v>
      </c>
      <c r="AZ72" s="306">
        <f>SUM(T72,AA72,AH72,AO72,AV72)</f>
        <v>6316.8293160000003</v>
      </c>
      <c r="BA72" s="306">
        <f ca="1">AW72+AX72+AY72-AZ72</f>
        <v>0</v>
      </c>
    </row>
    <row r="73" spans="1:67" ht="30" x14ac:dyDescent="0.25">
      <c r="A73" s="279">
        <v>2</v>
      </c>
      <c r="B73" s="280" t="str">
        <f t="shared" ref="B73:B91" si="94">B47</f>
        <v/>
      </c>
      <c r="C73" s="298" t="str">
        <f>IF(Exploitation!E17="","",Exploitation!E17)</f>
        <v/>
      </c>
      <c r="D73" s="298" t="str">
        <f>IF(Exploitation!F17="","",Exploitation!F17)</f>
        <v/>
      </c>
      <c r="E73" s="298" t="str">
        <f>IF(Exploitation!G17="","",Exploitation!G17)</f>
        <v/>
      </c>
      <c r="F73" s="298" t="str">
        <f>IF(Exploitation!H17="","",Exploitation!H17)</f>
        <v/>
      </c>
      <c r="G73" s="298" t="str">
        <f>IF(Exploitation!I17="","",Exploitation!I17)</f>
        <v/>
      </c>
      <c r="H73" s="299" t="str">
        <f t="shared" si="65"/>
        <v/>
      </c>
      <c r="I73" s="299" t="str">
        <f t="shared" si="66"/>
        <v/>
      </c>
      <c r="J73" s="299">
        <f>IF(OR(D47="Poulets_de_chair",P47="Poulets_de_chair",AB47="Poulets_de_chair",AN47="Poulets_de_chair",AZ47="Poulets_de_chair"),1*IF(G73="Oui",'Donnees d''entrée'!$C$95,'Donnees d''entrée'!$C$96),1)</f>
        <v>1</v>
      </c>
      <c r="K73" s="301" t="str">
        <f>IF(ISERROR(VLOOKUP(C73,'Donnees d''entrée'!$B$417:$N$440,H73,FALSE)),"",VLOOKUP(C73,'Donnees d''entrée'!$B$417:$N$440,H73,FALSE))</f>
        <v/>
      </c>
      <c r="L73" s="301" t="str">
        <f t="shared" ref="L73:L91" si="95">I73</f>
        <v/>
      </c>
      <c r="M73" s="302" t="str">
        <f t="shared" ref="M73:M91" si="96">IF(ISERROR(J73*K73*L73),"",J73*K73*L73)</f>
        <v/>
      </c>
      <c r="N73" s="303" t="str">
        <f ca="1">IF(ISERROR(VLOOKUP($C47,INDIRECT($G47),2,FALSE)),"",VLOOKUP($C47,INDIRECT($G47),2,FALSE))</f>
        <v/>
      </c>
      <c r="O73" s="303" t="str">
        <f t="shared" ca="1" si="68"/>
        <v/>
      </c>
      <c r="P73" s="303" t="str">
        <f t="shared" ref="P73:P91" ca="1" si="97">IF(ISERROR(VLOOKUP($C47,INDIRECT($G47),5,FALSE)),"",VLOOKUP($C47,INDIRECT($G47),5,FALSE))</f>
        <v/>
      </c>
      <c r="Q73" s="304" t="str">
        <f t="shared" ref="Q73:Q91" ca="1" si="98">IF(ISERROR(N73*$T73),"",N73*$T73)</f>
        <v/>
      </c>
      <c r="R73" s="304" t="str">
        <f t="shared" ca="1" si="69"/>
        <v/>
      </c>
      <c r="S73" s="304" t="str">
        <f t="shared" ca="1" si="70"/>
        <v/>
      </c>
      <c r="T73" s="304" t="str">
        <f t="shared" ref="T73:T91" si="99">IF(ISERROR(O47*$M73),"",O47*$M73)</f>
        <v/>
      </c>
      <c r="U73" s="303" t="str">
        <f t="shared" ca="1" si="71"/>
        <v/>
      </c>
      <c r="V73" s="303" t="str">
        <f t="shared" ca="1" si="72"/>
        <v/>
      </c>
      <c r="W73" s="303" t="str">
        <f t="shared" ca="1" si="73"/>
        <v/>
      </c>
      <c r="X73" s="305" t="str">
        <f t="shared" ca="1" si="74"/>
        <v/>
      </c>
      <c r="Y73" s="305" t="str">
        <f t="shared" ca="1" si="75"/>
        <v/>
      </c>
      <c r="Z73" s="305" t="str">
        <f t="shared" ca="1" si="76"/>
        <v/>
      </c>
      <c r="AA73" s="305" t="str">
        <f t="shared" si="77"/>
        <v/>
      </c>
      <c r="AB73" s="303" t="str">
        <f t="shared" ca="1" si="78"/>
        <v/>
      </c>
      <c r="AC73" s="303" t="str">
        <f t="shared" ca="1" si="79"/>
        <v/>
      </c>
      <c r="AD73" s="303" t="str">
        <f t="shared" ca="1" si="80"/>
        <v/>
      </c>
      <c r="AE73" s="305" t="str">
        <f t="shared" ca="1" si="81"/>
        <v/>
      </c>
      <c r="AF73" s="305" t="str">
        <f t="shared" ca="1" si="82"/>
        <v/>
      </c>
      <c r="AG73" s="305" t="str">
        <f t="shared" ca="1" si="83"/>
        <v/>
      </c>
      <c r="AH73" s="305" t="str">
        <f t="shared" si="84"/>
        <v/>
      </c>
      <c r="AI73" s="303" t="str">
        <f t="shared" ref="AI73:AI91" ca="1" si="100">IF(ISERROR(VLOOKUP($C47,INDIRECT($AQ47),2,FALSE)),"",VLOOKUP($C47,INDIRECT($AQ47),2,FALSE))</f>
        <v/>
      </c>
      <c r="AJ73" s="303" t="str">
        <f t="shared" ref="AJ73:AJ91" ca="1" si="101">IF(ISERROR(VLOOKUP($C47,INDIRECT($AQ47),3,FALSE)),"",VLOOKUP($C47,INDIRECT($AQ47),3,FALSE))</f>
        <v/>
      </c>
      <c r="AK73" s="303" t="str">
        <f t="shared" ref="AK73:AK91" ca="1" si="102">IF(ISERROR(VLOOKUP($C47,INDIRECT($AQ47),5,FALSE)),"",VLOOKUP($C47,INDIRECT($AQ47),5,FALSE))</f>
        <v/>
      </c>
      <c r="AL73" s="305" t="str">
        <f t="shared" ca="1" si="85"/>
        <v/>
      </c>
      <c r="AM73" s="305" t="str">
        <f t="shared" ca="1" si="86"/>
        <v/>
      </c>
      <c r="AN73" s="305" t="str">
        <f t="shared" ca="1" si="87"/>
        <v/>
      </c>
      <c r="AO73" s="305" t="str">
        <f t="shared" si="88"/>
        <v/>
      </c>
      <c r="AP73" s="303" t="str">
        <f t="shared" ref="AP73:AP91" ca="1" si="103">IF(ISERROR(VLOOKUP($C47,INDIRECT($BC47),2,FALSE)),"",VLOOKUP($C47,INDIRECT($BC47),2,FALSE))</f>
        <v/>
      </c>
      <c r="AQ73" s="303" t="str">
        <f t="shared" ref="AQ73:AQ91" ca="1" si="104">IF(ISERROR(VLOOKUP($C47,INDIRECT($BC47),3,FALSE)),"",VLOOKUP($C47,INDIRECT($BC47),3,FALSE))</f>
        <v/>
      </c>
      <c r="AR73" s="303" t="str">
        <f t="shared" ref="AR73:AR91" ca="1" si="105">IF(ISERROR(VLOOKUP($C47,INDIRECT($BC47),5,FALSE)),"",VLOOKUP($C47,INDIRECT($BC47),5,FALSE))</f>
        <v/>
      </c>
      <c r="AS73" s="305" t="str">
        <f t="shared" ca="1" si="89"/>
        <v/>
      </c>
      <c r="AT73" s="305" t="str">
        <f t="shared" ca="1" si="90"/>
        <v/>
      </c>
      <c r="AU73" s="305" t="str">
        <f t="shared" ca="1" si="91"/>
        <v/>
      </c>
      <c r="AV73" s="305" t="str">
        <f t="shared" si="92"/>
        <v/>
      </c>
      <c r="AW73" s="306">
        <f t="shared" ref="AW73:AW91" ca="1" si="106">SUM(Q73,X73,AE73,AL73,AS73)</f>
        <v>0</v>
      </c>
      <c r="AX73" s="306">
        <f t="shared" ref="AX73:AX91" ca="1" si="107">SUM(R73,Y73,AF73,AM73,AT73)</f>
        <v>0</v>
      </c>
      <c r="AY73" s="306">
        <f t="shared" ref="AY73:AY91" ca="1" si="108">SUM(S73,Z73,AG73,AN73,AU73)</f>
        <v>0</v>
      </c>
      <c r="AZ73" s="306">
        <f t="shared" ref="AZ73:AZ91" si="109">SUM(T73,AA73,AH73,AO73,AV73)</f>
        <v>0</v>
      </c>
      <c r="BA73" s="306">
        <f t="shared" ref="BA73:BA91" ca="1" si="110">AW73+AX73+AY73-AZ73</f>
        <v>0</v>
      </c>
    </row>
    <row r="74" spans="1:67" x14ac:dyDescent="0.25">
      <c r="A74" s="279">
        <v>3</v>
      </c>
      <c r="B74" s="280" t="str">
        <f t="shared" si="94"/>
        <v/>
      </c>
      <c r="C74" s="298" t="str">
        <f>IF(Exploitation!E18="","",Exploitation!E18)</f>
        <v/>
      </c>
      <c r="D74" s="298" t="str">
        <f>IF(Exploitation!F18="","",Exploitation!F18)</f>
        <v/>
      </c>
      <c r="E74" s="298" t="str">
        <f>IF(Exploitation!G18="","",Exploitation!G18)</f>
        <v/>
      </c>
      <c r="F74" s="298" t="str">
        <f>IF(Exploitation!H18="","",Exploitation!H18)</f>
        <v/>
      </c>
      <c r="G74" s="298" t="str">
        <f>IF(Exploitation!I18="","",Exploitation!I18)</f>
        <v/>
      </c>
      <c r="H74" s="299" t="str">
        <f t="shared" si="65"/>
        <v/>
      </c>
      <c r="I74" s="299" t="str">
        <f t="shared" si="66"/>
        <v/>
      </c>
      <c r="J74" s="299">
        <f>IF(OR(D48="Poulets_de_chair",P48="Poulets_de_chair",AB48="Poulets_de_chair",AN48="Poulets_de_chair",AZ48="Poulets_de_chair"),1*IF(G74="Oui",'Donnees d''entrée'!$C$95,'Donnees d''entrée'!$C$96),1)</f>
        <v>1</v>
      </c>
      <c r="K74" s="301" t="str">
        <f>IF(ISERROR(VLOOKUP(C74,'Donnees d''entrée'!$B$417:$N$440,H74,FALSE)),"",VLOOKUP(C74,'Donnees d''entrée'!$B$417:$N$440,H74,FALSE))</f>
        <v/>
      </c>
      <c r="L74" s="301" t="str">
        <f t="shared" si="95"/>
        <v/>
      </c>
      <c r="M74" s="302" t="str">
        <f t="shared" si="96"/>
        <v/>
      </c>
      <c r="N74" s="303" t="str">
        <f t="shared" ca="1" si="67"/>
        <v/>
      </c>
      <c r="O74" s="303" t="str">
        <f t="shared" ca="1" si="68"/>
        <v/>
      </c>
      <c r="P74" s="303" t="str">
        <f t="shared" ca="1" si="97"/>
        <v/>
      </c>
      <c r="Q74" s="304" t="str">
        <f t="shared" ca="1" si="98"/>
        <v/>
      </c>
      <c r="R74" s="304" t="str">
        <f t="shared" ca="1" si="69"/>
        <v/>
      </c>
      <c r="S74" s="304" t="str">
        <f t="shared" ca="1" si="70"/>
        <v/>
      </c>
      <c r="T74" s="304" t="str">
        <f t="shared" si="99"/>
        <v/>
      </c>
      <c r="U74" s="303" t="str">
        <f t="shared" ca="1" si="71"/>
        <v/>
      </c>
      <c r="V74" s="303" t="str">
        <f t="shared" ca="1" si="72"/>
        <v/>
      </c>
      <c r="W74" s="303" t="str">
        <f t="shared" ca="1" si="73"/>
        <v/>
      </c>
      <c r="X74" s="305" t="str">
        <f t="shared" ca="1" si="74"/>
        <v/>
      </c>
      <c r="Y74" s="305" t="str">
        <f t="shared" ca="1" si="75"/>
        <v/>
      </c>
      <c r="Z74" s="305" t="str">
        <f t="shared" ca="1" si="76"/>
        <v/>
      </c>
      <c r="AA74" s="305" t="str">
        <f t="shared" si="77"/>
        <v/>
      </c>
      <c r="AB74" s="303" t="str">
        <f t="shared" ca="1" si="78"/>
        <v/>
      </c>
      <c r="AC74" s="303" t="str">
        <f t="shared" ca="1" si="79"/>
        <v/>
      </c>
      <c r="AD74" s="303" t="str">
        <f t="shared" ca="1" si="80"/>
        <v/>
      </c>
      <c r="AE74" s="305" t="str">
        <f t="shared" ca="1" si="81"/>
        <v/>
      </c>
      <c r="AF74" s="305" t="str">
        <f t="shared" ca="1" si="82"/>
        <v/>
      </c>
      <c r="AG74" s="305" t="str">
        <f t="shared" ca="1" si="83"/>
        <v/>
      </c>
      <c r="AH74" s="305" t="str">
        <f t="shared" si="84"/>
        <v/>
      </c>
      <c r="AI74" s="303" t="str">
        <f t="shared" ca="1" si="100"/>
        <v/>
      </c>
      <c r="AJ74" s="303" t="str">
        <f t="shared" ca="1" si="101"/>
        <v/>
      </c>
      <c r="AK74" s="303" t="str">
        <f t="shared" ca="1" si="102"/>
        <v/>
      </c>
      <c r="AL74" s="305" t="str">
        <f t="shared" ca="1" si="85"/>
        <v/>
      </c>
      <c r="AM74" s="305" t="str">
        <f t="shared" ca="1" si="86"/>
        <v/>
      </c>
      <c r="AN74" s="305" t="str">
        <f t="shared" ca="1" si="87"/>
        <v/>
      </c>
      <c r="AO74" s="305" t="str">
        <f t="shared" si="88"/>
        <v/>
      </c>
      <c r="AP74" s="303" t="str">
        <f t="shared" ca="1" si="103"/>
        <v/>
      </c>
      <c r="AQ74" s="303" t="str">
        <f t="shared" ca="1" si="104"/>
        <v/>
      </c>
      <c r="AR74" s="303" t="str">
        <f t="shared" ca="1" si="105"/>
        <v/>
      </c>
      <c r="AS74" s="305" t="str">
        <f t="shared" ca="1" si="89"/>
        <v/>
      </c>
      <c r="AT74" s="305" t="str">
        <f t="shared" ca="1" si="90"/>
        <v/>
      </c>
      <c r="AU74" s="305" t="str">
        <f t="shared" ca="1" si="91"/>
        <v/>
      </c>
      <c r="AV74" s="305" t="str">
        <f t="shared" si="92"/>
        <v/>
      </c>
      <c r="AW74" s="306">
        <f t="shared" ca="1" si="106"/>
        <v>0</v>
      </c>
      <c r="AX74" s="306">
        <f t="shared" ca="1" si="107"/>
        <v>0</v>
      </c>
      <c r="AY74" s="306">
        <f t="shared" ca="1" si="108"/>
        <v>0</v>
      </c>
      <c r="AZ74" s="306">
        <f t="shared" si="109"/>
        <v>0</v>
      </c>
      <c r="BA74" s="306">
        <f t="shared" ca="1" si="110"/>
        <v>0</v>
      </c>
    </row>
    <row r="75" spans="1:67" x14ac:dyDescent="0.25">
      <c r="A75" s="279">
        <v>4</v>
      </c>
      <c r="B75" s="280" t="str">
        <f t="shared" si="94"/>
        <v/>
      </c>
      <c r="C75" s="298" t="str">
        <f>IF(Exploitation!E19="","",Exploitation!E19)</f>
        <v/>
      </c>
      <c r="D75" s="298" t="str">
        <f>IF(Exploitation!F19="","",Exploitation!F19)</f>
        <v/>
      </c>
      <c r="E75" s="298" t="str">
        <f>IF(Exploitation!G19="","",Exploitation!G19)</f>
        <v/>
      </c>
      <c r="F75" s="298" t="str">
        <f>IF(Exploitation!H19="","",Exploitation!H19)</f>
        <v/>
      </c>
      <c r="G75" s="298" t="str">
        <f>IF(Exploitation!I19="","",Exploitation!I19)</f>
        <v/>
      </c>
      <c r="H75" s="299" t="str">
        <f t="shared" si="65"/>
        <v/>
      </c>
      <c r="I75" s="299" t="str">
        <f t="shared" si="66"/>
        <v/>
      </c>
      <c r="J75" s="299">
        <f>IF(OR(D49="Poulets_de_chair",P49="Poulets_de_chair",AB49="Poulets_de_chair",AN49="Poulets_de_chair",AZ49="Poulets_de_chair"),1*IF(G75="Oui",'Donnees d''entrée'!$C$95,'Donnees d''entrée'!$C$96),1)</f>
        <v>1</v>
      </c>
      <c r="K75" s="301" t="str">
        <f>IF(ISERROR(VLOOKUP(C75,'Donnees d''entrée'!$B$417:$N$440,H75,FALSE)),"",VLOOKUP(C75,'Donnees d''entrée'!$B$417:$N$440,H75,FALSE))</f>
        <v/>
      </c>
      <c r="L75" s="301" t="str">
        <f t="shared" si="95"/>
        <v/>
      </c>
      <c r="M75" s="302" t="str">
        <f t="shared" si="96"/>
        <v/>
      </c>
      <c r="N75" s="303" t="str">
        <f t="shared" ca="1" si="67"/>
        <v/>
      </c>
      <c r="O75" s="303" t="str">
        <f t="shared" ca="1" si="68"/>
        <v/>
      </c>
      <c r="P75" s="303" t="str">
        <f t="shared" ca="1" si="97"/>
        <v/>
      </c>
      <c r="Q75" s="304" t="str">
        <f t="shared" ca="1" si="98"/>
        <v/>
      </c>
      <c r="R75" s="304" t="str">
        <f t="shared" ca="1" si="69"/>
        <v/>
      </c>
      <c r="S75" s="304" t="str">
        <f t="shared" ca="1" si="70"/>
        <v/>
      </c>
      <c r="T75" s="304" t="str">
        <f t="shared" si="99"/>
        <v/>
      </c>
      <c r="U75" s="303" t="str">
        <f t="shared" ca="1" si="71"/>
        <v/>
      </c>
      <c r="V75" s="303" t="str">
        <f t="shared" ca="1" si="72"/>
        <v/>
      </c>
      <c r="W75" s="303" t="str">
        <f t="shared" ca="1" si="73"/>
        <v/>
      </c>
      <c r="X75" s="305" t="str">
        <f t="shared" ca="1" si="74"/>
        <v/>
      </c>
      <c r="Y75" s="305" t="str">
        <f t="shared" ca="1" si="75"/>
        <v/>
      </c>
      <c r="Z75" s="305" t="str">
        <f t="shared" ca="1" si="76"/>
        <v/>
      </c>
      <c r="AA75" s="305" t="str">
        <f t="shared" si="77"/>
        <v/>
      </c>
      <c r="AB75" s="303" t="str">
        <f t="shared" ca="1" si="78"/>
        <v/>
      </c>
      <c r="AC75" s="303" t="str">
        <f t="shared" ca="1" si="79"/>
        <v/>
      </c>
      <c r="AD75" s="303" t="str">
        <f t="shared" ca="1" si="80"/>
        <v/>
      </c>
      <c r="AE75" s="305" t="str">
        <f t="shared" ca="1" si="81"/>
        <v/>
      </c>
      <c r="AF75" s="305" t="str">
        <f t="shared" ca="1" si="82"/>
        <v/>
      </c>
      <c r="AG75" s="305" t="str">
        <f t="shared" ca="1" si="83"/>
        <v/>
      </c>
      <c r="AH75" s="305" t="str">
        <f t="shared" si="84"/>
        <v/>
      </c>
      <c r="AI75" s="303" t="str">
        <f t="shared" ca="1" si="100"/>
        <v/>
      </c>
      <c r="AJ75" s="303" t="str">
        <f t="shared" ca="1" si="101"/>
        <v/>
      </c>
      <c r="AK75" s="303" t="str">
        <f t="shared" ca="1" si="102"/>
        <v/>
      </c>
      <c r="AL75" s="305" t="str">
        <f t="shared" ca="1" si="85"/>
        <v/>
      </c>
      <c r="AM75" s="305" t="str">
        <f t="shared" ca="1" si="86"/>
        <v/>
      </c>
      <c r="AN75" s="305" t="str">
        <f t="shared" ca="1" si="87"/>
        <v/>
      </c>
      <c r="AO75" s="305" t="str">
        <f t="shared" si="88"/>
        <v/>
      </c>
      <c r="AP75" s="303" t="str">
        <f t="shared" ca="1" si="103"/>
        <v/>
      </c>
      <c r="AQ75" s="303" t="str">
        <f t="shared" ca="1" si="104"/>
        <v/>
      </c>
      <c r="AR75" s="303" t="str">
        <f t="shared" ca="1" si="105"/>
        <v/>
      </c>
      <c r="AS75" s="305" t="str">
        <f t="shared" ca="1" si="89"/>
        <v/>
      </c>
      <c r="AT75" s="305" t="str">
        <f t="shared" ca="1" si="90"/>
        <v/>
      </c>
      <c r="AU75" s="305" t="str">
        <f t="shared" ca="1" si="91"/>
        <v/>
      </c>
      <c r="AV75" s="305" t="str">
        <f t="shared" si="92"/>
        <v/>
      </c>
      <c r="AW75" s="306">
        <f t="shared" ca="1" si="106"/>
        <v>0</v>
      </c>
      <c r="AX75" s="306">
        <f t="shared" ca="1" si="107"/>
        <v>0</v>
      </c>
      <c r="AY75" s="306">
        <f t="shared" ca="1" si="108"/>
        <v>0</v>
      </c>
      <c r="AZ75" s="306">
        <f t="shared" si="109"/>
        <v>0</v>
      </c>
      <c r="BA75" s="306">
        <f t="shared" ca="1" si="110"/>
        <v>0</v>
      </c>
    </row>
    <row r="76" spans="1:67" x14ac:dyDescent="0.25">
      <c r="A76" s="279">
        <v>5</v>
      </c>
      <c r="B76" s="280" t="str">
        <f t="shared" si="94"/>
        <v/>
      </c>
      <c r="C76" s="298" t="str">
        <f>IF(Exploitation!E20="","",Exploitation!E20)</f>
        <v/>
      </c>
      <c r="D76" s="298" t="str">
        <f>IF(Exploitation!F20="","",Exploitation!F20)</f>
        <v/>
      </c>
      <c r="E76" s="298" t="str">
        <f>IF(Exploitation!G20="","",Exploitation!G20)</f>
        <v/>
      </c>
      <c r="F76" s="298" t="str">
        <f>IF(Exploitation!H20="","",Exploitation!H20)</f>
        <v/>
      </c>
      <c r="G76" s="298" t="str">
        <f>IF(Exploitation!I20="","",Exploitation!I20)</f>
        <v/>
      </c>
      <c r="H76" s="299" t="str">
        <f t="shared" si="65"/>
        <v/>
      </c>
      <c r="I76" s="299" t="str">
        <f t="shared" si="66"/>
        <v/>
      </c>
      <c r="J76" s="299">
        <f>IF(OR(D50="Poulets_de_chair",P50="Poulets_de_chair",AB50="Poulets_de_chair",AN50="Poulets_de_chair",AZ50="Poulets_de_chair"),1*IF(G76="Oui",'Donnees d''entrée'!$C$95,'Donnees d''entrée'!$C$96),1)</f>
        <v>1</v>
      </c>
      <c r="K76" s="301" t="str">
        <f>IF(ISERROR(VLOOKUP(C76,'Donnees d''entrée'!$B$417:$N$440,H76,FALSE)),"",VLOOKUP(C76,'Donnees d''entrée'!$B$417:$N$440,H76,FALSE))</f>
        <v/>
      </c>
      <c r="L76" s="301" t="str">
        <f t="shared" si="95"/>
        <v/>
      </c>
      <c r="M76" s="302" t="str">
        <f t="shared" si="96"/>
        <v/>
      </c>
      <c r="N76" s="303" t="str">
        <f t="shared" ca="1" si="67"/>
        <v/>
      </c>
      <c r="O76" s="303" t="str">
        <f t="shared" ca="1" si="68"/>
        <v/>
      </c>
      <c r="P76" s="303" t="str">
        <f t="shared" ca="1" si="97"/>
        <v/>
      </c>
      <c r="Q76" s="304" t="str">
        <f t="shared" ca="1" si="98"/>
        <v/>
      </c>
      <c r="R76" s="304" t="str">
        <f t="shared" ca="1" si="69"/>
        <v/>
      </c>
      <c r="S76" s="304" t="str">
        <f t="shared" ca="1" si="70"/>
        <v/>
      </c>
      <c r="T76" s="304" t="str">
        <f t="shared" si="99"/>
        <v/>
      </c>
      <c r="U76" s="303" t="str">
        <f t="shared" ca="1" si="71"/>
        <v/>
      </c>
      <c r="V76" s="303" t="str">
        <f t="shared" ca="1" si="72"/>
        <v/>
      </c>
      <c r="W76" s="303" t="str">
        <f t="shared" ca="1" si="73"/>
        <v/>
      </c>
      <c r="X76" s="305" t="str">
        <f t="shared" ca="1" si="74"/>
        <v/>
      </c>
      <c r="Y76" s="305" t="str">
        <f t="shared" ca="1" si="75"/>
        <v/>
      </c>
      <c r="Z76" s="305" t="str">
        <f t="shared" ca="1" si="76"/>
        <v/>
      </c>
      <c r="AA76" s="305" t="str">
        <f t="shared" si="77"/>
        <v/>
      </c>
      <c r="AB76" s="303" t="str">
        <f t="shared" ca="1" si="78"/>
        <v/>
      </c>
      <c r="AC76" s="303" t="str">
        <f t="shared" ca="1" si="79"/>
        <v/>
      </c>
      <c r="AD76" s="303" t="str">
        <f t="shared" ca="1" si="80"/>
        <v/>
      </c>
      <c r="AE76" s="305" t="str">
        <f t="shared" ca="1" si="81"/>
        <v/>
      </c>
      <c r="AF76" s="305" t="str">
        <f t="shared" ca="1" si="82"/>
        <v/>
      </c>
      <c r="AG76" s="305" t="str">
        <f t="shared" ca="1" si="83"/>
        <v/>
      </c>
      <c r="AH76" s="305" t="str">
        <f t="shared" si="84"/>
        <v/>
      </c>
      <c r="AI76" s="303" t="str">
        <f t="shared" ca="1" si="100"/>
        <v/>
      </c>
      <c r="AJ76" s="303" t="str">
        <f t="shared" ca="1" si="101"/>
        <v/>
      </c>
      <c r="AK76" s="303" t="str">
        <f t="shared" ca="1" si="102"/>
        <v/>
      </c>
      <c r="AL76" s="305" t="str">
        <f t="shared" ca="1" si="85"/>
        <v/>
      </c>
      <c r="AM76" s="305" t="str">
        <f t="shared" ca="1" si="86"/>
        <v/>
      </c>
      <c r="AN76" s="305" t="str">
        <f t="shared" ca="1" si="87"/>
        <v/>
      </c>
      <c r="AO76" s="305" t="str">
        <f t="shared" si="88"/>
        <v/>
      </c>
      <c r="AP76" s="303" t="str">
        <f t="shared" ca="1" si="103"/>
        <v/>
      </c>
      <c r="AQ76" s="303" t="str">
        <f t="shared" ca="1" si="104"/>
        <v/>
      </c>
      <c r="AR76" s="303" t="str">
        <f t="shared" ca="1" si="105"/>
        <v/>
      </c>
      <c r="AS76" s="305" t="str">
        <f t="shared" ca="1" si="89"/>
        <v/>
      </c>
      <c r="AT76" s="305" t="str">
        <f t="shared" ca="1" si="90"/>
        <v/>
      </c>
      <c r="AU76" s="305" t="str">
        <f t="shared" ca="1" si="91"/>
        <v/>
      </c>
      <c r="AV76" s="305" t="str">
        <f t="shared" si="92"/>
        <v/>
      </c>
      <c r="AW76" s="306">
        <f t="shared" ca="1" si="106"/>
        <v>0</v>
      </c>
      <c r="AX76" s="306">
        <f t="shared" ca="1" si="107"/>
        <v>0</v>
      </c>
      <c r="AY76" s="306">
        <f t="shared" ca="1" si="108"/>
        <v>0</v>
      </c>
      <c r="AZ76" s="306">
        <f t="shared" si="109"/>
        <v>0</v>
      </c>
      <c r="BA76" s="306">
        <f t="shared" ca="1" si="110"/>
        <v>0</v>
      </c>
    </row>
    <row r="77" spans="1:67" x14ac:dyDescent="0.25">
      <c r="A77" s="279">
        <v>6</v>
      </c>
      <c r="B77" s="280" t="str">
        <f t="shared" si="94"/>
        <v/>
      </c>
      <c r="C77" s="298" t="str">
        <f>IF(Exploitation!E21="","",Exploitation!E21)</f>
        <v/>
      </c>
      <c r="D77" s="298" t="str">
        <f>IF(Exploitation!F21="","",Exploitation!F21)</f>
        <v/>
      </c>
      <c r="E77" s="298" t="str">
        <f>IF(Exploitation!G21="","",Exploitation!G21)</f>
        <v/>
      </c>
      <c r="F77" s="298" t="str">
        <f>IF(Exploitation!H21="","",Exploitation!H21)</f>
        <v/>
      </c>
      <c r="G77" s="298" t="str">
        <f>IF(Exploitation!I21="","",Exploitation!I21)</f>
        <v/>
      </c>
      <c r="H77" s="299" t="str">
        <f t="shared" si="65"/>
        <v/>
      </c>
      <c r="I77" s="299" t="str">
        <f t="shared" si="66"/>
        <v/>
      </c>
      <c r="J77" s="299">
        <f>IF(OR(D51="Poulets_de_chair",P51="Poulets_de_chair",AB51="Poulets_de_chair",AN51="Poulets_de_chair",AZ51="Poulets_de_chair"),1*IF(G77="Oui",'Donnees d''entrée'!$C$95,'Donnees d''entrée'!$C$96),1)</f>
        <v>1</v>
      </c>
      <c r="K77" s="301" t="str">
        <f>IF(ISERROR(VLOOKUP(C77,'Donnees d''entrée'!$B$417:$N$440,H77,FALSE)),"",VLOOKUP(C77,'Donnees d''entrée'!$B$417:$N$440,H77,FALSE))</f>
        <v/>
      </c>
      <c r="L77" s="301" t="str">
        <f t="shared" si="95"/>
        <v/>
      </c>
      <c r="M77" s="302" t="str">
        <f t="shared" si="96"/>
        <v/>
      </c>
      <c r="N77" s="303" t="str">
        <f t="shared" ca="1" si="67"/>
        <v/>
      </c>
      <c r="O77" s="303" t="str">
        <f t="shared" ca="1" si="68"/>
        <v/>
      </c>
      <c r="P77" s="303" t="str">
        <f t="shared" ca="1" si="97"/>
        <v/>
      </c>
      <c r="Q77" s="304" t="str">
        <f t="shared" ca="1" si="98"/>
        <v/>
      </c>
      <c r="R77" s="304" t="str">
        <f t="shared" ca="1" si="69"/>
        <v/>
      </c>
      <c r="S77" s="304" t="str">
        <f t="shared" ca="1" si="70"/>
        <v/>
      </c>
      <c r="T77" s="304" t="str">
        <f t="shared" si="99"/>
        <v/>
      </c>
      <c r="U77" s="303" t="str">
        <f t="shared" ca="1" si="71"/>
        <v/>
      </c>
      <c r="V77" s="303" t="str">
        <f t="shared" ca="1" si="72"/>
        <v/>
      </c>
      <c r="W77" s="303" t="str">
        <f t="shared" ca="1" si="73"/>
        <v/>
      </c>
      <c r="X77" s="305" t="str">
        <f t="shared" ca="1" si="74"/>
        <v/>
      </c>
      <c r="Y77" s="305" t="str">
        <f t="shared" ca="1" si="75"/>
        <v/>
      </c>
      <c r="Z77" s="305" t="str">
        <f t="shared" ca="1" si="76"/>
        <v/>
      </c>
      <c r="AA77" s="305" t="str">
        <f t="shared" si="77"/>
        <v/>
      </c>
      <c r="AB77" s="303" t="str">
        <f t="shared" ca="1" si="78"/>
        <v/>
      </c>
      <c r="AC77" s="303" t="str">
        <f t="shared" ca="1" si="79"/>
        <v/>
      </c>
      <c r="AD77" s="303" t="str">
        <f t="shared" ca="1" si="80"/>
        <v/>
      </c>
      <c r="AE77" s="305" t="str">
        <f t="shared" ca="1" si="81"/>
        <v/>
      </c>
      <c r="AF77" s="305" t="str">
        <f t="shared" ca="1" si="82"/>
        <v/>
      </c>
      <c r="AG77" s="305" t="str">
        <f t="shared" ca="1" si="83"/>
        <v/>
      </c>
      <c r="AH77" s="305" t="str">
        <f t="shared" si="84"/>
        <v/>
      </c>
      <c r="AI77" s="303" t="str">
        <f t="shared" ca="1" si="100"/>
        <v/>
      </c>
      <c r="AJ77" s="303" t="str">
        <f t="shared" ca="1" si="101"/>
        <v/>
      </c>
      <c r="AK77" s="303" t="str">
        <f t="shared" ca="1" si="102"/>
        <v/>
      </c>
      <c r="AL77" s="305" t="str">
        <f t="shared" ca="1" si="85"/>
        <v/>
      </c>
      <c r="AM77" s="305" t="str">
        <f t="shared" ca="1" si="86"/>
        <v/>
      </c>
      <c r="AN77" s="305" t="str">
        <f t="shared" ca="1" si="87"/>
        <v/>
      </c>
      <c r="AO77" s="305" t="str">
        <f t="shared" si="88"/>
        <v/>
      </c>
      <c r="AP77" s="303" t="str">
        <f t="shared" ca="1" si="103"/>
        <v/>
      </c>
      <c r="AQ77" s="303" t="str">
        <f t="shared" ca="1" si="104"/>
        <v/>
      </c>
      <c r="AR77" s="303" t="str">
        <f t="shared" ca="1" si="105"/>
        <v/>
      </c>
      <c r="AS77" s="305" t="str">
        <f t="shared" ca="1" si="89"/>
        <v/>
      </c>
      <c r="AT77" s="305" t="str">
        <f t="shared" ca="1" si="90"/>
        <v/>
      </c>
      <c r="AU77" s="305" t="str">
        <f t="shared" ca="1" si="91"/>
        <v/>
      </c>
      <c r="AV77" s="305" t="str">
        <f t="shared" si="92"/>
        <v/>
      </c>
      <c r="AW77" s="306">
        <f t="shared" ca="1" si="106"/>
        <v>0</v>
      </c>
      <c r="AX77" s="306">
        <f t="shared" ca="1" si="107"/>
        <v>0</v>
      </c>
      <c r="AY77" s="306">
        <f t="shared" ca="1" si="108"/>
        <v>0</v>
      </c>
      <c r="AZ77" s="306">
        <f t="shared" si="109"/>
        <v>0</v>
      </c>
      <c r="BA77" s="306">
        <f t="shared" ca="1" si="110"/>
        <v>0</v>
      </c>
    </row>
    <row r="78" spans="1:67" x14ac:dyDescent="0.25">
      <c r="A78" s="279">
        <v>7</v>
      </c>
      <c r="B78" s="280" t="str">
        <f t="shared" si="94"/>
        <v/>
      </c>
      <c r="C78" s="298" t="str">
        <f>IF(Exploitation!E22="","",Exploitation!E22)</f>
        <v/>
      </c>
      <c r="D78" s="298" t="str">
        <f>IF(Exploitation!F22="","",Exploitation!F22)</f>
        <v/>
      </c>
      <c r="E78" s="298" t="str">
        <f>IF(Exploitation!G22="","",Exploitation!G22)</f>
        <v/>
      </c>
      <c r="F78" s="298" t="str">
        <f>IF(Exploitation!H22="","",Exploitation!H22)</f>
        <v/>
      </c>
      <c r="G78" s="298" t="str">
        <f>IF(Exploitation!I22="","",Exploitation!I22)</f>
        <v/>
      </c>
      <c r="H78" s="299" t="str">
        <f t="shared" si="65"/>
        <v/>
      </c>
      <c r="I78" s="299" t="str">
        <f t="shared" si="66"/>
        <v/>
      </c>
      <c r="J78" s="299">
        <f>IF(OR(D52="Poulets_de_chair",P52="Poulets_de_chair",AB52="Poulets_de_chair",AN52="Poulets_de_chair",AZ52="Poulets_de_chair"),1*IF(G78="Oui",'Donnees d''entrée'!$C$95,'Donnees d''entrée'!$C$96),1)</f>
        <v>1</v>
      </c>
      <c r="K78" s="301" t="str">
        <f>IF(ISERROR(VLOOKUP(C78,'Donnees d''entrée'!$B$417:$N$440,H78,FALSE)),"",VLOOKUP(C78,'Donnees d''entrée'!$B$417:$N$440,H78,FALSE))</f>
        <v/>
      </c>
      <c r="L78" s="301" t="str">
        <f t="shared" si="95"/>
        <v/>
      </c>
      <c r="M78" s="302" t="str">
        <f t="shared" si="96"/>
        <v/>
      </c>
      <c r="N78" s="303" t="str">
        <f t="shared" ca="1" si="67"/>
        <v/>
      </c>
      <c r="O78" s="303" t="str">
        <f t="shared" ca="1" si="68"/>
        <v/>
      </c>
      <c r="P78" s="303" t="str">
        <f t="shared" ca="1" si="97"/>
        <v/>
      </c>
      <c r="Q78" s="304" t="str">
        <f t="shared" ca="1" si="98"/>
        <v/>
      </c>
      <c r="R78" s="304" t="str">
        <f t="shared" ca="1" si="69"/>
        <v/>
      </c>
      <c r="S78" s="304" t="str">
        <f t="shared" ca="1" si="70"/>
        <v/>
      </c>
      <c r="T78" s="304" t="str">
        <f t="shared" si="99"/>
        <v/>
      </c>
      <c r="U78" s="303" t="str">
        <f t="shared" ca="1" si="71"/>
        <v/>
      </c>
      <c r="V78" s="303" t="str">
        <f t="shared" ca="1" si="72"/>
        <v/>
      </c>
      <c r="W78" s="303" t="str">
        <f t="shared" ca="1" si="73"/>
        <v/>
      </c>
      <c r="X78" s="305" t="str">
        <f t="shared" ca="1" si="74"/>
        <v/>
      </c>
      <c r="Y78" s="305" t="str">
        <f t="shared" ca="1" si="75"/>
        <v/>
      </c>
      <c r="Z78" s="305" t="str">
        <f t="shared" ca="1" si="76"/>
        <v/>
      </c>
      <c r="AA78" s="305" t="str">
        <f t="shared" si="77"/>
        <v/>
      </c>
      <c r="AB78" s="303" t="str">
        <f t="shared" ca="1" si="78"/>
        <v/>
      </c>
      <c r="AC78" s="303" t="str">
        <f t="shared" ca="1" si="79"/>
        <v/>
      </c>
      <c r="AD78" s="303" t="str">
        <f t="shared" ca="1" si="80"/>
        <v/>
      </c>
      <c r="AE78" s="305" t="str">
        <f t="shared" ca="1" si="81"/>
        <v/>
      </c>
      <c r="AF78" s="305" t="str">
        <f t="shared" ca="1" si="82"/>
        <v/>
      </c>
      <c r="AG78" s="305" t="str">
        <f t="shared" ca="1" si="83"/>
        <v/>
      </c>
      <c r="AH78" s="305" t="str">
        <f t="shared" si="84"/>
        <v/>
      </c>
      <c r="AI78" s="303" t="str">
        <f t="shared" ca="1" si="100"/>
        <v/>
      </c>
      <c r="AJ78" s="303" t="str">
        <f t="shared" ca="1" si="101"/>
        <v/>
      </c>
      <c r="AK78" s="303" t="str">
        <f t="shared" ca="1" si="102"/>
        <v/>
      </c>
      <c r="AL78" s="305" t="str">
        <f t="shared" ca="1" si="85"/>
        <v/>
      </c>
      <c r="AM78" s="305" t="str">
        <f t="shared" ca="1" si="86"/>
        <v/>
      </c>
      <c r="AN78" s="305" t="str">
        <f t="shared" ca="1" si="87"/>
        <v/>
      </c>
      <c r="AO78" s="305" t="str">
        <f t="shared" si="88"/>
        <v/>
      </c>
      <c r="AP78" s="303" t="str">
        <f t="shared" ca="1" si="103"/>
        <v/>
      </c>
      <c r="AQ78" s="303" t="str">
        <f t="shared" ca="1" si="104"/>
        <v/>
      </c>
      <c r="AR78" s="303" t="str">
        <f t="shared" ca="1" si="105"/>
        <v/>
      </c>
      <c r="AS78" s="305" t="str">
        <f t="shared" ca="1" si="89"/>
        <v/>
      </c>
      <c r="AT78" s="305" t="str">
        <f t="shared" ca="1" si="90"/>
        <v/>
      </c>
      <c r="AU78" s="305" t="str">
        <f t="shared" ca="1" si="91"/>
        <v/>
      </c>
      <c r="AV78" s="305" t="str">
        <f t="shared" si="92"/>
        <v/>
      </c>
      <c r="AW78" s="306">
        <f t="shared" ca="1" si="106"/>
        <v>0</v>
      </c>
      <c r="AX78" s="306">
        <f t="shared" ca="1" si="107"/>
        <v>0</v>
      </c>
      <c r="AY78" s="306">
        <f t="shared" ca="1" si="108"/>
        <v>0</v>
      </c>
      <c r="AZ78" s="306">
        <f t="shared" si="109"/>
        <v>0</v>
      </c>
      <c r="BA78" s="306">
        <f t="shared" ca="1" si="110"/>
        <v>0</v>
      </c>
    </row>
    <row r="79" spans="1:67" x14ac:dyDescent="0.25">
      <c r="A79" s="279">
        <v>8</v>
      </c>
      <c r="B79" s="280" t="str">
        <f t="shared" si="94"/>
        <v/>
      </c>
      <c r="C79" s="298" t="str">
        <f>IF(Exploitation!E23="","",Exploitation!E23)</f>
        <v/>
      </c>
      <c r="D79" s="298" t="str">
        <f>IF(Exploitation!F23="","",Exploitation!F23)</f>
        <v/>
      </c>
      <c r="E79" s="298" t="str">
        <f>IF(Exploitation!G23="","",Exploitation!G23)</f>
        <v/>
      </c>
      <c r="F79" s="298" t="str">
        <f>IF(Exploitation!H23="","",Exploitation!H23)</f>
        <v/>
      </c>
      <c r="G79" s="298" t="str">
        <f>IF(Exploitation!I23="","",Exploitation!I23)</f>
        <v/>
      </c>
      <c r="H79" s="299" t="str">
        <f t="shared" si="65"/>
        <v/>
      </c>
      <c r="I79" s="299" t="str">
        <f t="shared" si="66"/>
        <v/>
      </c>
      <c r="J79" s="299">
        <f>IF(OR(D53="Poulets_de_chair",P53="Poulets_de_chair",AB53="Poulets_de_chair",AN53="Poulets_de_chair",AZ53="Poulets_de_chair"),1*IF(G79="Oui",'Donnees d''entrée'!$C$95,'Donnees d''entrée'!$C$96),1)</f>
        <v>1</v>
      </c>
      <c r="K79" s="301" t="str">
        <f>IF(ISERROR(VLOOKUP(C79,'Donnees d''entrée'!$B$417:$N$440,H79,FALSE)),"",VLOOKUP(C79,'Donnees d''entrée'!$B$417:$N$440,H79,FALSE))</f>
        <v/>
      </c>
      <c r="L79" s="301" t="str">
        <f t="shared" si="95"/>
        <v/>
      </c>
      <c r="M79" s="302" t="str">
        <f t="shared" si="96"/>
        <v/>
      </c>
      <c r="N79" s="303" t="str">
        <f t="shared" ca="1" si="67"/>
        <v/>
      </c>
      <c r="O79" s="303" t="str">
        <f t="shared" ca="1" si="68"/>
        <v/>
      </c>
      <c r="P79" s="303" t="str">
        <f t="shared" ca="1" si="97"/>
        <v/>
      </c>
      <c r="Q79" s="304" t="str">
        <f t="shared" ca="1" si="98"/>
        <v/>
      </c>
      <c r="R79" s="304" t="str">
        <f t="shared" ca="1" si="69"/>
        <v/>
      </c>
      <c r="S79" s="304" t="str">
        <f t="shared" ca="1" si="70"/>
        <v/>
      </c>
      <c r="T79" s="304" t="str">
        <f t="shared" si="99"/>
        <v/>
      </c>
      <c r="U79" s="303" t="str">
        <f t="shared" ca="1" si="71"/>
        <v/>
      </c>
      <c r="V79" s="303" t="str">
        <f t="shared" ca="1" si="72"/>
        <v/>
      </c>
      <c r="W79" s="303" t="str">
        <f t="shared" ca="1" si="73"/>
        <v/>
      </c>
      <c r="X79" s="305" t="str">
        <f t="shared" ca="1" si="74"/>
        <v/>
      </c>
      <c r="Y79" s="305" t="str">
        <f t="shared" ca="1" si="75"/>
        <v/>
      </c>
      <c r="Z79" s="305" t="str">
        <f t="shared" ca="1" si="76"/>
        <v/>
      </c>
      <c r="AA79" s="305" t="str">
        <f t="shared" si="77"/>
        <v/>
      </c>
      <c r="AB79" s="303" t="str">
        <f t="shared" ca="1" si="78"/>
        <v/>
      </c>
      <c r="AC79" s="303" t="str">
        <f t="shared" ca="1" si="79"/>
        <v/>
      </c>
      <c r="AD79" s="303" t="str">
        <f t="shared" ca="1" si="80"/>
        <v/>
      </c>
      <c r="AE79" s="305" t="str">
        <f t="shared" ca="1" si="81"/>
        <v/>
      </c>
      <c r="AF79" s="305" t="str">
        <f t="shared" ca="1" si="82"/>
        <v/>
      </c>
      <c r="AG79" s="305" t="str">
        <f t="shared" ca="1" si="83"/>
        <v/>
      </c>
      <c r="AH79" s="305" t="str">
        <f t="shared" si="84"/>
        <v/>
      </c>
      <c r="AI79" s="303" t="str">
        <f t="shared" ca="1" si="100"/>
        <v/>
      </c>
      <c r="AJ79" s="303" t="str">
        <f t="shared" ca="1" si="101"/>
        <v/>
      </c>
      <c r="AK79" s="303" t="str">
        <f t="shared" ca="1" si="102"/>
        <v/>
      </c>
      <c r="AL79" s="305" t="str">
        <f t="shared" ca="1" si="85"/>
        <v/>
      </c>
      <c r="AM79" s="305" t="str">
        <f t="shared" ca="1" si="86"/>
        <v/>
      </c>
      <c r="AN79" s="305" t="str">
        <f t="shared" ca="1" si="87"/>
        <v/>
      </c>
      <c r="AO79" s="305" t="str">
        <f t="shared" si="88"/>
        <v/>
      </c>
      <c r="AP79" s="303" t="str">
        <f t="shared" ca="1" si="103"/>
        <v/>
      </c>
      <c r="AQ79" s="303" t="str">
        <f t="shared" ca="1" si="104"/>
        <v/>
      </c>
      <c r="AR79" s="303" t="str">
        <f t="shared" ca="1" si="105"/>
        <v/>
      </c>
      <c r="AS79" s="305" t="str">
        <f t="shared" ca="1" si="89"/>
        <v/>
      </c>
      <c r="AT79" s="305" t="str">
        <f t="shared" ca="1" si="90"/>
        <v/>
      </c>
      <c r="AU79" s="305" t="str">
        <f t="shared" ca="1" si="91"/>
        <v/>
      </c>
      <c r="AV79" s="305" t="str">
        <f t="shared" si="92"/>
        <v/>
      </c>
      <c r="AW79" s="306">
        <f t="shared" ca="1" si="106"/>
        <v>0</v>
      </c>
      <c r="AX79" s="306">
        <f t="shared" ca="1" si="107"/>
        <v>0</v>
      </c>
      <c r="AY79" s="306">
        <f t="shared" ca="1" si="108"/>
        <v>0</v>
      </c>
      <c r="AZ79" s="306">
        <f t="shared" si="109"/>
        <v>0</v>
      </c>
      <c r="BA79" s="306">
        <f t="shared" ca="1" si="110"/>
        <v>0</v>
      </c>
    </row>
    <row r="80" spans="1:67" x14ac:dyDescent="0.25">
      <c r="A80" s="279">
        <v>9</v>
      </c>
      <c r="B80" s="280" t="str">
        <f t="shared" si="94"/>
        <v/>
      </c>
      <c r="C80" s="298" t="str">
        <f>IF(Exploitation!E24="","",Exploitation!E24)</f>
        <v/>
      </c>
      <c r="D80" s="298" t="str">
        <f>IF(Exploitation!F24="","",Exploitation!F24)</f>
        <v/>
      </c>
      <c r="E80" s="298" t="str">
        <f>IF(Exploitation!G24="","",Exploitation!G24)</f>
        <v/>
      </c>
      <c r="F80" s="298" t="str">
        <f>IF(Exploitation!H24="","",Exploitation!H24)</f>
        <v/>
      </c>
      <c r="G80" s="298" t="str">
        <f>IF(Exploitation!I24="","",Exploitation!I24)</f>
        <v/>
      </c>
      <c r="H80" s="299" t="str">
        <f t="shared" si="65"/>
        <v/>
      </c>
      <c r="I80" s="299" t="str">
        <f t="shared" si="66"/>
        <v/>
      </c>
      <c r="J80" s="299">
        <f>IF(OR(D54="Poulets_de_chair",P54="Poulets_de_chair",AB54="Poulets_de_chair",AN54="Poulets_de_chair",AZ54="Poulets_de_chair"),1*IF(G80="Oui",'Donnees d''entrée'!$C$95,'Donnees d''entrée'!$C$96),1)</f>
        <v>1</v>
      </c>
      <c r="K80" s="301" t="str">
        <f>IF(ISERROR(VLOOKUP(C80,'Donnees d''entrée'!$B$417:$N$440,H80,FALSE)),"",VLOOKUP(C80,'Donnees d''entrée'!$B$417:$N$440,H80,FALSE))</f>
        <v/>
      </c>
      <c r="L80" s="301" t="str">
        <f t="shared" si="95"/>
        <v/>
      </c>
      <c r="M80" s="302" t="str">
        <f t="shared" si="96"/>
        <v/>
      </c>
      <c r="N80" s="303" t="str">
        <f t="shared" ca="1" si="67"/>
        <v/>
      </c>
      <c r="O80" s="303" t="str">
        <f t="shared" ca="1" si="68"/>
        <v/>
      </c>
      <c r="P80" s="303" t="str">
        <f t="shared" ca="1" si="97"/>
        <v/>
      </c>
      <c r="Q80" s="304" t="str">
        <f t="shared" ca="1" si="98"/>
        <v/>
      </c>
      <c r="R80" s="304" t="str">
        <f t="shared" ca="1" si="69"/>
        <v/>
      </c>
      <c r="S80" s="304" t="str">
        <f t="shared" ca="1" si="70"/>
        <v/>
      </c>
      <c r="T80" s="304" t="str">
        <f t="shared" si="99"/>
        <v/>
      </c>
      <c r="U80" s="303" t="str">
        <f t="shared" ca="1" si="71"/>
        <v/>
      </c>
      <c r="V80" s="303" t="str">
        <f t="shared" ca="1" si="72"/>
        <v/>
      </c>
      <c r="W80" s="303" t="str">
        <f t="shared" ca="1" si="73"/>
        <v/>
      </c>
      <c r="X80" s="305" t="str">
        <f t="shared" ca="1" si="74"/>
        <v/>
      </c>
      <c r="Y80" s="305" t="str">
        <f t="shared" ca="1" si="75"/>
        <v/>
      </c>
      <c r="Z80" s="305" t="str">
        <f t="shared" ca="1" si="76"/>
        <v/>
      </c>
      <c r="AA80" s="305" t="str">
        <f t="shared" si="77"/>
        <v/>
      </c>
      <c r="AB80" s="303" t="str">
        <f t="shared" ca="1" si="78"/>
        <v/>
      </c>
      <c r="AC80" s="303" t="str">
        <f t="shared" ca="1" si="79"/>
        <v/>
      </c>
      <c r="AD80" s="303" t="str">
        <f t="shared" ca="1" si="80"/>
        <v/>
      </c>
      <c r="AE80" s="305" t="str">
        <f t="shared" ca="1" si="81"/>
        <v/>
      </c>
      <c r="AF80" s="305" t="str">
        <f t="shared" ca="1" si="82"/>
        <v/>
      </c>
      <c r="AG80" s="305" t="str">
        <f t="shared" ca="1" si="83"/>
        <v/>
      </c>
      <c r="AH80" s="305" t="str">
        <f t="shared" si="84"/>
        <v/>
      </c>
      <c r="AI80" s="303" t="str">
        <f t="shared" ca="1" si="100"/>
        <v/>
      </c>
      <c r="AJ80" s="303" t="str">
        <f t="shared" ca="1" si="101"/>
        <v/>
      </c>
      <c r="AK80" s="303" t="str">
        <f t="shared" ca="1" si="102"/>
        <v/>
      </c>
      <c r="AL80" s="305" t="str">
        <f t="shared" ca="1" si="85"/>
        <v/>
      </c>
      <c r="AM80" s="305" t="str">
        <f t="shared" ca="1" si="86"/>
        <v/>
      </c>
      <c r="AN80" s="305" t="str">
        <f t="shared" ca="1" si="87"/>
        <v/>
      </c>
      <c r="AO80" s="305" t="str">
        <f t="shared" si="88"/>
        <v/>
      </c>
      <c r="AP80" s="303" t="str">
        <f t="shared" ca="1" si="103"/>
        <v/>
      </c>
      <c r="AQ80" s="303" t="str">
        <f t="shared" ca="1" si="104"/>
        <v/>
      </c>
      <c r="AR80" s="303" t="str">
        <f t="shared" ca="1" si="105"/>
        <v/>
      </c>
      <c r="AS80" s="305" t="str">
        <f t="shared" ca="1" si="89"/>
        <v/>
      </c>
      <c r="AT80" s="305" t="str">
        <f t="shared" ca="1" si="90"/>
        <v/>
      </c>
      <c r="AU80" s="305" t="str">
        <f t="shared" ca="1" si="91"/>
        <v/>
      </c>
      <c r="AV80" s="305" t="str">
        <f t="shared" si="92"/>
        <v/>
      </c>
      <c r="AW80" s="306">
        <f t="shared" ca="1" si="106"/>
        <v>0</v>
      </c>
      <c r="AX80" s="306">
        <f t="shared" ca="1" si="107"/>
        <v>0</v>
      </c>
      <c r="AY80" s="306">
        <f t="shared" ca="1" si="108"/>
        <v>0</v>
      </c>
      <c r="AZ80" s="306">
        <f t="shared" si="109"/>
        <v>0</v>
      </c>
      <c r="BA80" s="306">
        <f t="shared" ca="1" si="110"/>
        <v>0</v>
      </c>
    </row>
    <row r="81" spans="1:53" x14ac:dyDescent="0.25">
      <c r="A81" s="279">
        <v>10</v>
      </c>
      <c r="B81" s="280" t="str">
        <f t="shared" si="94"/>
        <v/>
      </c>
      <c r="C81" s="298" t="str">
        <f>IF(Exploitation!E25="","",Exploitation!E25)</f>
        <v/>
      </c>
      <c r="D81" s="298" t="str">
        <f>IF(Exploitation!F25="","",Exploitation!F25)</f>
        <v/>
      </c>
      <c r="E81" s="298" t="str">
        <f>IF(Exploitation!G25="","",Exploitation!G25)</f>
        <v/>
      </c>
      <c r="F81" s="298" t="str">
        <f>IF(Exploitation!H25="","",Exploitation!H25)</f>
        <v/>
      </c>
      <c r="G81" s="298" t="str">
        <f>IF(Exploitation!I25="","",Exploitation!I25)</f>
        <v/>
      </c>
      <c r="H81" s="299" t="str">
        <f t="shared" si="65"/>
        <v/>
      </c>
      <c r="I81" s="299" t="str">
        <f t="shared" si="66"/>
        <v/>
      </c>
      <c r="J81" s="299">
        <f>IF(OR(D55="Poulets_de_chair",P55="Poulets_de_chair",AB55="Poulets_de_chair",AN55="Poulets_de_chair",AZ55="Poulets_de_chair"),1*IF(G81="Oui",'Donnees d''entrée'!$C$95,'Donnees d''entrée'!$C$96),1)</f>
        <v>1</v>
      </c>
      <c r="K81" s="301" t="str">
        <f>IF(ISERROR(VLOOKUP(C81,'Donnees d''entrée'!$B$417:$N$440,H81,FALSE)),"",VLOOKUP(C81,'Donnees d''entrée'!$B$417:$N$440,H81,FALSE))</f>
        <v/>
      </c>
      <c r="L81" s="301" t="str">
        <f t="shared" si="95"/>
        <v/>
      </c>
      <c r="M81" s="302" t="str">
        <f t="shared" si="96"/>
        <v/>
      </c>
      <c r="N81" s="303" t="str">
        <f t="shared" ca="1" si="67"/>
        <v/>
      </c>
      <c r="O81" s="303" t="str">
        <f t="shared" ca="1" si="68"/>
        <v/>
      </c>
      <c r="P81" s="303" t="str">
        <f t="shared" ca="1" si="97"/>
        <v/>
      </c>
      <c r="Q81" s="304" t="str">
        <f t="shared" ca="1" si="98"/>
        <v/>
      </c>
      <c r="R81" s="304" t="str">
        <f t="shared" ca="1" si="69"/>
        <v/>
      </c>
      <c r="S81" s="304" t="str">
        <f t="shared" ca="1" si="70"/>
        <v/>
      </c>
      <c r="T81" s="304" t="str">
        <f t="shared" si="99"/>
        <v/>
      </c>
      <c r="U81" s="303" t="str">
        <f t="shared" ca="1" si="71"/>
        <v/>
      </c>
      <c r="V81" s="303" t="str">
        <f t="shared" ca="1" si="72"/>
        <v/>
      </c>
      <c r="W81" s="303" t="str">
        <f t="shared" ca="1" si="73"/>
        <v/>
      </c>
      <c r="X81" s="305" t="str">
        <f t="shared" ca="1" si="74"/>
        <v/>
      </c>
      <c r="Y81" s="305" t="str">
        <f t="shared" ca="1" si="75"/>
        <v/>
      </c>
      <c r="Z81" s="305" t="str">
        <f t="shared" ca="1" si="76"/>
        <v/>
      </c>
      <c r="AA81" s="305" t="str">
        <f t="shared" si="77"/>
        <v/>
      </c>
      <c r="AB81" s="303" t="str">
        <f t="shared" ca="1" si="78"/>
        <v/>
      </c>
      <c r="AC81" s="303" t="str">
        <f t="shared" ca="1" si="79"/>
        <v/>
      </c>
      <c r="AD81" s="303" t="str">
        <f t="shared" ca="1" si="80"/>
        <v/>
      </c>
      <c r="AE81" s="305" t="str">
        <f t="shared" ca="1" si="81"/>
        <v/>
      </c>
      <c r="AF81" s="305" t="str">
        <f t="shared" ca="1" si="82"/>
        <v/>
      </c>
      <c r="AG81" s="305" t="str">
        <f t="shared" ca="1" si="83"/>
        <v/>
      </c>
      <c r="AH81" s="305" t="str">
        <f t="shared" si="84"/>
        <v/>
      </c>
      <c r="AI81" s="303" t="str">
        <f t="shared" ca="1" si="100"/>
        <v/>
      </c>
      <c r="AJ81" s="303" t="str">
        <f t="shared" ca="1" si="101"/>
        <v/>
      </c>
      <c r="AK81" s="303" t="str">
        <f t="shared" ca="1" si="102"/>
        <v/>
      </c>
      <c r="AL81" s="305" t="str">
        <f t="shared" ca="1" si="85"/>
        <v/>
      </c>
      <c r="AM81" s="305" t="str">
        <f t="shared" ca="1" si="86"/>
        <v/>
      </c>
      <c r="AN81" s="305" t="str">
        <f t="shared" ca="1" si="87"/>
        <v/>
      </c>
      <c r="AO81" s="305" t="str">
        <f t="shared" si="88"/>
        <v/>
      </c>
      <c r="AP81" s="303" t="str">
        <f t="shared" ca="1" si="103"/>
        <v/>
      </c>
      <c r="AQ81" s="303" t="str">
        <f t="shared" ca="1" si="104"/>
        <v/>
      </c>
      <c r="AR81" s="303" t="str">
        <f t="shared" ca="1" si="105"/>
        <v/>
      </c>
      <c r="AS81" s="305" t="str">
        <f t="shared" ca="1" si="89"/>
        <v/>
      </c>
      <c r="AT81" s="305" t="str">
        <f t="shared" ca="1" si="90"/>
        <v/>
      </c>
      <c r="AU81" s="305" t="str">
        <f t="shared" ca="1" si="91"/>
        <v/>
      </c>
      <c r="AV81" s="305" t="str">
        <f t="shared" si="92"/>
        <v/>
      </c>
      <c r="AW81" s="306">
        <f t="shared" ca="1" si="106"/>
        <v>0</v>
      </c>
      <c r="AX81" s="306">
        <f t="shared" ca="1" si="107"/>
        <v>0</v>
      </c>
      <c r="AY81" s="306">
        <f t="shared" ca="1" si="108"/>
        <v>0</v>
      </c>
      <c r="AZ81" s="306">
        <f t="shared" si="109"/>
        <v>0</v>
      </c>
      <c r="BA81" s="306">
        <f t="shared" ca="1" si="110"/>
        <v>0</v>
      </c>
    </row>
    <row r="82" spans="1:53" x14ac:dyDescent="0.25">
      <c r="A82" s="279">
        <v>11</v>
      </c>
      <c r="B82" s="280" t="str">
        <f t="shared" si="94"/>
        <v/>
      </c>
      <c r="C82" s="298" t="str">
        <f>IF(Exploitation!E26="","",Exploitation!E26)</f>
        <v/>
      </c>
      <c r="D82" s="298" t="str">
        <f>IF(Exploitation!F26="","",Exploitation!F26)</f>
        <v/>
      </c>
      <c r="E82" s="298" t="str">
        <f>IF(Exploitation!G26="","",Exploitation!G26)</f>
        <v/>
      </c>
      <c r="F82" s="298" t="str">
        <f>IF(Exploitation!H26="","",Exploitation!H26)</f>
        <v/>
      </c>
      <c r="G82" s="298" t="str">
        <f>IF(Exploitation!I26="","",Exploitation!I26)</f>
        <v/>
      </c>
      <c r="H82" s="299" t="str">
        <f t="shared" si="65"/>
        <v/>
      </c>
      <c r="I82" s="299" t="str">
        <f t="shared" si="66"/>
        <v/>
      </c>
      <c r="J82" s="299">
        <f>IF(OR(D56="Poulets_de_chair",P56="Poulets_de_chair",AB56="Poulets_de_chair",AN56="Poulets_de_chair",AZ56="Poulets_de_chair"),1*IF(G82="Oui",'Donnees d''entrée'!$C$95,'Donnees d''entrée'!$C$96),1)</f>
        <v>1</v>
      </c>
      <c r="K82" s="301" t="str">
        <f>IF(ISERROR(VLOOKUP(C82,'Donnees d''entrée'!$B$417:$N$440,H82,FALSE)),"",VLOOKUP(C82,'Donnees d''entrée'!$B$417:$N$440,H82,FALSE))</f>
        <v/>
      </c>
      <c r="L82" s="301" t="str">
        <f t="shared" si="95"/>
        <v/>
      </c>
      <c r="M82" s="302" t="str">
        <f t="shared" si="96"/>
        <v/>
      </c>
      <c r="N82" s="303" t="str">
        <f t="shared" ca="1" si="67"/>
        <v/>
      </c>
      <c r="O82" s="303" t="str">
        <f t="shared" ca="1" si="68"/>
        <v/>
      </c>
      <c r="P82" s="303" t="str">
        <f t="shared" ca="1" si="97"/>
        <v/>
      </c>
      <c r="Q82" s="304" t="str">
        <f t="shared" ca="1" si="98"/>
        <v/>
      </c>
      <c r="R82" s="304" t="str">
        <f t="shared" ca="1" si="69"/>
        <v/>
      </c>
      <c r="S82" s="304" t="str">
        <f t="shared" ca="1" si="70"/>
        <v/>
      </c>
      <c r="T82" s="304" t="str">
        <f t="shared" si="99"/>
        <v/>
      </c>
      <c r="U82" s="303" t="str">
        <f t="shared" ca="1" si="71"/>
        <v/>
      </c>
      <c r="V82" s="303" t="str">
        <f t="shared" ca="1" si="72"/>
        <v/>
      </c>
      <c r="W82" s="303" t="str">
        <f t="shared" ca="1" si="73"/>
        <v/>
      </c>
      <c r="X82" s="305" t="str">
        <f t="shared" ca="1" si="74"/>
        <v/>
      </c>
      <c r="Y82" s="305" t="str">
        <f t="shared" ca="1" si="75"/>
        <v/>
      </c>
      <c r="Z82" s="305" t="str">
        <f t="shared" ca="1" si="76"/>
        <v/>
      </c>
      <c r="AA82" s="305" t="str">
        <f t="shared" si="77"/>
        <v/>
      </c>
      <c r="AB82" s="303" t="str">
        <f t="shared" ca="1" si="78"/>
        <v/>
      </c>
      <c r="AC82" s="303" t="str">
        <f t="shared" ca="1" si="79"/>
        <v/>
      </c>
      <c r="AD82" s="303" t="str">
        <f t="shared" ca="1" si="80"/>
        <v/>
      </c>
      <c r="AE82" s="305" t="str">
        <f t="shared" ca="1" si="81"/>
        <v/>
      </c>
      <c r="AF82" s="305" t="str">
        <f t="shared" ca="1" si="82"/>
        <v/>
      </c>
      <c r="AG82" s="305" t="str">
        <f t="shared" ca="1" si="83"/>
        <v/>
      </c>
      <c r="AH82" s="305" t="str">
        <f t="shared" si="84"/>
        <v/>
      </c>
      <c r="AI82" s="303" t="str">
        <f t="shared" ca="1" si="100"/>
        <v/>
      </c>
      <c r="AJ82" s="303" t="str">
        <f t="shared" ca="1" si="101"/>
        <v/>
      </c>
      <c r="AK82" s="303" t="str">
        <f t="shared" ca="1" si="102"/>
        <v/>
      </c>
      <c r="AL82" s="305" t="str">
        <f t="shared" ca="1" si="85"/>
        <v/>
      </c>
      <c r="AM82" s="305" t="str">
        <f t="shared" ca="1" si="86"/>
        <v/>
      </c>
      <c r="AN82" s="305" t="str">
        <f t="shared" ca="1" si="87"/>
        <v/>
      </c>
      <c r="AO82" s="305" t="str">
        <f t="shared" si="88"/>
        <v/>
      </c>
      <c r="AP82" s="303" t="str">
        <f t="shared" ca="1" si="103"/>
        <v/>
      </c>
      <c r="AQ82" s="303" t="str">
        <f t="shared" ca="1" si="104"/>
        <v/>
      </c>
      <c r="AR82" s="303" t="str">
        <f t="shared" ca="1" si="105"/>
        <v/>
      </c>
      <c r="AS82" s="305" t="str">
        <f t="shared" ca="1" si="89"/>
        <v/>
      </c>
      <c r="AT82" s="305" t="str">
        <f t="shared" ca="1" si="90"/>
        <v/>
      </c>
      <c r="AU82" s="305" t="str">
        <f t="shared" ca="1" si="91"/>
        <v/>
      </c>
      <c r="AV82" s="305" t="str">
        <f t="shared" si="92"/>
        <v/>
      </c>
      <c r="AW82" s="306">
        <f t="shared" ca="1" si="106"/>
        <v>0</v>
      </c>
      <c r="AX82" s="306">
        <f t="shared" ca="1" si="107"/>
        <v>0</v>
      </c>
      <c r="AY82" s="306">
        <f t="shared" ca="1" si="108"/>
        <v>0</v>
      </c>
      <c r="AZ82" s="306">
        <f t="shared" si="109"/>
        <v>0</v>
      </c>
      <c r="BA82" s="306">
        <f t="shared" ca="1" si="110"/>
        <v>0</v>
      </c>
    </row>
    <row r="83" spans="1:53" x14ac:dyDescent="0.25">
      <c r="A83" s="279">
        <v>12</v>
      </c>
      <c r="B83" s="280" t="str">
        <f t="shared" si="94"/>
        <v/>
      </c>
      <c r="C83" s="298" t="str">
        <f>IF(Exploitation!E27="","",Exploitation!E27)</f>
        <v/>
      </c>
      <c r="D83" s="298" t="str">
        <f>IF(Exploitation!F27="","",Exploitation!F27)</f>
        <v/>
      </c>
      <c r="E83" s="298" t="str">
        <f>IF(Exploitation!G27="","",Exploitation!G27)</f>
        <v/>
      </c>
      <c r="F83" s="298" t="str">
        <f>IF(Exploitation!H27="","",Exploitation!H27)</f>
        <v/>
      </c>
      <c r="G83" s="298" t="str">
        <f>IF(Exploitation!I27="","",Exploitation!I27)</f>
        <v/>
      </c>
      <c r="H83" s="299" t="str">
        <f t="shared" si="65"/>
        <v/>
      </c>
      <c r="I83" s="299" t="str">
        <f t="shared" si="66"/>
        <v/>
      </c>
      <c r="J83" s="299">
        <f>IF(OR(D57="Poulets_de_chair",P57="Poulets_de_chair",AB57="Poulets_de_chair",AN57="Poulets_de_chair",AZ57="Poulets_de_chair"),1*IF(G83="Oui",'Donnees d''entrée'!$C$95,'Donnees d''entrée'!$C$96),1)</f>
        <v>1</v>
      </c>
      <c r="K83" s="301" t="str">
        <f>IF(ISERROR(VLOOKUP(C83,'Donnees d''entrée'!$B$417:$N$440,H83,FALSE)),"",VLOOKUP(C83,'Donnees d''entrée'!$B$417:$N$440,H83,FALSE))</f>
        <v/>
      </c>
      <c r="L83" s="301" t="str">
        <f t="shared" si="95"/>
        <v/>
      </c>
      <c r="M83" s="302" t="str">
        <f t="shared" si="96"/>
        <v/>
      </c>
      <c r="N83" s="303" t="str">
        <f t="shared" ca="1" si="67"/>
        <v/>
      </c>
      <c r="O83" s="303" t="str">
        <f t="shared" ca="1" si="68"/>
        <v/>
      </c>
      <c r="P83" s="303" t="str">
        <f t="shared" ca="1" si="97"/>
        <v/>
      </c>
      <c r="Q83" s="304" t="str">
        <f t="shared" ca="1" si="98"/>
        <v/>
      </c>
      <c r="R83" s="304" t="str">
        <f t="shared" ca="1" si="69"/>
        <v/>
      </c>
      <c r="S83" s="304" t="str">
        <f t="shared" ca="1" si="70"/>
        <v/>
      </c>
      <c r="T83" s="304" t="str">
        <f t="shared" si="99"/>
        <v/>
      </c>
      <c r="U83" s="303" t="str">
        <f t="shared" ca="1" si="71"/>
        <v/>
      </c>
      <c r="V83" s="303" t="str">
        <f t="shared" ca="1" si="72"/>
        <v/>
      </c>
      <c r="W83" s="303" t="str">
        <f t="shared" ca="1" si="73"/>
        <v/>
      </c>
      <c r="X83" s="305" t="str">
        <f t="shared" ca="1" si="74"/>
        <v/>
      </c>
      <c r="Y83" s="305" t="str">
        <f t="shared" ca="1" si="75"/>
        <v/>
      </c>
      <c r="Z83" s="305" t="str">
        <f t="shared" ca="1" si="76"/>
        <v/>
      </c>
      <c r="AA83" s="305" t="str">
        <f t="shared" si="77"/>
        <v/>
      </c>
      <c r="AB83" s="303" t="str">
        <f t="shared" ca="1" si="78"/>
        <v/>
      </c>
      <c r="AC83" s="303" t="str">
        <f t="shared" ca="1" si="79"/>
        <v/>
      </c>
      <c r="AD83" s="303" t="str">
        <f t="shared" ca="1" si="80"/>
        <v/>
      </c>
      <c r="AE83" s="305" t="str">
        <f t="shared" ca="1" si="81"/>
        <v/>
      </c>
      <c r="AF83" s="305" t="str">
        <f t="shared" ca="1" si="82"/>
        <v/>
      </c>
      <c r="AG83" s="305" t="str">
        <f t="shared" ca="1" si="83"/>
        <v/>
      </c>
      <c r="AH83" s="305" t="str">
        <f t="shared" si="84"/>
        <v/>
      </c>
      <c r="AI83" s="303" t="str">
        <f t="shared" ca="1" si="100"/>
        <v/>
      </c>
      <c r="AJ83" s="303" t="str">
        <f t="shared" ca="1" si="101"/>
        <v/>
      </c>
      <c r="AK83" s="303" t="str">
        <f t="shared" ca="1" si="102"/>
        <v/>
      </c>
      <c r="AL83" s="305" t="str">
        <f t="shared" ca="1" si="85"/>
        <v/>
      </c>
      <c r="AM83" s="305" t="str">
        <f t="shared" ca="1" si="86"/>
        <v/>
      </c>
      <c r="AN83" s="305" t="str">
        <f t="shared" ca="1" si="87"/>
        <v/>
      </c>
      <c r="AO83" s="305" t="str">
        <f t="shared" si="88"/>
        <v/>
      </c>
      <c r="AP83" s="303" t="str">
        <f t="shared" ca="1" si="103"/>
        <v/>
      </c>
      <c r="AQ83" s="303" t="str">
        <f t="shared" ca="1" si="104"/>
        <v/>
      </c>
      <c r="AR83" s="303" t="str">
        <f t="shared" ca="1" si="105"/>
        <v/>
      </c>
      <c r="AS83" s="305" t="str">
        <f t="shared" ca="1" si="89"/>
        <v/>
      </c>
      <c r="AT83" s="305" t="str">
        <f t="shared" ca="1" si="90"/>
        <v/>
      </c>
      <c r="AU83" s="305" t="str">
        <f t="shared" ca="1" si="91"/>
        <v/>
      </c>
      <c r="AV83" s="305" t="str">
        <f t="shared" si="92"/>
        <v/>
      </c>
      <c r="AW83" s="306">
        <f t="shared" ca="1" si="106"/>
        <v>0</v>
      </c>
      <c r="AX83" s="306">
        <f t="shared" ca="1" si="107"/>
        <v>0</v>
      </c>
      <c r="AY83" s="306">
        <f t="shared" ca="1" si="108"/>
        <v>0</v>
      </c>
      <c r="AZ83" s="306">
        <f t="shared" si="109"/>
        <v>0</v>
      </c>
      <c r="BA83" s="306">
        <f t="shared" ca="1" si="110"/>
        <v>0</v>
      </c>
    </row>
    <row r="84" spans="1:53" x14ac:dyDescent="0.25">
      <c r="A84" s="279">
        <v>13</v>
      </c>
      <c r="B84" s="280" t="str">
        <f t="shared" si="94"/>
        <v/>
      </c>
      <c r="C84" s="298" t="str">
        <f>IF(Exploitation!E28="","",Exploitation!E28)</f>
        <v/>
      </c>
      <c r="D84" s="298" t="str">
        <f>IF(Exploitation!F28="","",Exploitation!F28)</f>
        <v/>
      </c>
      <c r="E84" s="298" t="str">
        <f>IF(Exploitation!G28="","",Exploitation!G28)</f>
        <v/>
      </c>
      <c r="F84" s="298" t="str">
        <f>IF(Exploitation!H28="","",Exploitation!H28)</f>
        <v/>
      </c>
      <c r="G84" s="298" t="str">
        <f>IF(Exploitation!I28="","",Exploitation!I28)</f>
        <v/>
      </c>
      <c r="H84" s="299" t="str">
        <f t="shared" si="65"/>
        <v/>
      </c>
      <c r="I84" s="299" t="str">
        <f t="shared" si="66"/>
        <v/>
      </c>
      <c r="J84" s="299">
        <f>IF(OR(D58="Poulets_de_chair",P58="Poulets_de_chair",AB58="Poulets_de_chair",AN58="Poulets_de_chair",AZ58="Poulets_de_chair"),1*IF(G84="Oui",'Donnees d''entrée'!$C$95,'Donnees d''entrée'!$C$96),1)</f>
        <v>1</v>
      </c>
      <c r="K84" s="301" t="str">
        <f>IF(ISERROR(VLOOKUP(C84,'Donnees d''entrée'!$B$417:$N$440,H84,FALSE)),"",VLOOKUP(C84,'Donnees d''entrée'!$B$417:$N$440,H84,FALSE))</f>
        <v/>
      </c>
      <c r="L84" s="301" t="str">
        <f t="shared" si="95"/>
        <v/>
      </c>
      <c r="M84" s="302" t="str">
        <f t="shared" si="96"/>
        <v/>
      </c>
      <c r="N84" s="303" t="str">
        <f t="shared" ca="1" si="67"/>
        <v/>
      </c>
      <c r="O84" s="303" t="str">
        <f t="shared" ca="1" si="68"/>
        <v/>
      </c>
      <c r="P84" s="303" t="str">
        <f t="shared" ca="1" si="97"/>
        <v/>
      </c>
      <c r="Q84" s="304" t="str">
        <f t="shared" ca="1" si="98"/>
        <v/>
      </c>
      <c r="R84" s="304" t="str">
        <f t="shared" ca="1" si="69"/>
        <v/>
      </c>
      <c r="S84" s="304" t="str">
        <f t="shared" ca="1" si="70"/>
        <v/>
      </c>
      <c r="T84" s="304" t="str">
        <f t="shared" si="99"/>
        <v/>
      </c>
      <c r="U84" s="303" t="str">
        <f t="shared" ca="1" si="71"/>
        <v/>
      </c>
      <c r="V84" s="303" t="str">
        <f t="shared" ca="1" si="72"/>
        <v/>
      </c>
      <c r="W84" s="303" t="str">
        <f t="shared" ca="1" si="73"/>
        <v/>
      </c>
      <c r="X84" s="305" t="str">
        <f t="shared" ca="1" si="74"/>
        <v/>
      </c>
      <c r="Y84" s="305" t="str">
        <f t="shared" ca="1" si="75"/>
        <v/>
      </c>
      <c r="Z84" s="305" t="str">
        <f t="shared" ca="1" si="76"/>
        <v/>
      </c>
      <c r="AA84" s="305" t="str">
        <f t="shared" si="77"/>
        <v/>
      </c>
      <c r="AB84" s="303" t="str">
        <f t="shared" ca="1" si="78"/>
        <v/>
      </c>
      <c r="AC84" s="303" t="str">
        <f t="shared" ca="1" si="79"/>
        <v/>
      </c>
      <c r="AD84" s="303" t="str">
        <f t="shared" ca="1" si="80"/>
        <v/>
      </c>
      <c r="AE84" s="305" t="str">
        <f t="shared" ca="1" si="81"/>
        <v/>
      </c>
      <c r="AF84" s="305" t="str">
        <f t="shared" ca="1" si="82"/>
        <v/>
      </c>
      <c r="AG84" s="305" t="str">
        <f t="shared" ca="1" si="83"/>
        <v/>
      </c>
      <c r="AH84" s="305" t="str">
        <f t="shared" si="84"/>
        <v/>
      </c>
      <c r="AI84" s="303" t="str">
        <f t="shared" ca="1" si="100"/>
        <v/>
      </c>
      <c r="AJ84" s="303" t="str">
        <f t="shared" ca="1" si="101"/>
        <v/>
      </c>
      <c r="AK84" s="303" t="str">
        <f t="shared" ca="1" si="102"/>
        <v/>
      </c>
      <c r="AL84" s="305" t="str">
        <f t="shared" ca="1" si="85"/>
        <v/>
      </c>
      <c r="AM84" s="305" t="str">
        <f t="shared" ca="1" si="86"/>
        <v/>
      </c>
      <c r="AN84" s="305" t="str">
        <f t="shared" ca="1" si="87"/>
        <v/>
      </c>
      <c r="AO84" s="305" t="str">
        <f t="shared" si="88"/>
        <v/>
      </c>
      <c r="AP84" s="303" t="str">
        <f t="shared" ca="1" si="103"/>
        <v/>
      </c>
      <c r="AQ84" s="303" t="str">
        <f t="shared" ca="1" si="104"/>
        <v/>
      </c>
      <c r="AR84" s="303" t="str">
        <f t="shared" ca="1" si="105"/>
        <v/>
      </c>
      <c r="AS84" s="305" t="str">
        <f t="shared" ca="1" si="89"/>
        <v/>
      </c>
      <c r="AT84" s="305" t="str">
        <f t="shared" ca="1" si="90"/>
        <v/>
      </c>
      <c r="AU84" s="305" t="str">
        <f t="shared" ca="1" si="91"/>
        <v/>
      </c>
      <c r="AV84" s="305" t="str">
        <f t="shared" si="92"/>
        <v/>
      </c>
      <c r="AW84" s="306">
        <f t="shared" ca="1" si="106"/>
        <v>0</v>
      </c>
      <c r="AX84" s="306">
        <f t="shared" ca="1" si="107"/>
        <v>0</v>
      </c>
      <c r="AY84" s="306">
        <f t="shared" ca="1" si="108"/>
        <v>0</v>
      </c>
      <c r="AZ84" s="306">
        <f t="shared" si="109"/>
        <v>0</v>
      </c>
      <c r="BA84" s="306">
        <f t="shared" ca="1" si="110"/>
        <v>0</v>
      </c>
    </row>
    <row r="85" spans="1:53" x14ac:dyDescent="0.25">
      <c r="A85" s="279">
        <v>14</v>
      </c>
      <c r="B85" s="280" t="str">
        <f t="shared" si="94"/>
        <v/>
      </c>
      <c r="C85" s="298" t="str">
        <f>IF(Exploitation!E29="","",Exploitation!E29)</f>
        <v/>
      </c>
      <c r="D85" s="298" t="str">
        <f>IF(Exploitation!F29="","",Exploitation!F29)</f>
        <v/>
      </c>
      <c r="E85" s="298" t="str">
        <f>IF(Exploitation!G29="","",Exploitation!G29)</f>
        <v/>
      </c>
      <c r="F85" s="298" t="str">
        <f>IF(Exploitation!H29="","",Exploitation!H29)</f>
        <v/>
      </c>
      <c r="G85" s="298" t="str">
        <f>IF(Exploitation!I29="","",Exploitation!I29)</f>
        <v/>
      </c>
      <c r="H85" s="299" t="str">
        <f t="shared" si="65"/>
        <v/>
      </c>
      <c r="I85" s="299" t="str">
        <f t="shared" si="66"/>
        <v/>
      </c>
      <c r="J85" s="299">
        <f>IF(OR(D59="Poulets_de_chair",P59="Poulets_de_chair",AB59="Poulets_de_chair",AN59="Poulets_de_chair",AZ59="Poulets_de_chair"),1*IF(G85="Oui",'Donnees d''entrée'!$C$95,'Donnees d''entrée'!$C$96),1)</f>
        <v>1</v>
      </c>
      <c r="K85" s="301" t="str">
        <f>IF(ISERROR(VLOOKUP(C85,'Donnees d''entrée'!$B$417:$N$440,H85,FALSE)),"",VLOOKUP(C85,'Donnees d''entrée'!$B$417:$N$440,H85,FALSE))</f>
        <v/>
      </c>
      <c r="L85" s="301" t="str">
        <f t="shared" si="95"/>
        <v/>
      </c>
      <c r="M85" s="302" t="str">
        <f t="shared" si="96"/>
        <v/>
      </c>
      <c r="N85" s="303" t="str">
        <f t="shared" ca="1" si="67"/>
        <v/>
      </c>
      <c r="O85" s="303" t="str">
        <f t="shared" ca="1" si="68"/>
        <v/>
      </c>
      <c r="P85" s="303" t="str">
        <f t="shared" ca="1" si="97"/>
        <v/>
      </c>
      <c r="Q85" s="304" t="str">
        <f t="shared" ca="1" si="98"/>
        <v/>
      </c>
      <c r="R85" s="304" t="str">
        <f t="shared" ca="1" si="69"/>
        <v/>
      </c>
      <c r="S85" s="304" t="str">
        <f t="shared" ca="1" si="70"/>
        <v/>
      </c>
      <c r="T85" s="304" t="str">
        <f t="shared" si="99"/>
        <v/>
      </c>
      <c r="U85" s="303" t="str">
        <f t="shared" ca="1" si="71"/>
        <v/>
      </c>
      <c r="V85" s="303" t="str">
        <f t="shared" ca="1" si="72"/>
        <v/>
      </c>
      <c r="W85" s="303" t="str">
        <f t="shared" ca="1" si="73"/>
        <v/>
      </c>
      <c r="X85" s="305" t="str">
        <f t="shared" ca="1" si="74"/>
        <v/>
      </c>
      <c r="Y85" s="305" t="str">
        <f t="shared" ca="1" si="75"/>
        <v/>
      </c>
      <c r="Z85" s="305" t="str">
        <f t="shared" ca="1" si="76"/>
        <v/>
      </c>
      <c r="AA85" s="305" t="str">
        <f t="shared" si="77"/>
        <v/>
      </c>
      <c r="AB85" s="303" t="str">
        <f t="shared" ca="1" si="78"/>
        <v/>
      </c>
      <c r="AC85" s="303" t="str">
        <f t="shared" ca="1" si="79"/>
        <v/>
      </c>
      <c r="AD85" s="303" t="str">
        <f t="shared" ca="1" si="80"/>
        <v/>
      </c>
      <c r="AE85" s="305" t="str">
        <f t="shared" ca="1" si="81"/>
        <v/>
      </c>
      <c r="AF85" s="305" t="str">
        <f t="shared" ca="1" si="82"/>
        <v/>
      </c>
      <c r="AG85" s="305" t="str">
        <f t="shared" ca="1" si="83"/>
        <v/>
      </c>
      <c r="AH85" s="305" t="str">
        <f t="shared" si="84"/>
        <v/>
      </c>
      <c r="AI85" s="303" t="str">
        <f t="shared" ca="1" si="100"/>
        <v/>
      </c>
      <c r="AJ85" s="303" t="str">
        <f t="shared" ca="1" si="101"/>
        <v/>
      </c>
      <c r="AK85" s="303" t="str">
        <f t="shared" ca="1" si="102"/>
        <v/>
      </c>
      <c r="AL85" s="305" t="str">
        <f t="shared" ca="1" si="85"/>
        <v/>
      </c>
      <c r="AM85" s="305" t="str">
        <f t="shared" ca="1" si="86"/>
        <v/>
      </c>
      <c r="AN85" s="305" t="str">
        <f t="shared" ca="1" si="87"/>
        <v/>
      </c>
      <c r="AO85" s="305" t="str">
        <f t="shared" si="88"/>
        <v/>
      </c>
      <c r="AP85" s="303" t="str">
        <f t="shared" ca="1" si="103"/>
        <v/>
      </c>
      <c r="AQ85" s="303" t="str">
        <f t="shared" ca="1" si="104"/>
        <v/>
      </c>
      <c r="AR85" s="303" t="str">
        <f t="shared" ca="1" si="105"/>
        <v/>
      </c>
      <c r="AS85" s="305" t="str">
        <f t="shared" ca="1" si="89"/>
        <v/>
      </c>
      <c r="AT85" s="305" t="str">
        <f t="shared" ca="1" si="90"/>
        <v/>
      </c>
      <c r="AU85" s="305" t="str">
        <f t="shared" ca="1" si="91"/>
        <v/>
      </c>
      <c r="AV85" s="305" t="str">
        <f t="shared" si="92"/>
        <v/>
      </c>
      <c r="AW85" s="306">
        <f t="shared" ca="1" si="106"/>
        <v>0</v>
      </c>
      <c r="AX85" s="306">
        <f t="shared" ca="1" si="107"/>
        <v>0</v>
      </c>
      <c r="AY85" s="306">
        <f t="shared" ca="1" si="108"/>
        <v>0</v>
      </c>
      <c r="AZ85" s="306">
        <f t="shared" si="109"/>
        <v>0</v>
      </c>
      <c r="BA85" s="306">
        <f t="shared" ca="1" si="110"/>
        <v>0</v>
      </c>
    </row>
    <row r="86" spans="1:53" x14ac:dyDescent="0.25">
      <c r="A86" s="279">
        <v>15</v>
      </c>
      <c r="B86" s="280" t="str">
        <f t="shared" si="94"/>
        <v/>
      </c>
      <c r="C86" s="298" t="str">
        <f>IF(Exploitation!E30="","",Exploitation!E30)</f>
        <v/>
      </c>
      <c r="D86" s="298" t="str">
        <f>IF(Exploitation!F30="","",Exploitation!F30)</f>
        <v/>
      </c>
      <c r="E86" s="298" t="str">
        <f>IF(Exploitation!G30="","",Exploitation!G30)</f>
        <v/>
      </c>
      <c r="F86" s="298" t="str">
        <f>IF(Exploitation!H30="","",Exploitation!H30)</f>
        <v/>
      </c>
      <c r="G86" s="298" t="str">
        <f>IF(Exploitation!I30="","",Exploitation!I30)</f>
        <v/>
      </c>
      <c r="H86" s="299" t="str">
        <f t="shared" si="65"/>
        <v/>
      </c>
      <c r="I86" s="299" t="str">
        <f t="shared" si="66"/>
        <v/>
      </c>
      <c r="J86" s="299">
        <f>IF(OR(D60="Poulets_de_chair",P60="Poulets_de_chair",AB60="Poulets_de_chair",AN60="Poulets_de_chair",AZ60="Poulets_de_chair"),1*IF(G86="Oui",'Donnees d''entrée'!$C$95,'Donnees d''entrée'!$C$96),1)</f>
        <v>1</v>
      </c>
      <c r="K86" s="301" t="str">
        <f>IF(ISERROR(VLOOKUP(C86,'Donnees d''entrée'!$B$417:$N$440,H86,FALSE)),"",VLOOKUP(C86,'Donnees d''entrée'!$B$417:$N$440,H86,FALSE))</f>
        <v/>
      </c>
      <c r="L86" s="301" t="str">
        <f t="shared" si="95"/>
        <v/>
      </c>
      <c r="M86" s="302" t="str">
        <f t="shared" si="96"/>
        <v/>
      </c>
      <c r="N86" s="303" t="str">
        <f t="shared" ca="1" si="67"/>
        <v/>
      </c>
      <c r="O86" s="303" t="str">
        <f t="shared" ca="1" si="68"/>
        <v/>
      </c>
      <c r="P86" s="303" t="str">
        <f t="shared" ca="1" si="97"/>
        <v/>
      </c>
      <c r="Q86" s="304" t="str">
        <f t="shared" ca="1" si="98"/>
        <v/>
      </c>
      <c r="R86" s="304" t="str">
        <f t="shared" ca="1" si="69"/>
        <v/>
      </c>
      <c r="S86" s="304" t="str">
        <f t="shared" ca="1" si="70"/>
        <v/>
      </c>
      <c r="T86" s="304" t="str">
        <f t="shared" si="99"/>
        <v/>
      </c>
      <c r="U86" s="303" t="str">
        <f t="shared" ca="1" si="71"/>
        <v/>
      </c>
      <c r="V86" s="303" t="str">
        <f t="shared" ca="1" si="72"/>
        <v/>
      </c>
      <c r="W86" s="303" t="str">
        <f t="shared" ca="1" si="73"/>
        <v/>
      </c>
      <c r="X86" s="305" t="str">
        <f t="shared" ca="1" si="74"/>
        <v/>
      </c>
      <c r="Y86" s="305" t="str">
        <f t="shared" ca="1" si="75"/>
        <v/>
      </c>
      <c r="Z86" s="305" t="str">
        <f t="shared" ca="1" si="76"/>
        <v/>
      </c>
      <c r="AA86" s="305" t="str">
        <f t="shared" si="77"/>
        <v/>
      </c>
      <c r="AB86" s="303" t="str">
        <f t="shared" ca="1" si="78"/>
        <v/>
      </c>
      <c r="AC86" s="303" t="str">
        <f t="shared" ca="1" si="79"/>
        <v/>
      </c>
      <c r="AD86" s="303" t="str">
        <f t="shared" ca="1" si="80"/>
        <v/>
      </c>
      <c r="AE86" s="305" t="str">
        <f t="shared" ca="1" si="81"/>
        <v/>
      </c>
      <c r="AF86" s="305" t="str">
        <f t="shared" ca="1" si="82"/>
        <v/>
      </c>
      <c r="AG86" s="305" t="str">
        <f t="shared" ca="1" si="83"/>
        <v/>
      </c>
      <c r="AH86" s="305" t="str">
        <f t="shared" si="84"/>
        <v/>
      </c>
      <c r="AI86" s="303" t="str">
        <f t="shared" ca="1" si="100"/>
        <v/>
      </c>
      <c r="AJ86" s="303" t="str">
        <f t="shared" ca="1" si="101"/>
        <v/>
      </c>
      <c r="AK86" s="303" t="str">
        <f t="shared" ca="1" si="102"/>
        <v/>
      </c>
      <c r="AL86" s="305" t="str">
        <f t="shared" ca="1" si="85"/>
        <v/>
      </c>
      <c r="AM86" s="305" t="str">
        <f t="shared" ca="1" si="86"/>
        <v/>
      </c>
      <c r="AN86" s="305" t="str">
        <f t="shared" ca="1" si="87"/>
        <v/>
      </c>
      <c r="AO86" s="305" t="str">
        <f t="shared" si="88"/>
        <v/>
      </c>
      <c r="AP86" s="303" t="str">
        <f t="shared" ca="1" si="103"/>
        <v/>
      </c>
      <c r="AQ86" s="303" t="str">
        <f t="shared" ca="1" si="104"/>
        <v/>
      </c>
      <c r="AR86" s="303" t="str">
        <f t="shared" ca="1" si="105"/>
        <v/>
      </c>
      <c r="AS86" s="305" t="str">
        <f t="shared" ca="1" si="89"/>
        <v/>
      </c>
      <c r="AT86" s="305" t="str">
        <f t="shared" ca="1" si="90"/>
        <v/>
      </c>
      <c r="AU86" s="305" t="str">
        <f t="shared" ca="1" si="91"/>
        <v/>
      </c>
      <c r="AV86" s="305" t="str">
        <f t="shared" si="92"/>
        <v/>
      </c>
      <c r="AW86" s="306">
        <f t="shared" ca="1" si="106"/>
        <v>0</v>
      </c>
      <c r="AX86" s="306">
        <f t="shared" ca="1" si="107"/>
        <v>0</v>
      </c>
      <c r="AY86" s="306">
        <f t="shared" ca="1" si="108"/>
        <v>0</v>
      </c>
      <c r="AZ86" s="306">
        <f t="shared" si="109"/>
        <v>0</v>
      </c>
      <c r="BA86" s="306">
        <f t="shared" ca="1" si="110"/>
        <v>0</v>
      </c>
    </row>
    <row r="87" spans="1:53" x14ac:dyDescent="0.25">
      <c r="A87" s="279">
        <v>16</v>
      </c>
      <c r="B87" s="280" t="str">
        <f t="shared" si="94"/>
        <v/>
      </c>
      <c r="C87" s="298" t="str">
        <f>IF(Exploitation!E31="","",Exploitation!E31)</f>
        <v/>
      </c>
      <c r="D87" s="298" t="str">
        <f>IF(Exploitation!F31="","",Exploitation!F31)</f>
        <v/>
      </c>
      <c r="E87" s="298" t="str">
        <f>IF(Exploitation!G31="","",Exploitation!G31)</f>
        <v/>
      </c>
      <c r="F87" s="298" t="str">
        <f>IF(Exploitation!H31="","",Exploitation!H31)</f>
        <v/>
      </c>
      <c r="G87" s="298" t="str">
        <f>IF(Exploitation!I31="","",Exploitation!I31)</f>
        <v/>
      </c>
      <c r="H87" s="299" t="str">
        <f t="shared" si="65"/>
        <v/>
      </c>
      <c r="I87" s="299" t="str">
        <f t="shared" si="66"/>
        <v/>
      </c>
      <c r="J87" s="299">
        <f>IF(OR(D61="Poulets_de_chair",P61="Poulets_de_chair",AB61="Poulets_de_chair",AN61="Poulets_de_chair",AZ61="Poulets_de_chair"),1*IF(G87="Oui",'Donnees d''entrée'!$C$95,'Donnees d''entrée'!$C$96),1)</f>
        <v>1</v>
      </c>
      <c r="K87" s="301" t="str">
        <f>IF(ISERROR(VLOOKUP(C87,'Donnees d''entrée'!$B$417:$N$440,H87,FALSE)),"",VLOOKUP(C87,'Donnees d''entrée'!$B$417:$N$440,H87,FALSE))</f>
        <v/>
      </c>
      <c r="L87" s="301" t="str">
        <f t="shared" si="95"/>
        <v/>
      </c>
      <c r="M87" s="302" t="str">
        <f t="shared" si="96"/>
        <v/>
      </c>
      <c r="N87" s="303" t="str">
        <f t="shared" ca="1" si="67"/>
        <v/>
      </c>
      <c r="O87" s="303" t="str">
        <f t="shared" ca="1" si="68"/>
        <v/>
      </c>
      <c r="P87" s="303" t="str">
        <f t="shared" ca="1" si="97"/>
        <v/>
      </c>
      <c r="Q87" s="304" t="str">
        <f t="shared" ca="1" si="98"/>
        <v/>
      </c>
      <c r="R87" s="304" t="str">
        <f t="shared" ca="1" si="69"/>
        <v/>
      </c>
      <c r="S87" s="304" t="str">
        <f t="shared" ca="1" si="70"/>
        <v/>
      </c>
      <c r="T87" s="304" t="str">
        <f t="shared" si="99"/>
        <v/>
      </c>
      <c r="U87" s="303" t="str">
        <f t="shared" ca="1" si="71"/>
        <v/>
      </c>
      <c r="V87" s="303" t="str">
        <f t="shared" ca="1" si="72"/>
        <v/>
      </c>
      <c r="W87" s="303" t="str">
        <f t="shared" ca="1" si="73"/>
        <v/>
      </c>
      <c r="X87" s="305" t="str">
        <f t="shared" ca="1" si="74"/>
        <v/>
      </c>
      <c r="Y87" s="305" t="str">
        <f t="shared" ca="1" si="75"/>
        <v/>
      </c>
      <c r="Z87" s="305" t="str">
        <f t="shared" ca="1" si="76"/>
        <v/>
      </c>
      <c r="AA87" s="305" t="str">
        <f t="shared" si="77"/>
        <v/>
      </c>
      <c r="AB87" s="303" t="str">
        <f t="shared" ca="1" si="78"/>
        <v/>
      </c>
      <c r="AC87" s="303" t="str">
        <f t="shared" ca="1" si="79"/>
        <v/>
      </c>
      <c r="AD87" s="303" t="str">
        <f t="shared" ca="1" si="80"/>
        <v/>
      </c>
      <c r="AE87" s="305" t="str">
        <f t="shared" ca="1" si="81"/>
        <v/>
      </c>
      <c r="AF87" s="305" t="str">
        <f t="shared" ca="1" si="82"/>
        <v/>
      </c>
      <c r="AG87" s="305" t="str">
        <f t="shared" ca="1" si="83"/>
        <v/>
      </c>
      <c r="AH87" s="305" t="str">
        <f t="shared" si="84"/>
        <v/>
      </c>
      <c r="AI87" s="303" t="str">
        <f t="shared" ca="1" si="100"/>
        <v/>
      </c>
      <c r="AJ87" s="303" t="str">
        <f t="shared" ca="1" si="101"/>
        <v/>
      </c>
      <c r="AK87" s="303" t="str">
        <f t="shared" ca="1" si="102"/>
        <v/>
      </c>
      <c r="AL87" s="305" t="str">
        <f t="shared" ca="1" si="85"/>
        <v/>
      </c>
      <c r="AM87" s="305" t="str">
        <f t="shared" ca="1" si="86"/>
        <v/>
      </c>
      <c r="AN87" s="305" t="str">
        <f t="shared" ca="1" si="87"/>
        <v/>
      </c>
      <c r="AO87" s="305" t="str">
        <f t="shared" si="88"/>
        <v/>
      </c>
      <c r="AP87" s="303" t="str">
        <f t="shared" ca="1" si="103"/>
        <v/>
      </c>
      <c r="AQ87" s="303" t="str">
        <f t="shared" ca="1" si="104"/>
        <v/>
      </c>
      <c r="AR87" s="303" t="str">
        <f t="shared" ca="1" si="105"/>
        <v/>
      </c>
      <c r="AS87" s="305" t="str">
        <f t="shared" ca="1" si="89"/>
        <v/>
      </c>
      <c r="AT87" s="305" t="str">
        <f t="shared" ca="1" si="90"/>
        <v/>
      </c>
      <c r="AU87" s="305" t="str">
        <f t="shared" ca="1" si="91"/>
        <v/>
      </c>
      <c r="AV87" s="305" t="str">
        <f t="shared" si="92"/>
        <v/>
      </c>
      <c r="AW87" s="306">
        <f t="shared" ca="1" si="106"/>
        <v>0</v>
      </c>
      <c r="AX87" s="306">
        <f t="shared" ca="1" si="107"/>
        <v>0</v>
      </c>
      <c r="AY87" s="306">
        <f t="shared" ca="1" si="108"/>
        <v>0</v>
      </c>
      <c r="AZ87" s="306">
        <f t="shared" si="109"/>
        <v>0</v>
      </c>
      <c r="BA87" s="306">
        <f t="shared" ca="1" si="110"/>
        <v>0</v>
      </c>
    </row>
    <row r="88" spans="1:53" x14ac:dyDescent="0.25">
      <c r="A88" s="279">
        <v>17</v>
      </c>
      <c r="B88" s="280" t="str">
        <f t="shared" si="94"/>
        <v/>
      </c>
      <c r="C88" s="298" t="str">
        <f>IF(Exploitation!E32="","",Exploitation!E32)</f>
        <v/>
      </c>
      <c r="D88" s="298" t="str">
        <f>IF(Exploitation!F32="","",Exploitation!F32)</f>
        <v/>
      </c>
      <c r="E88" s="298" t="str">
        <f>IF(Exploitation!G32="","",Exploitation!G32)</f>
        <v/>
      </c>
      <c r="F88" s="298" t="str">
        <f>IF(Exploitation!H32="","",Exploitation!H32)</f>
        <v/>
      </c>
      <c r="G88" s="298" t="str">
        <f>IF(Exploitation!I32="","",Exploitation!I32)</f>
        <v/>
      </c>
      <c r="H88" s="299" t="str">
        <f t="shared" si="65"/>
        <v/>
      </c>
      <c r="I88" s="299" t="str">
        <f t="shared" si="66"/>
        <v/>
      </c>
      <c r="J88" s="299">
        <f>IF(OR(D62="Poulets_de_chair",P62="Poulets_de_chair",AB62="Poulets_de_chair",AN62="Poulets_de_chair",AZ62="Poulets_de_chair"),1*IF(G88="Oui",'Donnees d''entrée'!$C$95,'Donnees d''entrée'!$C$96),1)</f>
        <v>1</v>
      </c>
      <c r="K88" s="301" t="str">
        <f>IF(ISERROR(VLOOKUP(C88,'Donnees d''entrée'!$B$417:$N$440,H88,FALSE)),"",VLOOKUP(C88,'Donnees d''entrée'!$B$417:$N$440,H88,FALSE))</f>
        <v/>
      </c>
      <c r="L88" s="301" t="str">
        <f t="shared" si="95"/>
        <v/>
      </c>
      <c r="M88" s="302" t="str">
        <f t="shared" si="96"/>
        <v/>
      </c>
      <c r="N88" s="303" t="str">
        <f t="shared" ca="1" si="67"/>
        <v/>
      </c>
      <c r="O88" s="303" t="str">
        <f t="shared" ca="1" si="68"/>
        <v/>
      </c>
      <c r="P88" s="303" t="str">
        <f t="shared" ca="1" si="97"/>
        <v/>
      </c>
      <c r="Q88" s="304" t="str">
        <f t="shared" ca="1" si="98"/>
        <v/>
      </c>
      <c r="R88" s="304" t="str">
        <f t="shared" ca="1" si="69"/>
        <v/>
      </c>
      <c r="S88" s="304" t="str">
        <f t="shared" ca="1" si="70"/>
        <v/>
      </c>
      <c r="T88" s="304" t="str">
        <f t="shared" si="99"/>
        <v/>
      </c>
      <c r="U88" s="303" t="str">
        <f t="shared" ca="1" si="71"/>
        <v/>
      </c>
      <c r="V88" s="303" t="str">
        <f t="shared" ca="1" si="72"/>
        <v/>
      </c>
      <c r="W88" s="303" t="str">
        <f t="shared" ca="1" si="73"/>
        <v/>
      </c>
      <c r="X88" s="305" t="str">
        <f t="shared" ca="1" si="74"/>
        <v/>
      </c>
      <c r="Y88" s="305" t="str">
        <f t="shared" ca="1" si="75"/>
        <v/>
      </c>
      <c r="Z88" s="305" t="str">
        <f t="shared" ca="1" si="76"/>
        <v/>
      </c>
      <c r="AA88" s="305" t="str">
        <f t="shared" si="77"/>
        <v/>
      </c>
      <c r="AB88" s="303" t="str">
        <f t="shared" ca="1" si="78"/>
        <v/>
      </c>
      <c r="AC88" s="303" t="str">
        <f t="shared" ca="1" si="79"/>
        <v/>
      </c>
      <c r="AD88" s="303" t="str">
        <f t="shared" ca="1" si="80"/>
        <v/>
      </c>
      <c r="AE88" s="305" t="str">
        <f t="shared" ca="1" si="81"/>
        <v/>
      </c>
      <c r="AF88" s="305" t="str">
        <f t="shared" ca="1" si="82"/>
        <v/>
      </c>
      <c r="AG88" s="305" t="str">
        <f t="shared" ca="1" si="83"/>
        <v/>
      </c>
      <c r="AH88" s="305" t="str">
        <f t="shared" si="84"/>
        <v/>
      </c>
      <c r="AI88" s="303" t="str">
        <f t="shared" ca="1" si="100"/>
        <v/>
      </c>
      <c r="AJ88" s="303" t="str">
        <f t="shared" ca="1" si="101"/>
        <v/>
      </c>
      <c r="AK88" s="303" t="str">
        <f t="shared" ca="1" si="102"/>
        <v/>
      </c>
      <c r="AL88" s="305" t="str">
        <f t="shared" ca="1" si="85"/>
        <v/>
      </c>
      <c r="AM88" s="305" t="str">
        <f t="shared" ca="1" si="86"/>
        <v/>
      </c>
      <c r="AN88" s="305" t="str">
        <f t="shared" ca="1" si="87"/>
        <v/>
      </c>
      <c r="AO88" s="305" t="str">
        <f t="shared" si="88"/>
        <v/>
      </c>
      <c r="AP88" s="303" t="str">
        <f t="shared" ca="1" si="103"/>
        <v/>
      </c>
      <c r="AQ88" s="303" t="str">
        <f t="shared" ca="1" si="104"/>
        <v/>
      </c>
      <c r="AR88" s="303" t="str">
        <f t="shared" ca="1" si="105"/>
        <v/>
      </c>
      <c r="AS88" s="305" t="str">
        <f t="shared" ca="1" si="89"/>
        <v/>
      </c>
      <c r="AT88" s="305" t="str">
        <f t="shared" ca="1" si="90"/>
        <v/>
      </c>
      <c r="AU88" s="305" t="str">
        <f t="shared" ca="1" si="91"/>
        <v/>
      </c>
      <c r="AV88" s="305" t="str">
        <f t="shared" si="92"/>
        <v/>
      </c>
      <c r="AW88" s="306">
        <f t="shared" ca="1" si="106"/>
        <v>0</v>
      </c>
      <c r="AX88" s="306">
        <f t="shared" ca="1" si="107"/>
        <v>0</v>
      </c>
      <c r="AY88" s="306">
        <f t="shared" ca="1" si="108"/>
        <v>0</v>
      </c>
      <c r="AZ88" s="306">
        <f t="shared" si="109"/>
        <v>0</v>
      </c>
      <c r="BA88" s="306">
        <f t="shared" ca="1" si="110"/>
        <v>0</v>
      </c>
    </row>
    <row r="89" spans="1:53" x14ac:dyDescent="0.25">
      <c r="A89" s="279">
        <v>18</v>
      </c>
      <c r="B89" s="280" t="str">
        <f t="shared" si="94"/>
        <v/>
      </c>
      <c r="C89" s="298" t="str">
        <f>IF(Exploitation!E33="","",Exploitation!E33)</f>
        <v/>
      </c>
      <c r="D89" s="298" t="str">
        <f>IF(Exploitation!F33="","",Exploitation!F33)</f>
        <v/>
      </c>
      <c r="E89" s="298" t="str">
        <f>IF(Exploitation!G33="","",Exploitation!G33)</f>
        <v/>
      </c>
      <c r="F89" s="298" t="str">
        <f>IF(Exploitation!H33="","",Exploitation!H33)</f>
        <v/>
      </c>
      <c r="G89" s="298" t="str">
        <f>IF(Exploitation!I33="","",Exploitation!I33)</f>
        <v/>
      </c>
      <c r="H89" s="299" t="str">
        <f t="shared" si="65"/>
        <v/>
      </c>
      <c r="I89" s="299" t="str">
        <f t="shared" si="66"/>
        <v/>
      </c>
      <c r="J89" s="299">
        <f>IF(OR(D63="Poulets_de_chair",P63="Poulets_de_chair",AB63="Poulets_de_chair",AN63="Poulets_de_chair",AZ63="Poulets_de_chair"),1*IF(G89="Oui",'Donnees d''entrée'!$C$95,'Donnees d''entrée'!$C$96),1)</f>
        <v>1</v>
      </c>
      <c r="K89" s="301" t="str">
        <f>IF(ISERROR(VLOOKUP(C89,'Donnees d''entrée'!$B$417:$N$440,H89,FALSE)),"",VLOOKUP(C89,'Donnees d''entrée'!$B$417:$N$440,H89,FALSE))</f>
        <v/>
      </c>
      <c r="L89" s="301" t="str">
        <f t="shared" si="95"/>
        <v/>
      </c>
      <c r="M89" s="302" t="str">
        <f t="shared" si="96"/>
        <v/>
      </c>
      <c r="N89" s="303" t="str">
        <f t="shared" ca="1" si="67"/>
        <v/>
      </c>
      <c r="O89" s="303" t="str">
        <f t="shared" ca="1" si="68"/>
        <v/>
      </c>
      <c r="P89" s="303" t="str">
        <f t="shared" ca="1" si="97"/>
        <v/>
      </c>
      <c r="Q89" s="304" t="str">
        <f t="shared" ca="1" si="98"/>
        <v/>
      </c>
      <c r="R89" s="304" t="str">
        <f t="shared" ca="1" si="69"/>
        <v/>
      </c>
      <c r="S89" s="304" t="str">
        <f t="shared" ca="1" si="70"/>
        <v/>
      </c>
      <c r="T89" s="304" t="str">
        <f t="shared" si="99"/>
        <v/>
      </c>
      <c r="U89" s="303" t="str">
        <f t="shared" ca="1" si="71"/>
        <v/>
      </c>
      <c r="V89" s="303" t="str">
        <f t="shared" ca="1" si="72"/>
        <v/>
      </c>
      <c r="W89" s="303" t="str">
        <f t="shared" ca="1" si="73"/>
        <v/>
      </c>
      <c r="X89" s="305" t="str">
        <f t="shared" ca="1" si="74"/>
        <v/>
      </c>
      <c r="Y89" s="305" t="str">
        <f t="shared" ca="1" si="75"/>
        <v/>
      </c>
      <c r="Z89" s="305" t="str">
        <f t="shared" ca="1" si="76"/>
        <v/>
      </c>
      <c r="AA89" s="305" t="str">
        <f t="shared" si="77"/>
        <v/>
      </c>
      <c r="AB89" s="303" t="str">
        <f t="shared" ca="1" si="78"/>
        <v/>
      </c>
      <c r="AC89" s="303" t="str">
        <f t="shared" ca="1" si="79"/>
        <v/>
      </c>
      <c r="AD89" s="303" t="str">
        <f t="shared" ca="1" si="80"/>
        <v/>
      </c>
      <c r="AE89" s="305" t="str">
        <f t="shared" ca="1" si="81"/>
        <v/>
      </c>
      <c r="AF89" s="305" t="str">
        <f t="shared" ca="1" si="82"/>
        <v/>
      </c>
      <c r="AG89" s="305" t="str">
        <f t="shared" ca="1" si="83"/>
        <v/>
      </c>
      <c r="AH89" s="305" t="str">
        <f t="shared" si="84"/>
        <v/>
      </c>
      <c r="AI89" s="303" t="str">
        <f t="shared" ca="1" si="100"/>
        <v/>
      </c>
      <c r="AJ89" s="303" t="str">
        <f t="shared" ca="1" si="101"/>
        <v/>
      </c>
      <c r="AK89" s="303" t="str">
        <f t="shared" ca="1" si="102"/>
        <v/>
      </c>
      <c r="AL89" s="305" t="str">
        <f t="shared" ca="1" si="85"/>
        <v/>
      </c>
      <c r="AM89" s="305" t="str">
        <f t="shared" ca="1" si="86"/>
        <v/>
      </c>
      <c r="AN89" s="305" t="str">
        <f t="shared" ca="1" si="87"/>
        <v/>
      </c>
      <c r="AO89" s="305" t="str">
        <f t="shared" si="88"/>
        <v/>
      </c>
      <c r="AP89" s="303" t="str">
        <f t="shared" ca="1" si="103"/>
        <v/>
      </c>
      <c r="AQ89" s="303" t="str">
        <f t="shared" ca="1" si="104"/>
        <v/>
      </c>
      <c r="AR89" s="303" t="str">
        <f t="shared" ca="1" si="105"/>
        <v/>
      </c>
      <c r="AS89" s="305" t="str">
        <f t="shared" ca="1" si="89"/>
        <v/>
      </c>
      <c r="AT89" s="305" t="str">
        <f t="shared" ca="1" si="90"/>
        <v/>
      </c>
      <c r="AU89" s="305" t="str">
        <f t="shared" ca="1" si="91"/>
        <v/>
      </c>
      <c r="AV89" s="305" t="str">
        <f t="shared" si="92"/>
        <v/>
      </c>
      <c r="AW89" s="306">
        <f t="shared" ca="1" si="106"/>
        <v>0</v>
      </c>
      <c r="AX89" s="306">
        <f t="shared" ca="1" si="107"/>
        <v>0</v>
      </c>
      <c r="AY89" s="306">
        <f t="shared" ca="1" si="108"/>
        <v>0</v>
      </c>
      <c r="AZ89" s="306">
        <f t="shared" si="109"/>
        <v>0</v>
      </c>
      <c r="BA89" s="306">
        <f t="shared" ca="1" si="110"/>
        <v>0</v>
      </c>
    </row>
    <row r="90" spans="1:53" x14ac:dyDescent="0.25">
      <c r="A90" s="279">
        <v>19</v>
      </c>
      <c r="B90" s="280" t="str">
        <f t="shared" si="94"/>
        <v/>
      </c>
      <c r="C90" s="298" t="str">
        <f>IF(Exploitation!E34="","",Exploitation!E34)</f>
        <v/>
      </c>
      <c r="D90" s="298" t="str">
        <f>IF(Exploitation!F34="","",Exploitation!F34)</f>
        <v/>
      </c>
      <c r="E90" s="298" t="str">
        <f>IF(Exploitation!G34="","",Exploitation!G34)</f>
        <v/>
      </c>
      <c r="F90" s="298" t="str">
        <f>IF(Exploitation!H34="","",Exploitation!H34)</f>
        <v/>
      </c>
      <c r="G90" s="298" t="str">
        <f>IF(Exploitation!I34="","",Exploitation!I34)</f>
        <v/>
      </c>
      <c r="H90" s="299" t="str">
        <f t="shared" si="65"/>
        <v/>
      </c>
      <c r="I90" s="299" t="str">
        <f t="shared" si="66"/>
        <v/>
      </c>
      <c r="J90" s="299">
        <f>IF(OR(D64="Poulets_de_chair",P64="Poulets_de_chair",AB64="Poulets_de_chair",AN64="Poulets_de_chair",AZ64="Poulets_de_chair"),1*IF(G90="Oui",'Donnees d''entrée'!$C$95,'Donnees d''entrée'!$C$96),1)</f>
        <v>1</v>
      </c>
      <c r="K90" s="301" t="str">
        <f>IF(ISERROR(VLOOKUP(C90,'Donnees d''entrée'!$B$417:$N$440,H90,FALSE)),"",VLOOKUP(C90,'Donnees d''entrée'!$B$417:$N$440,H90,FALSE))</f>
        <v/>
      </c>
      <c r="L90" s="301" t="str">
        <f t="shared" si="95"/>
        <v/>
      </c>
      <c r="M90" s="302" t="str">
        <f t="shared" si="96"/>
        <v/>
      </c>
      <c r="N90" s="303" t="str">
        <f t="shared" ca="1" si="67"/>
        <v/>
      </c>
      <c r="O90" s="303" t="str">
        <f t="shared" ca="1" si="68"/>
        <v/>
      </c>
      <c r="P90" s="303" t="str">
        <f t="shared" ca="1" si="97"/>
        <v/>
      </c>
      <c r="Q90" s="304" t="str">
        <f t="shared" ca="1" si="98"/>
        <v/>
      </c>
      <c r="R90" s="304" t="str">
        <f t="shared" ca="1" si="69"/>
        <v/>
      </c>
      <c r="S90" s="304" t="str">
        <f t="shared" ca="1" si="70"/>
        <v/>
      </c>
      <c r="T90" s="304" t="str">
        <f t="shared" si="99"/>
        <v/>
      </c>
      <c r="U90" s="303" t="str">
        <f t="shared" ca="1" si="71"/>
        <v/>
      </c>
      <c r="V90" s="303" t="str">
        <f t="shared" ca="1" si="72"/>
        <v/>
      </c>
      <c r="W90" s="303" t="str">
        <f t="shared" ca="1" si="73"/>
        <v/>
      </c>
      <c r="X90" s="305" t="str">
        <f t="shared" ca="1" si="74"/>
        <v/>
      </c>
      <c r="Y90" s="305" t="str">
        <f t="shared" ca="1" si="75"/>
        <v/>
      </c>
      <c r="Z90" s="305" t="str">
        <f t="shared" ca="1" si="76"/>
        <v/>
      </c>
      <c r="AA90" s="305" t="str">
        <f t="shared" si="77"/>
        <v/>
      </c>
      <c r="AB90" s="303" t="str">
        <f t="shared" ca="1" si="78"/>
        <v/>
      </c>
      <c r="AC90" s="303" t="str">
        <f t="shared" ca="1" si="79"/>
        <v/>
      </c>
      <c r="AD90" s="303" t="str">
        <f t="shared" ca="1" si="80"/>
        <v/>
      </c>
      <c r="AE90" s="305" t="str">
        <f t="shared" ca="1" si="81"/>
        <v/>
      </c>
      <c r="AF90" s="305" t="str">
        <f t="shared" ca="1" si="82"/>
        <v/>
      </c>
      <c r="AG90" s="305" t="str">
        <f t="shared" ca="1" si="83"/>
        <v/>
      </c>
      <c r="AH90" s="305" t="str">
        <f t="shared" si="84"/>
        <v/>
      </c>
      <c r="AI90" s="303" t="str">
        <f t="shared" ca="1" si="100"/>
        <v/>
      </c>
      <c r="AJ90" s="303" t="str">
        <f t="shared" ca="1" si="101"/>
        <v/>
      </c>
      <c r="AK90" s="303" t="str">
        <f t="shared" ca="1" si="102"/>
        <v/>
      </c>
      <c r="AL90" s="305" t="str">
        <f t="shared" ca="1" si="85"/>
        <v/>
      </c>
      <c r="AM90" s="305" t="str">
        <f t="shared" ca="1" si="86"/>
        <v/>
      </c>
      <c r="AN90" s="305" t="str">
        <f t="shared" ca="1" si="87"/>
        <v/>
      </c>
      <c r="AO90" s="305" t="str">
        <f t="shared" si="88"/>
        <v/>
      </c>
      <c r="AP90" s="303" t="str">
        <f t="shared" ca="1" si="103"/>
        <v/>
      </c>
      <c r="AQ90" s="303" t="str">
        <f t="shared" ca="1" si="104"/>
        <v/>
      </c>
      <c r="AR90" s="303" t="str">
        <f t="shared" ca="1" si="105"/>
        <v/>
      </c>
      <c r="AS90" s="305" t="str">
        <f t="shared" ca="1" si="89"/>
        <v/>
      </c>
      <c r="AT90" s="305" t="str">
        <f t="shared" ca="1" si="90"/>
        <v/>
      </c>
      <c r="AU90" s="305" t="str">
        <f t="shared" ca="1" si="91"/>
        <v/>
      </c>
      <c r="AV90" s="305" t="str">
        <f t="shared" si="92"/>
        <v/>
      </c>
      <c r="AW90" s="306">
        <f t="shared" ca="1" si="106"/>
        <v>0</v>
      </c>
      <c r="AX90" s="306">
        <f t="shared" ca="1" si="107"/>
        <v>0</v>
      </c>
      <c r="AY90" s="306">
        <f t="shared" ca="1" si="108"/>
        <v>0</v>
      </c>
      <c r="AZ90" s="306">
        <f t="shared" si="109"/>
        <v>0</v>
      </c>
      <c r="BA90" s="306">
        <f t="shared" ca="1" si="110"/>
        <v>0</v>
      </c>
    </row>
    <row r="91" spans="1:53" ht="15" customHeight="1" x14ac:dyDescent="0.25">
      <c r="A91" s="279">
        <v>20</v>
      </c>
      <c r="B91" s="280" t="str">
        <f t="shared" si="94"/>
        <v/>
      </c>
      <c r="C91" s="298" t="str">
        <f>IF(Exploitation!E35="","",Exploitation!E35)</f>
        <v/>
      </c>
      <c r="D91" s="298" t="str">
        <f>IF(Exploitation!F35="","",Exploitation!F35)</f>
        <v/>
      </c>
      <c r="E91" s="298" t="str">
        <f>IF(Exploitation!G35="","",Exploitation!G35)</f>
        <v/>
      </c>
      <c r="F91" s="298" t="str">
        <f>IF(Exploitation!H35="","",Exploitation!H35)</f>
        <v/>
      </c>
      <c r="G91" s="298" t="str">
        <f>IF(Exploitation!I35="","",Exploitation!I35)</f>
        <v/>
      </c>
      <c r="H91" s="299" t="str">
        <f t="shared" si="65"/>
        <v/>
      </c>
      <c r="I91" s="299" t="str">
        <f t="shared" si="66"/>
        <v/>
      </c>
      <c r="J91" s="299">
        <f>IF(OR(D65="Poulets_de_chair",P65="Poulets_de_chair",AB65="Poulets_de_chair",AN65="Poulets_de_chair",AZ65="Poulets_de_chair"),1*IF(G91="Oui",'Donnees d''entrée'!$C$95,'Donnees d''entrée'!$C$96),1)</f>
        <v>1</v>
      </c>
      <c r="K91" s="301" t="str">
        <f>IF(ISERROR(VLOOKUP(C91,'Donnees d''entrée'!$B$417:$N$440,H91,FALSE)),"",VLOOKUP(C91,'Donnees d''entrée'!$B$417:$N$440,H91,FALSE))</f>
        <v/>
      </c>
      <c r="L91" s="301" t="str">
        <f t="shared" si="95"/>
        <v/>
      </c>
      <c r="M91" s="302" t="str">
        <f t="shared" si="96"/>
        <v/>
      </c>
      <c r="N91" s="303" t="str">
        <f t="shared" ca="1" si="67"/>
        <v/>
      </c>
      <c r="O91" s="303" t="str">
        <f t="shared" ca="1" si="68"/>
        <v/>
      </c>
      <c r="P91" s="303" t="str">
        <f t="shared" ca="1" si="97"/>
        <v/>
      </c>
      <c r="Q91" s="304" t="str">
        <f t="shared" ca="1" si="98"/>
        <v/>
      </c>
      <c r="R91" s="304" t="str">
        <f t="shared" ca="1" si="69"/>
        <v/>
      </c>
      <c r="S91" s="304" t="str">
        <f t="shared" ca="1" si="70"/>
        <v/>
      </c>
      <c r="T91" s="304" t="str">
        <f t="shared" si="99"/>
        <v/>
      </c>
      <c r="U91" s="303" t="str">
        <f t="shared" ca="1" si="71"/>
        <v/>
      </c>
      <c r="V91" s="303" t="str">
        <f t="shared" ca="1" si="72"/>
        <v/>
      </c>
      <c r="W91" s="303" t="str">
        <f t="shared" ca="1" si="73"/>
        <v/>
      </c>
      <c r="X91" s="305" t="str">
        <f t="shared" ca="1" si="74"/>
        <v/>
      </c>
      <c r="Y91" s="305" t="str">
        <f t="shared" ca="1" si="75"/>
        <v/>
      </c>
      <c r="Z91" s="305" t="str">
        <f t="shared" ca="1" si="76"/>
        <v/>
      </c>
      <c r="AA91" s="305" t="str">
        <f t="shared" si="77"/>
        <v/>
      </c>
      <c r="AB91" s="303" t="str">
        <f t="shared" ca="1" si="78"/>
        <v/>
      </c>
      <c r="AC91" s="303" t="str">
        <f t="shared" ca="1" si="79"/>
        <v/>
      </c>
      <c r="AD91" s="303" t="str">
        <f t="shared" ca="1" si="80"/>
        <v/>
      </c>
      <c r="AE91" s="305" t="str">
        <f t="shared" ca="1" si="81"/>
        <v/>
      </c>
      <c r="AF91" s="305" t="str">
        <f t="shared" ca="1" si="82"/>
        <v/>
      </c>
      <c r="AG91" s="305" t="str">
        <f t="shared" ca="1" si="83"/>
        <v/>
      </c>
      <c r="AH91" s="305" t="str">
        <f t="shared" si="84"/>
        <v/>
      </c>
      <c r="AI91" s="303" t="str">
        <f t="shared" ca="1" si="100"/>
        <v/>
      </c>
      <c r="AJ91" s="303" t="str">
        <f t="shared" ca="1" si="101"/>
        <v/>
      </c>
      <c r="AK91" s="303" t="str">
        <f t="shared" ca="1" si="102"/>
        <v/>
      </c>
      <c r="AL91" s="305" t="str">
        <f t="shared" ca="1" si="85"/>
        <v/>
      </c>
      <c r="AM91" s="305" t="str">
        <f t="shared" ca="1" si="86"/>
        <v/>
      </c>
      <c r="AN91" s="305" t="str">
        <f t="shared" ca="1" si="87"/>
        <v/>
      </c>
      <c r="AO91" s="305" t="str">
        <f t="shared" si="88"/>
        <v/>
      </c>
      <c r="AP91" s="303" t="str">
        <f t="shared" ca="1" si="103"/>
        <v/>
      </c>
      <c r="AQ91" s="303" t="str">
        <f t="shared" ca="1" si="104"/>
        <v/>
      </c>
      <c r="AR91" s="303" t="str">
        <f t="shared" ca="1" si="105"/>
        <v/>
      </c>
      <c r="AS91" s="305" t="str">
        <f t="shared" ca="1" si="89"/>
        <v/>
      </c>
      <c r="AT91" s="305" t="str">
        <f t="shared" ca="1" si="90"/>
        <v/>
      </c>
      <c r="AU91" s="305" t="str">
        <f t="shared" ca="1" si="91"/>
        <v/>
      </c>
      <c r="AV91" s="305" t="str">
        <f t="shared" si="92"/>
        <v/>
      </c>
      <c r="AW91" s="306">
        <f t="shared" ca="1" si="106"/>
        <v>0</v>
      </c>
      <c r="AX91" s="306">
        <f t="shared" ca="1" si="107"/>
        <v>0</v>
      </c>
      <c r="AY91" s="306">
        <f t="shared" ca="1" si="108"/>
        <v>0</v>
      </c>
      <c r="AZ91" s="306">
        <f t="shared" si="109"/>
        <v>0</v>
      </c>
      <c r="BA91" s="306">
        <f t="shared" ca="1" si="110"/>
        <v>0</v>
      </c>
    </row>
    <row r="92" spans="1:53" x14ac:dyDescent="0.25">
      <c r="I92"/>
    </row>
    <row r="93" spans="1:53" x14ac:dyDescent="0.25">
      <c r="H93"/>
      <c r="I93"/>
      <c r="J93"/>
      <c r="K93"/>
      <c r="L93"/>
      <c r="M93"/>
      <c r="N93"/>
      <c r="O93"/>
      <c r="AS93" s="307" t="s">
        <v>366</v>
      </c>
      <c r="AT93" s="306">
        <f ca="1">SUM(AW72:AW91)</f>
        <v>0</v>
      </c>
      <c r="AU93" s="306">
        <f ca="1">SUM(AX72:AX91)</f>
        <v>6316.8293160000003</v>
      </c>
      <c r="AV93" s="306">
        <f ca="1">SUM(AY72:AY91)</f>
        <v>0</v>
      </c>
      <c r="AW93" s="306">
        <f>SUM(AZ72:AZ91)</f>
        <v>6316.8293160000003</v>
      </c>
      <c r="AX93" s="306">
        <f ca="1">SUM(BA72:BA91)</f>
        <v>0</v>
      </c>
    </row>
    <row r="94" spans="1:53" ht="26.25" x14ac:dyDescent="0.4">
      <c r="B94" s="574" t="s">
        <v>298</v>
      </c>
      <c r="C94" s="574"/>
      <c r="D94" s="574"/>
      <c r="E94" s="308">
        <f>SUM(AZ72:AZ91)</f>
        <v>6316.8293160000003</v>
      </c>
      <c r="F94" s="309" t="s">
        <v>106</v>
      </c>
      <c r="H94"/>
      <c r="I94"/>
      <c r="J94"/>
      <c r="K94"/>
      <c r="L94"/>
      <c r="M94"/>
      <c r="N94"/>
      <c r="O94"/>
    </row>
    <row r="95" spans="1:53" x14ac:dyDescent="0.25">
      <c r="H95"/>
      <c r="I95"/>
      <c r="J95"/>
      <c r="K95"/>
    </row>
    <row r="96" spans="1:53" x14ac:dyDescent="0.25">
      <c r="B96" s="153" t="s">
        <v>640</v>
      </c>
    </row>
    <row r="97" spans="1:257" hidden="1" x14ac:dyDescent="0.25"/>
    <row r="98" spans="1:257" hidden="1" x14ac:dyDescent="0.25">
      <c r="C98" s="560" t="s">
        <v>757</v>
      </c>
      <c r="D98" s="560"/>
      <c r="E98" s="560"/>
      <c r="F98" s="560"/>
      <c r="G98" s="560"/>
      <c r="H98" s="560"/>
      <c r="I98" s="560"/>
      <c r="J98" s="560"/>
      <c r="K98" s="560"/>
      <c r="L98" s="560"/>
      <c r="M98" s="560"/>
      <c r="N98" s="560"/>
      <c r="O98" s="560"/>
      <c r="P98" s="560"/>
      <c r="Q98" s="560"/>
      <c r="R98" s="560"/>
      <c r="S98" s="560"/>
      <c r="T98" s="560"/>
      <c r="U98" s="560"/>
      <c r="V98" s="560"/>
      <c r="W98" s="560"/>
      <c r="X98" s="560"/>
      <c r="Y98" s="560"/>
      <c r="Z98" s="560"/>
      <c r="AA98" s="560"/>
      <c r="AB98" s="560"/>
      <c r="AC98" s="560"/>
      <c r="AD98" s="560"/>
      <c r="AE98" s="560"/>
      <c r="AF98" s="560"/>
      <c r="AG98" s="560"/>
      <c r="AH98" s="560"/>
      <c r="AI98" s="560"/>
      <c r="AJ98" s="560"/>
      <c r="AK98" s="560"/>
      <c r="AL98" s="560"/>
      <c r="AM98" s="560"/>
      <c r="AN98" s="560"/>
      <c r="AO98" s="560"/>
      <c r="AP98" s="560"/>
      <c r="AQ98" s="560"/>
      <c r="AR98" s="560"/>
      <c r="AS98" s="560"/>
      <c r="AT98" s="560"/>
      <c r="AU98" s="560"/>
      <c r="AV98" s="560"/>
      <c r="AW98" s="560"/>
      <c r="AX98" s="560"/>
      <c r="AY98" s="560"/>
      <c r="AZ98" s="560"/>
      <c r="BA98" s="560"/>
      <c r="BB98" s="560" t="s">
        <v>758</v>
      </c>
      <c r="BC98" s="560"/>
      <c r="BD98" s="560"/>
      <c r="BE98" s="560"/>
      <c r="BF98" s="560"/>
      <c r="BG98" s="560"/>
      <c r="BH98" s="560"/>
      <c r="BI98" s="560"/>
      <c r="BJ98" s="560"/>
      <c r="BK98" s="560"/>
      <c r="BL98" s="560"/>
      <c r="BM98" s="560"/>
      <c r="BN98" s="560"/>
      <c r="BO98" s="560"/>
      <c r="BP98" s="560"/>
      <c r="BQ98" s="560"/>
      <c r="BR98" s="560"/>
      <c r="BS98" s="560"/>
      <c r="BT98" s="560"/>
      <c r="BU98" s="560"/>
      <c r="BV98" s="560"/>
      <c r="BW98" s="560"/>
      <c r="BX98" s="560"/>
      <c r="BY98" s="560"/>
      <c r="BZ98" s="560"/>
      <c r="CA98" s="560"/>
      <c r="CB98" s="560"/>
      <c r="CC98" s="560"/>
      <c r="CD98" s="560"/>
      <c r="CE98" s="560"/>
      <c r="CF98" s="560"/>
      <c r="CG98" s="560"/>
      <c r="CH98" s="560"/>
      <c r="CI98" s="560"/>
      <c r="CJ98" s="560"/>
      <c r="CK98" s="560"/>
      <c r="CL98" s="560"/>
      <c r="CM98" s="560"/>
      <c r="CN98" s="560"/>
      <c r="CO98" s="560"/>
      <c r="CP98" s="560"/>
      <c r="CQ98" s="560"/>
      <c r="CR98" s="560"/>
      <c r="CS98" s="560"/>
      <c r="CT98" s="560"/>
      <c r="CU98" s="560"/>
      <c r="CV98" s="560"/>
      <c r="CW98" s="560"/>
      <c r="CX98" s="560"/>
      <c r="CY98" s="560"/>
      <c r="CZ98" s="560"/>
      <c r="DA98" s="560" t="s">
        <v>759</v>
      </c>
      <c r="DB98" s="560"/>
      <c r="DC98" s="560"/>
      <c r="DD98" s="560"/>
      <c r="DE98" s="560"/>
      <c r="DF98" s="560"/>
      <c r="DG98" s="560"/>
      <c r="DH98" s="560"/>
      <c r="DI98" s="560"/>
      <c r="DJ98" s="560"/>
      <c r="DK98" s="560"/>
      <c r="DL98" s="560"/>
      <c r="DM98" s="560"/>
      <c r="DN98" s="560"/>
      <c r="DO98" s="560"/>
      <c r="DP98" s="560"/>
      <c r="DQ98" s="560"/>
      <c r="DR98" s="560"/>
      <c r="DS98" s="560"/>
      <c r="DT98" s="560"/>
      <c r="DU98" s="560"/>
      <c r="DV98" s="560"/>
      <c r="DW98" s="560"/>
      <c r="DX98" s="560"/>
      <c r="DY98" s="560"/>
      <c r="DZ98" s="560"/>
      <c r="EA98" s="560"/>
      <c r="EB98" s="560"/>
      <c r="EC98" s="560"/>
      <c r="ED98" s="560"/>
      <c r="EE98" s="560"/>
      <c r="EF98" s="560"/>
      <c r="EG98" s="560"/>
      <c r="EH98" s="560"/>
      <c r="EI98" s="560"/>
      <c r="EJ98" s="560"/>
      <c r="EK98" s="560"/>
      <c r="EL98" s="560"/>
      <c r="EM98" s="560"/>
      <c r="EN98" s="560"/>
      <c r="EO98" s="560"/>
      <c r="EP98" s="560"/>
      <c r="EQ98" s="560"/>
      <c r="ER98" s="560"/>
      <c r="ES98" s="560"/>
      <c r="ET98" s="560"/>
      <c r="EU98" s="560"/>
      <c r="EV98" s="560"/>
      <c r="EW98" s="560"/>
      <c r="EX98" s="560"/>
      <c r="EY98" s="560"/>
      <c r="EZ98" s="560" t="s">
        <v>760</v>
      </c>
      <c r="FA98" s="560"/>
      <c r="FB98" s="560"/>
      <c r="FC98" s="560"/>
      <c r="FD98" s="560"/>
      <c r="FE98" s="560"/>
      <c r="FF98" s="560"/>
      <c r="FG98" s="560"/>
      <c r="FH98" s="560"/>
      <c r="FI98" s="560"/>
      <c r="FJ98" s="560"/>
      <c r="FK98" s="560"/>
      <c r="FL98" s="560"/>
      <c r="FM98" s="560"/>
      <c r="FN98" s="560"/>
      <c r="FO98" s="560"/>
      <c r="FP98" s="560"/>
      <c r="FQ98" s="560"/>
      <c r="FR98" s="560"/>
      <c r="FS98" s="560"/>
      <c r="FT98" s="560"/>
      <c r="FU98" s="560"/>
      <c r="FV98" s="560"/>
      <c r="FW98" s="560"/>
      <c r="FX98" s="560"/>
      <c r="FY98" s="560"/>
      <c r="FZ98" s="560"/>
      <c r="GA98" s="560"/>
      <c r="GB98" s="560"/>
      <c r="GC98" s="560"/>
      <c r="GD98" s="560"/>
      <c r="GE98" s="560"/>
      <c r="GF98" s="560"/>
      <c r="GG98" s="560"/>
      <c r="GH98" s="560"/>
      <c r="GI98" s="560"/>
      <c r="GJ98" s="560"/>
      <c r="GK98" s="560"/>
      <c r="GL98" s="560"/>
      <c r="GM98" s="560"/>
      <c r="GN98" s="560"/>
      <c r="GO98" s="560"/>
      <c r="GP98" s="560"/>
      <c r="GQ98" s="560"/>
      <c r="GR98" s="560"/>
      <c r="GS98" s="560"/>
      <c r="GT98" s="560"/>
      <c r="GU98" s="560"/>
      <c r="GV98" s="560"/>
      <c r="GW98" s="560"/>
      <c r="GX98" s="560"/>
      <c r="GY98" s="560" t="s">
        <v>761</v>
      </c>
      <c r="GZ98" s="560"/>
      <c r="HA98" s="560"/>
      <c r="HB98" s="560"/>
      <c r="HC98" s="560"/>
      <c r="HD98" s="560"/>
      <c r="HE98" s="560"/>
      <c r="HF98" s="560"/>
      <c r="HG98" s="560"/>
      <c r="HH98" s="560"/>
      <c r="HI98" s="560"/>
      <c r="HJ98" s="560"/>
      <c r="HK98" s="560"/>
      <c r="HL98" s="560"/>
      <c r="HM98" s="560"/>
      <c r="HN98" s="560"/>
      <c r="HO98" s="560"/>
      <c r="HP98" s="560"/>
      <c r="HQ98" s="560"/>
      <c r="HR98" s="560"/>
      <c r="HS98" s="560"/>
      <c r="HT98" s="560"/>
      <c r="HU98" s="560"/>
      <c r="HV98" s="560"/>
      <c r="HW98" s="560"/>
      <c r="HX98" s="560"/>
      <c r="HY98" s="560"/>
      <c r="HZ98" s="560"/>
      <c r="IA98" s="560"/>
      <c r="IB98" s="560"/>
      <c r="IC98" s="560"/>
      <c r="ID98" s="560"/>
      <c r="IE98" s="560"/>
      <c r="IF98" s="560"/>
      <c r="IG98" s="560"/>
      <c r="IH98" s="560"/>
      <c r="II98" s="560"/>
      <c r="IJ98" s="560"/>
      <c r="IK98" s="560"/>
      <c r="IL98" s="560"/>
      <c r="IM98" s="560"/>
      <c r="IN98" s="560"/>
      <c r="IO98" s="560"/>
      <c r="IP98" s="560"/>
      <c r="IQ98" s="560"/>
      <c r="IR98" s="560"/>
      <c r="IS98" s="560"/>
      <c r="IT98" s="560"/>
      <c r="IU98" s="560"/>
      <c r="IV98" s="560"/>
      <c r="IW98" s="560"/>
    </row>
    <row r="99" spans="1:257" ht="14.45" hidden="1" customHeight="1" x14ac:dyDescent="0.25">
      <c r="C99" s="561" t="s">
        <v>755</v>
      </c>
      <c r="D99" s="561"/>
      <c r="E99" s="561"/>
      <c r="F99" s="561"/>
      <c r="G99" s="561"/>
      <c r="H99" s="561"/>
      <c r="I99" s="561"/>
      <c r="J99" s="561"/>
      <c r="K99" s="561"/>
      <c r="L99" s="558" t="s">
        <v>756</v>
      </c>
      <c r="M99" s="558"/>
      <c r="N99" s="558"/>
      <c r="O99" s="562" t="s">
        <v>674</v>
      </c>
      <c r="P99" s="563"/>
      <c r="Q99" s="563"/>
      <c r="R99" s="563"/>
      <c r="S99" s="563"/>
      <c r="T99" s="563"/>
      <c r="U99" s="563"/>
      <c r="V99" s="564"/>
      <c r="W99" s="565" t="s">
        <v>679</v>
      </c>
      <c r="X99" s="561" t="s">
        <v>586</v>
      </c>
      <c r="Y99" s="561"/>
      <c r="Z99" s="561"/>
      <c r="AA99" s="561"/>
      <c r="AB99" s="561"/>
      <c r="AC99" s="561"/>
      <c r="AD99" s="561"/>
      <c r="AE99" s="561"/>
      <c r="AF99" s="561"/>
      <c r="AG99" s="561"/>
      <c r="AH99" s="561"/>
      <c r="AI99" s="561"/>
      <c r="AJ99" s="558" t="s">
        <v>680</v>
      </c>
      <c r="AK99" s="558"/>
      <c r="AL99" s="558" t="s">
        <v>681</v>
      </c>
      <c r="AM99" s="558"/>
      <c r="AN99" s="558" t="s">
        <v>682</v>
      </c>
      <c r="AO99" s="558"/>
      <c r="AP99" s="566" t="s">
        <v>692</v>
      </c>
      <c r="AQ99" s="566"/>
      <c r="AR99" s="566"/>
      <c r="AS99" s="566"/>
      <c r="AT99" s="566"/>
      <c r="AU99" s="566"/>
      <c r="AV99" s="566"/>
      <c r="AW99" s="566"/>
      <c r="AX99" s="566"/>
      <c r="AY99" s="566"/>
      <c r="AZ99" s="566"/>
      <c r="BA99" s="566"/>
      <c r="BB99" s="561" t="s">
        <v>755</v>
      </c>
      <c r="BC99" s="561"/>
      <c r="BD99" s="561"/>
      <c r="BE99" s="561"/>
      <c r="BF99" s="561"/>
      <c r="BG99" s="561"/>
      <c r="BH99" s="561"/>
      <c r="BI99" s="561"/>
      <c r="BJ99" s="561"/>
      <c r="BK99" s="558" t="s">
        <v>756</v>
      </c>
      <c r="BL99" s="558"/>
      <c r="BM99" s="558"/>
      <c r="BN99" s="562" t="s">
        <v>674</v>
      </c>
      <c r="BO99" s="563"/>
      <c r="BP99" s="563"/>
      <c r="BQ99" s="563"/>
      <c r="BR99" s="563"/>
      <c r="BS99" s="563"/>
      <c r="BT99" s="563"/>
      <c r="BU99" s="564"/>
      <c r="BV99" s="565" t="s">
        <v>679</v>
      </c>
      <c r="BW99" s="561" t="s">
        <v>586</v>
      </c>
      <c r="BX99" s="561"/>
      <c r="BY99" s="561"/>
      <c r="BZ99" s="561"/>
      <c r="CA99" s="561"/>
      <c r="CB99" s="561"/>
      <c r="CC99" s="561"/>
      <c r="CD99" s="561"/>
      <c r="CE99" s="561"/>
      <c r="CF99" s="561"/>
      <c r="CG99" s="561"/>
      <c r="CH99" s="561"/>
      <c r="CI99" s="558" t="s">
        <v>680</v>
      </c>
      <c r="CJ99" s="558"/>
      <c r="CK99" s="558" t="s">
        <v>681</v>
      </c>
      <c r="CL99" s="558"/>
      <c r="CM99" s="558" t="s">
        <v>682</v>
      </c>
      <c r="CN99" s="558"/>
      <c r="CO99" s="566" t="s">
        <v>692</v>
      </c>
      <c r="CP99" s="566"/>
      <c r="CQ99" s="566"/>
      <c r="CR99" s="566"/>
      <c r="CS99" s="566"/>
      <c r="CT99" s="566"/>
      <c r="CU99" s="566"/>
      <c r="CV99" s="566"/>
      <c r="CW99" s="566"/>
      <c r="CX99" s="566"/>
      <c r="CY99" s="566"/>
      <c r="CZ99" s="566"/>
      <c r="DA99" s="561" t="s">
        <v>755</v>
      </c>
      <c r="DB99" s="561"/>
      <c r="DC99" s="561"/>
      <c r="DD99" s="561"/>
      <c r="DE99" s="561"/>
      <c r="DF99" s="561"/>
      <c r="DG99" s="561"/>
      <c r="DH99" s="561"/>
      <c r="DI99" s="561"/>
      <c r="DJ99" s="558" t="s">
        <v>756</v>
      </c>
      <c r="DK99" s="558"/>
      <c r="DL99" s="558"/>
      <c r="DM99" s="562" t="s">
        <v>674</v>
      </c>
      <c r="DN99" s="563"/>
      <c r="DO99" s="563"/>
      <c r="DP99" s="563"/>
      <c r="DQ99" s="563"/>
      <c r="DR99" s="563"/>
      <c r="DS99" s="563"/>
      <c r="DT99" s="564"/>
      <c r="DU99" s="565" t="s">
        <v>679</v>
      </c>
      <c r="DV99" s="561" t="s">
        <v>586</v>
      </c>
      <c r="DW99" s="561"/>
      <c r="DX99" s="561"/>
      <c r="DY99" s="561"/>
      <c r="DZ99" s="561"/>
      <c r="EA99" s="561"/>
      <c r="EB99" s="561"/>
      <c r="EC99" s="561"/>
      <c r="ED99" s="561"/>
      <c r="EE99" s="561"/>
      <c r="EF99" s="561"/>
      <c r="EG99" s="561"/>
      <c r="EH99" s="558" t="s">
        <v>680</v>
      </c>
      <c r="EI99" s="558"/>
      <c r="EJ99" s="558" t="s">
        <v>681</v>
      </c>
      <c r="EK99" s="558"/>
      <c r="EL99" s="558" t="s">
        <v>682</v>
      </c>
      <c r="EM99" s="558"/>
      <c r="EN99" s="566" t="s">
        <v>692</v>
      </c>
      <c r="EO99" s="566"/>
      <c r="EP99" s="566"/>
      <c r="EQ99" s="566"/>
      <c r="ER99" s="566"/>
      <c r="ES99" s="566"/>
      <c r="ET99" s="566"/>
      <c r="EU99" s="566"/>
      <c r="EV99" s="566"/>
      <c r="EW99" s="566"/>
      <c r="EX99" s="566"/>
      <c r="EY99" s="566"/>
      <c r="EZ99" s="561" t="s">
        <v>755</v>
      </c>
      <c r="FA99" s="561"/>
      <c r="FB99" s="561"/>
      <c r="FC99" s="561"/>
      <c r="FD99" s="561"/>
      <c r="FE99" s="561"/>
      <c r="FF99" s="561"/>
      <c r="FG99" s="561"/>
      <c r="FH99" s="561"/>
      <c r="FI99" s="558" t="s">
        <v>756</v>
      </c>
      <c r="FJ99" s="558"/>
      <c r="FK99" s="558"/>
      <c r="FL99" s="562" t="s">
        <v>674</v>
      </c>
      <c r="FM99" s="563"/>
      <c r="FN99" s="563"/>
      <c r="FO99" s="563"/>
      <c r="FP99" s="563"/>
      <c r="FQ99" s="563"/>
      <c r="FR99" s="563"/>
      <c r="FS99" s="564"/>
      <c r="FT99" s="565" t="s">
        <v>679</v>
      </c>
      <c r="FU99" s="561" t="s">
        <v>586</v>
      </c>
      <c r="FV99" s="561"/>
      <c r="FW99" s="561"/>
      <c r="FX99" s="561"/>
      <c r="FY99" s="561"/>
      <c r="FZ99" s="561"/>
      <c r="GA99" s="561"/>
      <c r="GB99" s="561"/>
      <c r="GC99" s="561"/>
      <c r="GD99" s="561"/>
      <c r="GE99" s="561"/>
      <c r="GF99" s="561"/>
      <c r="GG99" s="558" t="s">
        <v>680</v>
      </c>
      <c r="GH99" s="558"/>
      <c r="GI99" s="558" t="s">
        <v>681</v>
      </c>
      <c r="GJ99" s="558"/>
      <c r="GK99" s="558" t="s">
        <v>682</v>
      </c>
      <c r="GL99" s="558"/>
      <c r="GM99" s="566" t="s">
        <v>692</v>
      </c>
      <c r="GN99" s="566"/>
      <c r="GO99" s="566"/>
      <c r="GP99" s="566"/>
      <c r="GQ99" s="566"/>
      <c r="GR99" s="566"/>
      <c r="GS99" s="566"/>
      <c r="GT99" s="566"/>
      <c r="GU99" s="566"/>
      <c r="GV99" s="566"/>
      <c r="GW99" s="566"/>
      <c r="GX99" s="566"/>
      <c r="GY99" s="561" t="s">
        <v>755</v>
      </c>
      <c r="GZ99" s="561"/>
      <c r="HA99" s="561"/>
      <c r="HB99" s="561"/>
      <c r="HC99" s="561"/>
      <c r="HD99" s="561"/>
      <c r="HE99" s="561"/>
      <c r="HF99" s="561"/>
      <c r="HG99" s="561"/>
      <c r="HH99" s="558" t="s">
        <v>756</v>
      </c>
      <c r="HI99" s="558"/>
      <c r="HJ99" s="558"/>
      <c r="HK99" s="562" t="s">
        <v>674</v>
      </c>
      <c r="HL99" s="563"/>
      <c r="HM99" s="563"/>
      <c r="HN99" s="563"/>
      <c r="HO99" s="563"/>
      <c r="HP99" s="563"/>
      <c r="HQ99" s="563"/>
      <c r="HR99" s="564"/>
      <c r="HS99" s="565" t="s">
        <v>679</v>
      </c>
      <c r="HT99" s="561" t="s">
        <v>586</v>
      </c>
      <c r="HU99" s="561"/>
      <c r="HV99" s="561"/>
      <c r="HW99" s="561"/>
      <c r="HX99" s="561"/>
      <c r="HY99" s="561"/>
      <c r="HZ99" s="561"/>
      <c r="IA99" s="561"/>
      <c r="IB99" s="561"/>
      <c r="IC99" s="561"/>
      <c r="ID99" s="561"/>
      <c r="IE99" s="561"/>
      <c r="IF99" s="558" t="s">
        <v>680</v>
      </c>
      <c r="IG99" s="558"/>
      <c r="IH99" s="558" t="s">
        <v>681</v>
      </c>
      <c r="II99" s="558"/>
      <c r="IJ99" s="558" t="s">
        <v>682</v>
      </c>
      <c r="IK99" s="558"/>
      <c r="IL99" s="566" t="s">
        <v>692</v>
      </c>
      <c r="IM99" s="566"/>
      <c r="IN99" s="566"/>
      <c r="IO99" s="566"/>
      <c r="IP99" s="566"/>
      <c r="IQ99" s="566"/>
      <c r="IR99" s="566"/>
      <c r="IS99" s="566"/>
      <c r="IT99" s="566"/>
      <c r="IU99" s="566"/>
      <c r="IV99" s="566"/>
      <c r="IW99" s="566"/>
    </row>
    <row r="100" spans="1:257" ht="120" hidden="1" x14ac:dyDescent="0.25">
      <c r="B100" s="339" t="s">
        <v>308</v>
      </c>
      <c r="C100" s="337" t="s">
        <v>599</v>
      </c>
      <c r="D100" s="339" t="s">
        <v>660</v>
      </c>
      <c r="E100" s="337" t="s">
        <v>597</v>
      </c>
      <c r="F100" s="339" t="s">
        <v>658</v>
      </c>
      <c r="G100" s="339" t="s">
        <v>598</v>
      </c>
      <c r="H100" s="339" t="s">
        <v>659</v>
      </c>
      <c r="I100" s="338" t="s">
        <v>619</v>
      </c>
      <c r="J100" s="338" t="s">
        <v>620</v>
      </c>
      <c r="K100" s="338" t="s">
        <v>621</v>
      </c>
      <c r="L100" s="346" t="s">
        <v>676</v>
      </c>
      <c r="M100" s="346" t="s">
        <v>677</v>
      </c>
      <c r="N100" s="346" t="s">
        <v>678</v>
      </c>
      <c r="O100" s="346" t="s">
        <v>594</v>
      </c>
      <c r="P100" s="350" t="s">
        <v>671</v>
      </c>
      <c r="Q100" s="350" t="s">
        <v>587</v>
      </c>
      <c r="R100" s="350" t="s">
        <v>664</v>
      </c>
      <c r="S100" s="350" t="s">
        <v>665</v>
      </c>
      <c r="T100" s="350" t="s">
        <v>666</v>
      </c>
      <c r="U100" s="346" t="s">
        <v>667</v>
      </c>
      <c r="V100" s="346" t="s">
        <v>668</v>
      </c>
      <c r="W100" s="565"/>
      <c r="X100" s="354" t="s">
        <v>595</v>
      </c>
      <c r="Y100" s="354" t="s">
        <v>596</v>
      </c>
      <c r="Z100" s="354" t="s">
        <v>672</v>
      </c>
      <c r="AA100" s="354" t="s">
        <v>673</v>
      </c>
      <c r="AB100" s="350" t="s">
        <v>588</v>
      </c>
      <c r="AC100" s="350" t="s">
        <v>589</v>
      </c>
      <c r="AD100" s="350" t="s">
        <v>669</v>
      </c>
      <c r="AE100" s="350" t="s">
        <v>590</v>
      </c>
      <c r="AF100" s="354" t="s">
        <v>591</v>
      </c>
      <c r="AG100" s="354" t="s">
        <v>592</v>
      </c>
      <c r="AH100" s="354" t="s">
        <v>670</v>
      </c>
      <c r="AI100" s="354" t="s">
        <v>593</v>
      </c>
      <c r="AJ100" s="346" t="s">
        <v>620</v>
      </c>
      <c r="AK100" s="346" t="s">
        <v>621</v>
      </c>
      <c r="AL100" s="346" t="s">
        <v>620</v>
      </c>
      <c r="AM100" s="346" t="s">
        <v>621</v>
      </c>
      <c r="AN100" s="346" t="s">
        <v>620</v>
      </c>
      <c r="AO100" s="346" t="s">
        <v>621</v>
      </c>
      <c r="AP100" s="346" t="s">
        <v>717</v>
      </c>
      <c r="AQ100" s="346" t="s">
        <v>715</v>
      </c>
      <c r="AR100" s="346" t="s">
        <v>716</v>
      </c>
      <c r="AS100" s="346" t="s">
        <v>689</v>
      </c>
      <c r="AT100" s="346" t="s">
        <v>687</v>
      </c>
      <c r="AU100" s="346" t="s">
        <v>688</v>
      </c>
      <c r="AV100" s="354" t="s">
        <v>690</v>
      </c>
      <c r="AW100" s="354" t="s">
        <v>691</v>
      </c>
      <c r="AX100" s="354" t="s">
        <v>683</v>
      </c>
      <c r="AY100" s="354" t="s">
        <v>684</v>
      </c>
      <c r="AZ100" s="354" t="s">
        <v>685</v>
      </c>
      <c r="BA100" s="354" t="s">
        <v>686</v>
      </c>
      <c r="BB100" s="346" t="s">
        <v>599</v>
      </c>
      <c r="BC100" s="350" t="s">
        <v>660</v>
      </c>
      <c r="BD100" s="346" t="s">
        <v>597</v>
      </c>
      <c r="BE100" s="350" t="s">
        <v>658</v>
      </c>
      <c r="BF100" s="350" t="s">
        <v>598</v>
      </c>
      <c r="BG100" s="350" t="s">
        <v>659</v>
      </c>
      <c r="BH100" s="347" t="s">
        <v>619</v>
      </c>
      <c r="BI100" s="347" t="s">
        <v>620</v>
      </c>
      <c r="BJ100" s="347" t="s">
        <v>621</v>
      </c>
      <c r="BK100" s="346" t="s">
        <v>676</v>
      </c>
      <c r="BL100" s="346" t="s">
        <v>677</v>
      </c>
      <c r="BM100" s="346" t="s">
        <v>678</v>
      </c>
      <c r="BN100" s="346" t="s">
        <v>594</v>
      </c>
      <c r="BO100" s="350" t="s">
        <v>671</v>
      </c>
      <c r="BP100" s="350" t="s">
        <v>587</v>
      </c>
      <c r="BQ100" s="350" t="s">
        <v>664</v>
      </c>
      <c r="BR100" s="350" t="s">
        <v>665</v>
      </c>
      <c r="BS100" s="350" t="s">
        <v>666</v>
      </c>
      <c r="BT100" s="346" t="s">
        <v>667</v>
      </c>
      <c r="BU100" s="346" t="s">
        <v>668</v>
      </c>
      <c r="BV100" s="565"/>
      <c r="BW100" s="354" t="s">
        <v>595</v>
      </c>
      <c r="BX100" s="354" t="s">
        <v>596</v>
      </c>
      <c r="BY100" s="354" t="s">
        <v>672</v>
      </c>
      <c r="BZ100" s="354" t="s">
        <v>673</v>
      </c>
      <c r="CA100" s="350" t="s">
        <v>588</v>
      </c>
      <c r="CB100" s="350" t="s">
        <v>589</v>
      </c>
      <c r="CC100" s="350" t="s">
        <v>669</v>
      </c>
      <c r="CD100" s="350" t="s">
        <v>590</v>
      </c>
      <c r="CE100" s="354" t="s">
        <v>591</v>
      </c>
      <c r="CF100" s="354" t="s">
        <v>592</v>
      </c>
      <c r="CG100" s="354" t="s">
        <v>670</v>
      </c>
      <c r="CH100" s="354" t="s">
        <v>593</v>
      </c>
      <c r="CI100" s="346" t="s">
        <v>620</v>
      </c>
      <c r="CJ100" s="346" t="s">
        <v>621</v>
      </c>
      <c r="CK100" s="346" t="s">
        <v>620</v>
      </c>
      <c r="CL100" s="346" t="s">
        <v>621</v>
      </c>
      <c r="CM100" s="346" t="s">
        <v>620</v>
      </c>
      <c r="CN100" s="346" t="s">
        <v>621</v>
      </c>
      <c r="CO100" s="346" t="s">
        <v>717</v>
      </c>
      <c r="CP100" s="346" t="s">
        <v>715</v>
      </c>
      <c r="CQ100" s="346" t="s">
        <v>716</v>
      </c>
      <c r="CR100" s="346" t="s">
        <v>689</v>
      </c>
      <c r="CS100" s="346" t="s">
        <v>687</v>
      </c>
      <c r="CT100" s="346" t="s">
        <v>688</v>
      </c>
      <c r="CU100" s="354" t="s">
        <v>690</v>
      </c>
      <c r="CV100" s="354" t="s">
        <v>691</v>
      </c>
      <c r="CW100" s="354" t="s">
        <v>683</v>
      </c>
      <c r="CX100" s="354" t="s">
        <v>684</v>
      </c>
      <c r="CY100" s="354" t="s">
        <v>685</v>
      </c>
      <c r="CZ100" s="354" t="s">
        <v>686</v>
      </c>
      <c r="DA100" s="346" t="s">
        <v>599</v>
      </c>
      <c r="DB100" s="350" t="s">
        <v>660</v>
      </c>
      <c r="DC100" s="346" t="s">
        <v>597</v>
      </c>
      <c r="DD100" s="350" t="s">
        <v>658</v>
      </c>
      <c r="DE100" s="350" t="s">
        <v>598</v>
      </c>
      <c r="DF100" s="350" t="s">
        <v>659</v>
      </c>
      <c r="DG100" s="346" t="s">
        <v>619</v>
      </c>
      <c r="DH100" s="346" t="s">
        <v>620</v>
      </c>
      <c r="DI100" s="346" t="s">
        <v>621</v>
      </c>
      <c r="DJ100" s="346" t="s">
        <v>676</v>
      </c>
      <c r="DK100" s="346" t="s">
        <v>677</v>
      </c>
      <c r="DL100" s="346" t="s">
        <v>678</v>
      </c>
      <c r="DM100" s="346" t="s">
        <v>594</v>
      </c>
      <c r="DN100" s="350" t="s">
        <v>671</v>
      </c>
      <c r="DO100" s="350" t="s">
        <v>587</v>
      </c>
      <c r="DP100" s="350" t="s">
        <v>664</v>
      </c>
      <c r="DQ100" s="350" t="s">
        <v>665</v>
      </c>
      <c r="DR100" s="350" t="s">
        <v>666</v>
      </c>
      <c r="DS100" s="346" t="s">
        <v>667</v>
      </c>
      <c r="DT100" s="346" t="s">
        <v>668</v>
      </c>
      <c r="DU100" s="565"/>
      <c r="DV100" s="354" t="s">
        <v>595</v>
      </c>
      <c r="DW100" s="354" t="s">
        <v>596</v>
      </c>
      <c r="DX100" s="354" t="s">
        <v>672</v>
      </c>
      <c r="DY100" s="354" t="s">
        <v>673</v>
      </c>
      <c r="DZ100" s="350" t="s">
        <v>588</v>
      </c>
      <c r="EA100" s="350" t="s">
        <v>589</v>
      </c>
      <c r="EB100" s="350" t="s">
        <v>669</v>
      </c>
      <c r="EC100" s="350" t="s">
        <v>590</v>
      </c>
      <c r="ED100" s="354" t="s">
        <v>591</v>
      </c>
      <c r="EE100" s="354" t="s">
        <v>592</v>
      </c>
      <c r="EF100" s="354" t="s">
        <v>670</v>
      </c>
      <c r="EG100" s="354" t="s">
        <v>593</v>
      </c>
      <c r="EH100" s="346" t="s">
        <v>620</v>
      </c>
      <c r="EI100" s="346" t="s">
        <v>621</v>
      </c>
      <c r="EJ100" s="346" t="s">
        <v>620</v>
      </c>
      <c r="EK100" s="346" t="s">
        <v>621</v>
      </c>
      <c r="EL100" s="346" t="s">
        <v>620</v>
      </c>
      <c r="EM100" s="346" t="s">
        <v>621</v>
      </c>
      <c r="EN100" s="346" t="s">
        <v>717</v>
      </c>
      <c r="EO100" s="346" t="s">
        <v>715</v>
      </c>
      <c r="EP100" s="346" t="s">
        <v>716</v>
      </c>
      <c r="EQ100" s="346" t="s">
        <v>689</v>
      </c>
      <c r="ER100" s="346" t="s">
        <v>687</v>
      </c>
      <c r="ES100" s="346" t="s">
        <v>688</v>
      </c>
      <c r="ET100" s="354" t="s">
        <v>690</v>
      </c>
      <c r="EU100" s="354" t="s">
        <v>691</v>
      </c>
      <c r="EV100" s="354" t="s">
        <v>683</v>
      </c>
      <c r="EW100" s="354" t="s">
        <v>684</v>
      </c>
      <c r="EX100" s="354" t="s">
        <v>685</v>
      </c>
      <c r="EY100" s="354" t="s">
        <v>686</v>
      </c>
      <c r="EZ100" s="346" t="s">
        <v>599</v>
      </c>
      <c r="FA100" s="350" t="s">
        <v>660</v>
      </c>
      <c r="FB100" s="346" t="s">
        <v>597</v>
      </c>
      <c r="FC100" s="350" t="s">
        <v>658</v>
      </c>
      <c r="FD100" s="350" t="s">
        <v>598</v>
      </c>
      <c r="FE100" s="350" t="s">
        <v>659</v>
      </c>
      <c r="FF100" s="346" t="s">
        <v>619</v>
      </c>
      <c r="FG100" s="346" t="s">
        <v>620</v>
      </c>
      <c r="FH100" s="346" t="s">
        <v>621</v>
      </c>
      <c r="FI100" s="346" t="s">
        <v>676</v>
      </c>
      <c r="FJ100" s="346" t="s">
        <v>677</v>
      </c>
      <c r="FK100" s="346" t="s">
        <v>678</v>
      </c>
      <c r="FL100" s="346" t="s">
        <v>594</v>
      </c>
      <c r="FM100" s="350" t="s">
        <v>671</v>
      </c>
      <c r="FN100" s="350" t="s">
        <v>587</v>
      </c>
      <c r="FO100" s="350" t="s">
        <v>664</v>
      </c>
      <c r="FP100" s="350" t="s">
        <v>665</v>
      </c>
      <c r="FQ100" s="350" t="s">
        <v>666</v>
      </c>
      <c r="FR100" s="346" t="s">
        <v>667</v>
      </c>
      <c r="FS100" s="346" t="s">
        <v>668</v>
      </c>
      <c r="FT100" s="565"/>
      <c r="FU100" s="354" t="s">
        <v>595</v>
      </c>
      <c r="FV100" s="354" t="s">
        <v>596</v>
      </c>
      <c r="FW100" s="354" t="s">
        <v>672</v>
      </c>
      <c r="FX100" s="354" t="s">
        <v>673</v>
      </c>
      <c r="FY100" s="350" t="s">
        <v>588</v>
      </c>
      <c r="FZ100" s="350" t="s">
        <v>589</v>
      </c>
      <c r="GA100" s="350" t="s">
        <v>669</v>
      </c>
      <c r="GB100" s="350" t="s">
        <v>590</v>
      </c>
      <c r="GC100" s="354" t="s">
        <v>591</v>
      </c>
      <c r="GD100" s="354" t="s">
        <v>592</v>
      </c>
      <c r="GE100" s="354" t="s">
        <v>670</v>
      </c>
      <c r="GF100" s="354" t="s">
        <v>593</v>
      </c>
      <c r="GG100" s="346" t="s">
        <v>620</v>
      </c>
      <c r="GH100" s="346" t="s">
        <v>621</v>
      </c>
      <c r="GI100" s="346" t="s">
        <v>620</v>
      </c>
      <c r="GJ100" s="346" t="s">
        <v>621</v>
      </c>
      <c r="GK100" s="346" t="s">
        <v>620</v>
      </c>
      <c r="GL100" s="346" t="s">
        <v>621</v>
      </c>
      <c r="GM100" s="346" t="s">
        <v>717</v>
      </c>
      <c r="GN100" s="346" t="s">
        <v>715</v>
      </c>
      <c r="GO100" s="346" t="s">
        <v>716</v>
      </c>
      <c r="GP100" s="346" t="s">
        <v>689</v>
      </c>
      <c r="GQ100" s="346" t="s">
        <v>687</v>
      </c>
      <c r="GR100" s="346" t="s">
        <v>688</v>
      </c>
      <c r="GS100" s="354" t="s">
        <v>690</v>
      </c>
      <c r="GT100" s="354" t="s">
        <v>691</v>
      </c>
      <c r="GU100" s="354" t="s">
        <v>683</v>
      </c>
      <c r="GV100" s="354" t="s">
        <v>684</v>
      </c>
      <c r="GW100" s="354" t="s">
        <v>685</v>
      </c>
      <c r="GX100" s="354" t="s">
        <v>686</v>
      </c>
      <c r="GY100" s="346" t="s">
        <v>599</v>
      </c>
      <c r="GZ100" s="350" t="s">
        <v>660</v>
      </c>
      <c r="HA100" s="346" t="s">
        <v>597</v>
      </c>
      <c r="HB100" s="350" t="s">
        <v>658</v>
      </c>
      <c r="HC100" s="350" t="s">
        <v>598</v>
      </c>
      <c r="HD100" s="350" t="s">
        <v>659</v>
      </c>
      <c r="HE100" s="346" t="s">
        <v>619</v>
      </c>
      <c r="HF100" s="346" t="s">
        <v>620</v>
      </c>
      <c r="HG100" s="346" t="s">
        <v>621</v>
      </c>
      <c r="HH100" s="346" t="s">
        <v>676</v>
      </c>
      <c r="HI100" s="346" t="s">
        <v>677</v>
      </c>
      <c r="HJ100" s="346" t="s">
        <v>678</v>
      </c>
      <c r="HK100" s="346" t="s">
        <v>594</v>
      </c>
      <c r="HL100" s="350" t="s">
        <v>671</v>
      </c>
      <c r="HM100" s="350" t="s">
        <v>587</v>
      </c>
      <c r="HN100" s="350" t="s">
        <v>664</v>
      </c>
      <c r="HO100" s="350" t="s">
        <v>665</v>
      </c>
      <c r="HP100" s="350" t="s">
        <v>666</v>
      </c>
      <c r="HQ100" s="346" t="s">
        <v>667</v>
      </c>
      <c r="HR100" s="346" t="s">
        <v>668</v>
      </c>
      <c r="HS100" s="565"/>
      <c r="HT100" s="354" t="s">
        <v>595</v>
      </c>
      <c r="HU100" s="354" t="s">
        <v>596</v>
      </c>
      <c r="HV100" s="354" t="s">
        <v>672</v>
      </c>
      <c r="HW100" s="354" t="s">
        <v>673</v>
      </c>
      <c r="HX100" s="350" t="s">
        <v>588</v>
      </c>
      <c r="HY100" s="350" t="s">
        <v>589</v>
      </c>
      <c r="HZ100" s="350" t="s">
        <v>669</v>
      </c>
      <c r="IA100" s="350" t="s">
        <v>590</v>
      </c>
      <c r="IB100" s="354" t="s">
        <v>591</v>
      </c>
      <c r="IC100" s="354" t="s">
        <v>592</v>
      </c>
      <c r="ID100" s="354" t="s">
        <v>670</v>
      </c>
      <c r="IE100" s="354" t="s">
        <v>593</v>
      </c>
      <c r="IF100" s="346" t="s">
        <v>620</v>
      </c>
      <c r="IG100" s="346" t="s">
        <v>621</v>
      </c>
      <c r="IH100" s="346" t="s">
        <v>620</v>
      </c>
      <c r="II100" s="346" t="s">
        <v>621</v>
      </c>
      <c r="IJ100" s="346" t="s">
        <v>620</v>
      </c>
      <c r="IK100" s="346" t="s">
        <v>621</v>
      </c>
      <c r="IL100" s="346" t="s">
        <v>717</v>
      </c>
      <c r="IM100" s="346" t="s">
        <v>715</v>
      </c>
      <c r="IN100" s="346" t="s">
        <v>716</v>
      </c>
      <c r="IO100" s="346" t="s">
        <v>689</v>
      </c>
      <c r="IP100" s="346" t="s">
        <v>687</v>
      </c>
      <c r="IQ100" s="346" t="s">
        <v>688</v>
      </c>
      <c r="IR100" s="354" t="s">
        <v>690</v>
      </c>
      <c r="IS100" s="354" t="s">
        <v>691</v>
      </c>
      <c r="IT100" s="354" t="s">
        <v>683</v>
      </c>
      <c r="IU100" s="354" t="s">
        <v>684</v>
      </c>
      <c r="IV100" s="354" t="s">
        <v>685</v>
      </c>
      <c r="IW100" s="354" t="s">
        <v>686</v>
      </c>
    </row>
    <row r="101" spans="1:257" hidden="1" x14ac:dyDescent="0.25">
      <c r="A101" s="331">
        <v>1</v>
      </c>
      <c r="B101" s="280" t="str">
        <f>B72</f>
        <v>P1P2P3</v>
      </c>
      <c r="C101" s="423">
        <f ca="1">IF(ISERROR(J46*M46*$N72-Q72),0,J46*M46*$N72-Q72)</f>
        <v>0</v>
      </c>
      <c r="D101" s="423">
        <f ca="1">IF(ISERROR(J46*$N72-Q72),0,J46*$N72-Q72)</f>
        <v>0</v>
      </c>
      <c r="E101" s="423">
        <f ca="1">IF(ISERROR(J46*M46*$O72-R72),0,J46*M46*$O72-R72)</f>
        <v>25267.317264000005</v>
      </c>
      <c r="F101" s="423">
        <f ca="1">IF(ISERROR(J46*$O72-R72),0,J46*$O72-R72)</f>
        <v>38803.380084000004</v>
      </c>
      <c r="G101" s="423">
        <f ca="1">IF(ISERROR(J46*M46*$P72-S72),0,J46*M46*$P72-S72)</f>
        <v>0</v>
      </c>
      <c r="H101" s="423">
        <f ca="1">IF(ISERROR(J46*$P72-S72),0,J46*$P72-S72)</f>
        <v>0</v>
      </c>
      <c r="I101" s="351" t="str">
        <f>IF(Exploitation!C89="","",Exploitation!C89)</f>
        <v/>
      </c>
      <c r="J101" s="351" t="str">
        <f>IF(Exploitation!D89="","",Exploitation!D89)</f>
        <v>COMPOSTAGE</v>
      </c>
      <c r="K101" s="351" t="str">
        <f>IF(Exploitation!E89="","",Exploitation!E89)</f>
        <v/>
      </c>
      <c r="L101" s="340" t="str">
        <f>IF(ISERROR(VLOOKUP(I101,Exploitation!$B$115:$E$119,3,FALSE)),"",VLOOKUP(I101,Exploitation!$B$115:$E$119,3,FALSE))</f>
        <v/>
      </c>
      <c r="M101" s="340" t="str">
        <f>IF(ISERROR(VLOOKUP(J101,Exploitation!$B$115:$E$119,3,FALSE)),"",VLOOKUP(J101,Exploitation!$B$115:$E$119,3,FALSE))</f>
        <v>Fumier composté - retournement, aération forcée</v>
      </c>
      <c r="N101" s="340" t="str">
        <f>IF(ISERROR(VLOOKUP(K101,Exploitation!$B$115:$E$119,3,FALSE)),"",VLOOKUP(K101,Exploitation!$B$115:$E$119,3,FALSE))</f>
        <v/>
      </c>
      <c r="O101" s="361">
        <f>IF(L101&lt;&gt;"",C101,0)</f>
        <v>0</v>
      </c>
      <c r="P101" s="361">
        <f>IF(L101&lt;&gt;"",D101,0)</f>
        <v>0</v>
      </c>
      <c r="Q101" s="361">
        <f ca="1">IF(M101&lt;&gt;"",E101,0)</f>
        <v>25267.317264000005</v>
      </c>
      <c r="R101" s="361">
        <f ca="1">IF(M101&lt;&gt;"",F101,0)</f>
        <v>38803.380084000004</v>
      </c>
      <c r="S101" s="361">
        <f>IF(N101&lt;&gt;"",G101,0)</f>
        <v>0</v>
      </c>
      <c r="T101" s="361">
        <f>IF(N101&lt;&gt;"",H101,0)</f>
        <v>0</v>
      </c>
      <c r="U101" s="361">
        <f>IF(N101='Donnees d''entrée'!$B$477,'Donnees d''entrée'!$E$477*S101,0)</f>
        <v>0</v>
      </c>
      <c r="V101" s="361">
        <f>IF(N101='Donnees d''entrée'!$B$477,'Donnees d''entrée'!$F$477*S101,S101)</f>
        <v>0</v>
      </c>
      <c r="W101" s="361">
        <f>IF(ISERROR(VLOOKUP(N101,'Donnees d''entrée'!$B$470:$G$478,2,FALSE)*V101),0,VLOOKUP(N101,'Donnees d''entrée'!$B$470:$G$478,2,FALSE)*V101)</f>
        <v>0</v>
      </c>
      <c r="X101" s="361">
        <f>IF(ISERROR($O101*VLOOKUP($L101,'Donnees d''entrée'!$B$470:$G$478,4,FALSE)),0,$O101*VLOOKUP($L101,'Donnees d''entrée'!$B$470:$G$478,4,FALSE))</f>
        <v>0</v>
      </c>
      <c r="Y101" s="361">
        <f>IF(ISERROR($O101*VLOOKUP($L101,'Donnees d''entrée'!$B$470:$G$478,5,FALSE)),0,$O101*VLOOKUP($L101,'Donnees d''entrée'!$B$470:$G$478,5,FALSE))</f>
        <v>0</v>
      </c>
      <c r="Z101" s="361">
        <f>IF(ISERROR(P101*(1-VLOOKUP(L101,'Donnees d''entrée'!$B$470:$G$478,6,FALSE))),0,P101*(1-VLOOKUP(L101,'Donnees d''entrée'!$B$470:$G$478,6,FALSE)))</f>
        <v>0</v>
      </c>
      <c r="AA101" s="361">
        <f>IF(ISERROR(P101*VLOOKUP(L101,'Donnees d''entrée'!$B$470:$G$478,6,FALSE)),0,P101*VLOOKUP(L101,'Donnees d''entrée'!$B$470:$G$478,6,FALSE))</f>
        <v>0</v>
      </c>
      <c r="AB101" s="361">
        <f ca="1">IF(ISERROR($Q101*VLOOKUP($M101,'Donnees d''entrée'!$B$470:$G$478,4,FALSE)),0,$Q101*VLOOKUP($M101,'Donnees d''entrée'!$B$470:$G$478,4,FALSE))</f>
        <v>25267.317264000005</v>
      </c>
      <c r="AC101" s="361">
        <f ca="1">IF(ISERROR($Q101*VLOOKUP($M101,'Donnees d''entrée'!$B$470:$G$478,5,FALSE)),0,$Q101*VLOOKUP($M101,'Donnees d''entrée'!$B$470:$G$478,5,FALSE))</f>
        <v>0</v>
      </c>
      <c r="AD101" s="361">
        <f ca="1">IF(ISERROR(R101*(1-VLOOKUP(M101,'Donnees d''entrée'!$B$470:$G$478,6,FALSE))),0,R101*(1-VLOOKUP(M101,'Donnees d''entrée'!$B$470:$G$478,6,FALSE)))</f>
        <v>38803.380084000004</v>
      </c>
      <c r="AE101" s="361">
        <f ca="1">IF(ISERROR(R101*VLOOKUP($M101,'Donnees d''entrée'!$B$470:$G$478,6,FALSE)),0,R101*VLOOKUP($M101,'Donnees d''entrée'!$B$470:$G$478,6,FALSE))</f>
        <v>0</v>
      </c>
      <c r="AF101" s="361">
        <f>IF(ISERROR(IF(N101='Donnees d''entrée'!$B$477,U101,(V101-W101)*VLOOKUP(N101,'Donnees d''entrée'!$B$470:$G$478,4,FALSE))),0,IF(N101='Donnees d''entrée'!$B$477,U101,(V101-W101)*VLOOKUP(N101,'Donnees d''entrée'!$B$470:$G$478,4,FALSE)))</f>
        <v>0</v>
      </c>
      <c r="AG101" s="361">
        <f>IF(ISERROR(IF(N101='Donnees d''entrée'!$B$477,V101-W101,(V101-W101)*VLOOKUP(N101,'Donnees d''entrée'!$B$470:$G$478,5,FALSE))),0,IF(N101='Donnees d''entrée'!$B$477,V101-W101,(V101-W101)*VLOOKUP(N101,'Donnees d''entrée'!$B$470:$G$478,5,FALSE)))</f>
        <v>0</v>
      </c>
      <c r="AH101" s="361">
        <f>IF(ISERROR(IF(N101='Donnees d''entrée'!$B$477,(T101-U101-V101)*'Donnees d''entrée'!$G$477+AF101,(T101-W101)*(1-VLOOKUP(N101,'Donnees d''entrée'!$B$470:$G$478,6,FALSE)))),0,IF(N101='Donnees d''entrée'!$B$477,(T101-U101-V101)*'Donnees d''entrée'!$G$477+AF101,(T101-W101)*(1-VLOOKUP(N101,'Donnees d''entrée'!$B$470:$G$478,6,FALSE))))</f>
        <v>0</v>
      </c>
      <c r="AI101" s="361">
        <f>IF(ISERROR(IF(N101='Donnees d''entrée'!$B$477,(T101-U101-V101)*'Donnees d''entrée'!$G$477+AG101,(T101-W101)*VLOOKUP(N101,'Donnees d''entrée'!$B$470:$G$478,6,FALSE))),0,IF(N101='Donnees d''entrée'!$B$477,(T101-U101-V101)*'Donnees d''entrée'!$G$477+AG101,(T101-W101)*VLOOKUP(N101,'Donnees d''entrée'!$B$470:$G$478,6,FALSE)))</f>
        <v>0</v>
      </c>
      <c r="AJ101" s="351" t="str">
        <f>IF(ISERROR(VLOOKUP(I101,Exploitation!$B$115:$G$119,5,FALSE)),"",VLOOKUP(I101,Exploitation!$B$115:$G$119,5,FALSE))</f>
        <v/>
      </c>
      <c r="AK101" s="351" t="str">
        <f>IF(ISERROR(VLOOKUP(I101,Exploitation!$B$115:$G$119,6,FALSE)),"",VLOOKUP(I101,Exploitation!$B$115:$G$119,6,FALSE))</f>
        <v/>
      </c>
      <c r="AL101" s="351" t="str">
        <f>IF(ISERROR(VLOOKUP(J101,Exploitation!$B$115:$G$119,5,FALSE)),"",VLOOKUP(J101,Exploitation!$B$115:$G$119,5,FALSE))</f>
        <v>COMPOST NORME</v>
      </c>
      <c r="AM101" s="351">
        <f>IF(ISERROR(VLOOKUP(J101,Exploitation!$B$115:$G$119,6,FALSE)),"",VLOOKUP(J101,Exploitation!$B$115:$G$119,6,FALSE))</f>
        <v>0</v>
      </c>
      <c r="AN101" s="351" t="str">
        <f>IF(ISERROR(VLOOKUP(K101,Exploitation!$B$115:$G$119,5,FALSE)),"",VLOOKUP(K101,Exploitation!$B$115:$G$119,5,FALSE))</f>
        <v/>
      </c>
      <c r="AO101" s="351" t="str">
        <f>IF(ISERROR(VLOOKUP(K101,Exploitation!$B$115:$G$119,6,FALSE)),"",VLOOKUP(K101,Exploitation!$B$115:$G$119,6,FALSE))</f>
        <v/>
      </c>
      <c r="AP101" s="355" t="str">
        <f>IF(ISERROR(VLOOKUP(I101,Exploitation!$B$123:$D$127,1,FALSE)),"",VLOOKUP(I101,Exploitation!$B$123:$D$127,1,FALSE))</f>
        <v/>
      </c>
      <c r="AQ101" s="355" t="str">
        <f>IF(ISERROR(VLOOKUP(J101,Exploitation!$B$123:$D$127,1,FALSE)),"",VLOOKUP(J101,Exploitation!$B$123:$D$127,1,FALSE))</f>
        <v/>
      </c>
      <c r="AR101" s="355" t="str">
        <f>IF(ISERROR(VLOOKUP(K101,Exploitation!$B$123:$D$127,1,FALSE)),"",VLOOKUP(K101,Exploitation!$B$123:$D$127,1,FALSE))</f>
        <v/>
      </c>
      <c r="AS101" s="355" t="str">
        <f>IF(ISERROR(VLOOKUP(I101,Exploitation!$B$123:$D$127,3,FALSE)),"",VLOOKUP(I101,Exploitation!$B$123:$D$127,3,FALSE))</f>
        <v/>
      </c>
      <c r="AT101" s="355" t="str">
        <f>IF(ISERROR(VLOOKUP(J101,Exploitation!$B$123:$D$127,3,FALSE)),"",VLOOKUP(J101,Exploitation!$B$123:$D$127,3,FALSE))</f>
        <v/>
      </c>
      <c r="AU101" s="355" t="str">
        <f>IF(ISERROR(VLOOKUP(K101,Exploitation!$B$123:$D$127,3,FALSE)),"",VLOOKUP(K101,Exploitation!$B$123:$D$127,3,FALSE))</f>
        <v/>
      </c>
      <c r="AV101" s="361">
        <f t="shared" ref="AV101:AV120" si="111">IF($AS101&lt;&gt;"",C101,0)</f>
        <v>0</v>
      </c>
      <c r="AW101" s="361">
        <f t="shared" ref="AW101:AW120" si="112">IF($AS101&lt;&gt;"",D101,0)</f>
        <v>0</v>
      </c>
      <c r="AX101" s="361">
        <f t="shared" ref="AX101:AX120" si="113">IF($AT101&lt;&gt;"",E101,0)</f>
        <v>0</v>
      </c>
      <c r="AY101" s="361">
        <f t="shared" ref="AY101:AY120" si="114">IF($AT101&lt;&gt;"",F101,0)</f>
        <v>0</v>
      </c>
      <c r="AZ101" s="361">
        <f t="shared" ref="AZ101:AZ120" si="115">IF($AU101&lt;&gt;"",G101,0)</f>
        <v>0</v>
      </c>
      <c r="BA101" s="361">
        <f>IF($AU101&lt;&gt;"",H101,0)</f>
        <v>0</v>
      </c>
      <c r="BB101" s="361">
        <f ca="1">IF(ISERROR(V46*Y46*$U72-X72),0,V46*Y46*$U72-X72)</f>
        <v>0</v>
      </c>
      <c r="BC101" s="361">
        <f ca="1">IF(ISERROR(V46*$U72-X72),0,V46*$U72-X72)</f>
        <v>0</v>
      </c>
      <c r="BD101" s="361">
        <f ca="1">IF(ISERROR(V46*Y46*$V72-Y72),0,V46*Y46*$V72-Y72)</f>
        <v>0</v>
      </c>
      <c r="BE101" s="361">
        <f ca="1">IF(ISERROR(V46*$V72-Y72),0,V46*$V72-Y72)</f>
        <v>0</v>
      </c>
      <c r="BF101" s="361">
        <f ca="1">IF(ISERROR(V46*Y46*$W72-Z72),0,V46*Y46*$W72-Z72)</f>
        <v>0</v>
      </c>
      <c r="BG101" s="361">
        <f ca="1">IF(ISERROR(V46*$W72-Z72),0,V46*$W72-Z72)</f>
        <v>0</v>
      </c>
      <c r="BH101" s="351" t="str">
        <f>IF(Exploitation!F89="","",Exploitation!F89)</f>
        <v/>
      </c>
      <c r="BI101" s="351" t="str">
        <f>IF(Exploitation!G89="","",Exploitation!G89)</f>
        <v/>
      </c>
      <c r="BJ101" s="351" t="str">
        <f>IF(Exploitation!H89="","",Exploitation!H89)</f>
        <v/>
      </c>
      <c r="BK101" s="340" t="str">
        <f>IF(ISERROR(VLOOKUP(BH101,Exploitation!$B$115:$E$119,3,FALSE)),"",VLOOKUP(BH101,Exploitation!$B$115:$E$119,3,FALSE))</f>
        <v/>
      </c>
      <c r="BL101" s="340" t="str">
        <f>IF(ISERROR(VLOOKUP(BI101,Exploitation!$B$115:$E$119,3,FALSE)),"",VLOOKUP(BI101,Exploitation!$B$115:$E$119,3,FALSE))</f>
        <v/>
      </c>
      <c r="BM101" s="340" t="str">
        <f>IF(ISERROR(VLOOKUP(BJ101,Exploitation!$B$115:$E$119,3,FALSE)),"",VLOOKUP(BJ101,Exploitation!$B$115:$E$119,3,FALSE))</f>
        <v/>
      </c>
      <c r="BN101" s="361">
        <f>IF(BK101&lt;&gt;"",BB101,0)</f>
        <v>0</v>
      </c>
      <c r="BO101" s="361">
        <f>IF(BK101&lt;&gt;"",BC101,0)</f>
        <v>0</v>
      </c>
      <c r="BP101" s="361">
        <f>IF(BL101&lt;&gt;"",BD101,0)</f>
        <v>0</v>
      </c>
      <c r="BQ101" s="361">
        <f>IF(BL101&lt;&gt;"",BE101,0)</f>
        <v>0</v>
      </c>
      <c r="BR101" s="361">
        <f>IF(BM101&lt;&gt;"",BF101,0)</f>
        <v>0</v>
      </c>
      <c r="BS101" s="361">
        <f>IF(BM101&lt;&gt;"",BG101,0)</f>
        <v>0</v>
      </c>
      <c r="BT101" s="361">
        <f>IF(BM101='Donnees d''entrée'!$B$477,'Donnees d''entrée'!$E$477*BR101,0)</f>
        <v>0</v>
      </c>
      <c r="BU101" s="361">
        <f>IF(BM101='Donnees d''entrée'!$B$477,'Donnees d''entrée'!$F$477*BR101,BR101)</f>
        <v>0</v>
      </c>
      <c r="BV101" s="361">
        <f>IF(ISERROR(VLOOKUP(BM101,'Donnees d''entrée'!$B$470:$G$478,2,FALSE)*BU101),0,VLOOKUP(BM101,'Donnees d''entrée'!$B$470:$G$478,2,FALSE)*BU101)</f>
        <v>0</v>
      </c>
      <c r="BW101" s="361">
        <f>IF(ISERROR($BN101*VLOOKUP($BK101,'Donnees d''entrée'!$B$470:$G$478,4,FALSE)),0,$BN101*VLOOKUP($BK101,'Donnees d''entrée'!$B$470:$G$478,4,FALSE))</f>
        <v>0</v>
      </c>
      <c r="BX101" s="361">
        <f>IF(ISERROR($BN101*VLOOKUP($BK101,'Donnees d''entrée'!$B$470:$G$478,5,FALSE)),0,$BN101*VLOOKUP($BK101,'Donnees d''entrée'!$B$470:$G$478,5,FALSE))</f>
        <v>0</v>
      </c>
      <c r="BY101" s="361">
        <f>IF(ISERROR(BO101*(1-VLOOKUP(BK101,'Donnees d''entrée'!$B$470:$G$478,6,FALSE))),0,BO101*(1-VLOOKUP(BK101,'Donnees d''entrée'!$B$470:$G$478,6,FALSE)))</f>
        <v>0</v>
      </c>
      <c r="BZ101" s="361">
        <f>IF(ISERROR(BO101*VLOOKUP(BK101,'Donnees d''entrée'!$B$470:$G$478,6,FALSE)),0,BO101*VLOOKUP(BK101,'Donnees d''entrée'!$B$470:$G$478,6,FALSE))</f>
        <v>0</v>
      </c>
      <c r="CA101" s="361">
        <f>IF(ISERROR($BP101*VLOOKUP($BL101,'Donnees d''entrée'!$B$470:$G$478,4,FALSE)),0,$BP101*VLOOKUP($BL101,'Donnees d''entrée'!$B$470:$G$478,4,FALSE))</f>
        <v>0</v>
      </c>
      <c r="CB101" s="361">
        <f>IF(ISERROR($BP101*VLOOKUP($BL101,'Donnees d''entrée'!$B$470:$G$478,5,FALSE)),0,$BP101*VLOOKUP($BL101,'Donnees d''entrée'!$B$470:$G$478,5,FALSE))</f>
        <v>0</v>
      </c>
      <c r="CC101" s="361">
        <f>IF(ISERROR(BQ101*(1-VLOOKUP(BL101,'Donnees d''entrée'!$B$470:$G$478,6,FALSE))),0,BQ101*(1-VLOOKUP(BL101,'Donnees d''entrée'!$B$470:$G$478,6,FALSE)))</f>
        <v>0</v>
      </c>
      <c r="CD101" s="361">
        <f>IF(ISERROR(BQ101*VLOOKUP(BL101,'Donnees d''entrée'!$B$470:$G$478,6,FALSE)),0,BQ101*VLOOKUP(BL101,'Donnees d''entrée'!$B$470:$G$478,6,FALSE))</f>
        <v>0</v>
      </c>
      <c r="CE101" s="361">
        <f>IF(ISERROR(IF(BM101='Donnees d''entrée'!$B$477,BT101,(BU101-BV101)*VLOOKUP(BM101,'Donnees d''entrée'!$B$470:$G$478,4,FALSE))),0,IF(BM101='Donnees d''entrée'!$B$477,BT101,(BU101-BV101)*VLOOKUP(BM101,'Donnees d''entrée'!$B$470:$G$478,4,FALSE)))</f>
        <v>0</v>
      </c>
      <c r="CF101" s="361">
        <f>IF(ISERROR(IF(BM101='Donnees d''entrée'!$B$477,BU101-BV101,(BU101-BV101)*VLOOKUP(BM101,'Donnees d''entrée'!$B$470:$G$478,5,FALSE))),0,IF(BM101='Donnees d''entrée'!$B$477,BU101-BV101,(BU101-BV101)*VLOOKUP(BM101,'Donnees d''entrée'!$B$470:$G$478,5,FALSE)))</f>
        <v>0</v>
      </c>
      <c r="CG101" s="361">
        <f>IF(ISERROR(IF(BM101='Donnees d''entrée'!$B$477,(BS101-BT101-BU101)*'Donnees d''entrée'!$G$477+CE101,(BS101-BV101)*(1-VLOOKUP(BM101,'Donnees d''entrée'!$B$470:$G$478,6,FALSE)))),0,IF(BM101='Donnees d''entrée'!$B$477,(BS101-BT101-BU101)*'Donnees d''entrée'!$G$477+CE101,(BS101-BV101)*(1-VLOOKUP(BM101,'Donnees d''entrée'!$B$470:$G$478,6,FALSE))))</f>
        <v>0</v>
      </c>
      <c r="CH101" s="361">
        <f>IF(ISERROR(IF(BM101='Donnees d''entrée'!$B$477,(BS101-BT101-BU101)*'Donnees d''entrée'!$G$477+CF101,(BS101-BV101)*VLOOKUP(BM101,'Donnees d''entrée'!$B$470:$G$478,6,FALSE))),0,IF(BM101='Donnees d''entrée'!$B$477,(BS101-BT101-BU101)*'Donnees d''entrée'!$G$477+CF101,(BS101-BV101)*VLOOKUP(BM101,'Donnees d''entrée'!$B$470:$G$478,6,FALSE)))</f>
        <v>0</v>
      </c>
      <c r="CI101" s="351" t="str">
        <f>IF(ISERROR(VLOOKUP(BH101,Exploitation!$B$115:$G$119,5,FALSE)),"",VLOOKUP(BH101,Exploitation!$B$115:$G$119,5,FALSE))</f>
        <v/>
      </c>
      <c r="CJ101" s="351" t="str">
        <f>IF(ISERROR(VLOOKUP(BH101,Exploitation!$B$115:$G$119,6,FALSE)),"",VLOOKUP(BH101,Exploitation!$B$115:$G$119,6,FALSE))</f>
        <v/>
      </c>
      <c r="CK101" s="351" t="str">
        <f>IF(ISERROR(VLOOKUP(BI101,Exploitation!$B$115:$G$119,5,FALSE)),"",VLOOKUP(BI101,Exploitation!$B$115:$G$119,5,FALSE))</f>
        <v/>
      </c>
      <c r="CL101" s="351" t="str">
        <f>IF(ISERROR(VLOOKUP(BI101,Exploitation!$B$115:$G$119,6,FALSE)),"",VLOOKUP(BI101,Exploitation!$B$115:$G$119,6,FALSE))</f>
        <v/>
      </c>
      <c r="CM101" s="351" t="str">
        <f>IF(ISERROR(VLOOKUP(BJ101,Exploitation!$B$115:$G$119,5,FALSE)),"",VLOOKUP(BJ101,Exploitation!$B$115:$G$119,5,FALSE))</f>
        <v/>
      </c>
      <c r="CN101" s="351" t="str">
        <f>IF(ISERROR(VLOOKUP(BJ101,Exploitation!$B$115:$G$119,6,FALSE)),"",VLOOKUP(BJ101,Exploitation!$B$115:$G$119,6,FALSE))</f>
        <v/>
      </c>
      <c r="CO101" s="355" t="str">
        <f>IF(ISERROR(VLOOKUP(BH101,Exploitation!$B$123:$D$127,1,FALSE)),"",VLOOKUP(BH101,Exploitation!$B$123:$D$127,1,FALSE))</f>
        <v/>
      </c>
      <c r="CP101" s="355" t="str">
        <f>IF(ISERROR(VLOOKUP(BI101,Exploitation!$B$123:$D$127,1,FALSE)),"",VLOOKUP(BI101,Exploitation!$B$123:$D$127,1,FALSE))</f>
        <v/>
      </c>
      <c r="CQ101" s="355" t="str">
        <f>IF(ISERROR(VLOOKUP(BJ101,Exploitation!$B$123:$D$127,1,FALSE)),"",VLOOKUP(BJ101,Exploitation!$B$123:$D$127,1,FALSE))</f>
        <v/>
      </c>
      <c r="CR101" s="355" t="str">
        <f>IF(ISERROR(VLOOKUP(BH101,Exploitation!$B$123:$D$127,3,FALSE)),"",VLOOKUP(BH101,Exploitation!$B$123:$D$127,3,FALSE))</f>
        <v/>
      </c>
      <c r="CS101" s="355" t="str">
        <f>IF(ISERROR(VLOOKUP(BI101,Exploitation!$B$123:$D$127,3,FALSE)),"",VLOOKUP(BI101,Exploitation!$B$123:$D$127,3,FALSE))</f>
        <v/>
      </c>
      <c r="CT101" s="355" t="str">
        <f>IF(ISERROR(VLOOKUP(BJ101,Exploitation!$B$123:$D$127,3,FALSE)),"",VLOOKUP(BJ101,Exploitation!$B$123:$D$127,3,FALSE))</f>
        <v/>
      </c>
      <c r="CU101" s="340">
        <f>IF($CO101&lt;&gt;"",BB101,0)</f>
        <v>0</v>
      </c>
      <c r="CV101" s="340">
        <f>IF($CO101&lt;&gt;"",BC101,0)</f>
        <v>0</v>
      </c>
      <c r="CW101" s="340">
        <f>IF($CP101&lt;&gt;"",BD101,0)</f>
        <v>0</v>
      </c>
      <c r="CX101" s="340">
        <f>IF($CP101&lt;&gt;"",BE101,0)</f>
        <v>0</v>
      </c>
      <c r="CY101" s="340">
        <f>IF($CQ101&lt;&gt;"",BF101,0)</f>
        <v>0</v>
      </c>
      <c r="CZ101" s="340">
        <f>IF($CQ101&lt;&gt;"",BG101,0)</f>
        <v>0</v>
      </c>
      <c r="DA101" s="340">
        <f ca="1">IF(ISERROR(AH46*AK46*$AB72-AE72),0,AH46*AK46*$AB72-AE72)</f>
        <v>0</v>
      </c>
      <c r="DB101" s="340">
        <f ca="1">IF(ISERROR(AH46*$AB72-AE72),0,AH46*$AB72-AE72)</f>
        <v>0</v>
      </c>
      <c r="DC101" s="340">
        <f ca="1">IF(ISERROR(AH46*AK46*$AC72-AF72),0,AH46*AK46*$AC72-AF72)</f>
        <v>0</v>
      </c>
      <c r="DD101" s="340">
        <f ca="1">IF(ISERROR(AH46*$AC72-AF72),0,AH46*$AC72-AF72)</f>
        <v>0</v>
      </c>
      <c r="DE101" s="340">
        <f ca="1">IF(ISERROR(AH46*AK46*$AD72-AG72),0,AH46*AK46*$AD72-AG72)</f>
        <v>0</v>
      </c>
      <c r="DF101" s="340">
        <f ca="1">IF(ISERROR(AH46*$AD72-AG72),0,AH46*$AD72-AG72)</f>
        <v>0</v>
      </c>
      <c r="DG101" s="351" t="str">
        <f>IF(Exploitation!I89="","",Exploitation!I89)</f>
        <v/>
      </c>
      <c r="DH101" s="351" t="str">
        <f>IF(Exploitation!J89="","",Exploitation!J89)</f>
        <v/>
      </c>
      <c r="DI101" s="351" t="str">
        <f>IF(Exploitation!K89="","",Exploitation!K89)</f>
        <v/>
      </c>
      <c r="DJ101" s="340" t="str">
        <f>IF(ISERROR(VLOOKUP(DG101,Exploitation!$B$115:$E$119,3,FALSE)),"",VLOOKUP(DG101,Exploitation!$B$115:$E$119,3,FALSE))</f>
        <v/>
      </c>
      <c r="DK101" s="340" t="str">
        <f>IF(ISERROR(VLOOKUP(DH101,Exploitation!$B$115:$E$119,3,FALSE)),"",VLOOKUP(DH101,Exploitation!$B$115:$E$119,3,FALSE))</f>
        <v/>
      </c>
      <c r="DL101" s="340" t="str">
        <f>IF(ISERROR(VLOOKUP(DI101,Exploitation!$B$115:$E$119,3,FALSE)),"",VLOOKUP(DI101,Exploitation!$B$115:$E$119,3,FALSE))</f>
        <v/>
      </c>
      <c r="DM101" s="361">
        <f>IF(DJ101&lt;&gt;"",DA101,0)</f>
        <v>0</v>
      </c>
      <c r="DN101" s="361">
        <f>IF(DJ101&lt;&gt;"",DB101,0)</f>
        <v>0</v>
      </c>
      <c r="DO101" s="361">
        <f>IF(DK101&lt;&gt;"",DC101,0)</f>
        <v>0</v>
      </c>
      <c r="DP101" s="361">
        <f>IF(DK101&lt;&gt;"",DD101,0)</f>
        <v>0</v>
      </c>
      <c r="DQ101" s="361">
        <f>IF(DL101&lt;&gt;"",DE101,0)</f>
        <v>0</v>
      </c>
      <c r="DR101" s="361">
        <f>IF(DL101&lt;&gt;"",DF101,0)</f>
        <v>0</v>
      </c>
      <c r="DS101" s="361">
        <f>IF(DL101='Donnees d''entrée'!$B$477,'Donnees d''entrée'!$E$477*DQ101,0)</f>
        <v>0</v>
      </c>
      <c r="DT101" s="361">
        <f>IF(DL101='Donnees d''entrée'!$B$477,'Donnees d''entrée'!$F$477*DQ101,DQ101)</f>
        <v>0</v>
      </c>
      <c r="DU101" s="361">
        <f>IF(ISERROR(VLOOKUP(DL101,'Donnees d''entrée'!$B$470:$G$478,2,FALSE)*DT101),0,VLOOKUP(DL101,'Donnees d''entrée'!$B$470:$G$478,2,FALSE)*DT101)</f>
        <v>0</v>
      </c>
      <c r="DV101" s="361">
        <f>IF(ISERROR($DM101*VLOOKUP($DJ101,'Donnees d''entrée'!$B$470:$G$478,4,FALSE)),0,$DM101*VLOOKUP($DJ101,'Donnees d''entrée'!$B$470:$G$478,4,FALSE))</f>
        <v>0</v>
      </c>
      <c r="DW101" s="361">
        <f>IF(ISERROR($DM101*VLOOKUP($DJ101,'Donnees d''entrée'!$B$470:$G$478,5,FALSE)),0,$DM101*VLOOKUP($DJ101,'Donnees d''entrée'!$B$470:$G$478,5,FALSE))</f>
        <v>0</v>
      </c>
      <c r="DX101" s="361">
        <f>IF(ISERROR(DN101*(1-VLOOKUP(DJ101,'Donnees d''entrée'!$B$470:$G$478,6,FALSE))),0,DN101*(1-VLOOKUP(DJ101,'Donnees d''entrée'!$B$470:$G$478,6,FALSE)))</f>
        <v>0</v>
      </c>
      <c r="DY101" s="361">
        <f>IF(ISERROR(DN101*VLOOKUP(DJ101,'Donnees d''entrée'!$B$470:$G$478,6,FALSE)),0,DN101*VLOOKUP(DJ101,'Donnees d''entrée'!$B$470:$G$478,6,FALSE))</f>
        <v>0</v>
      </c>
      <c r="DZ101" s="361">
        <f>IF(ISERROR($DO101*VLOOKUP($DK101,'Donnees d''entrée'!$B$470:$G$478,4,FALSE)),0,$DO101*VLOOKUP($DK101,'Donnees d''entrée'!$B$470:$G$478,4,FALSE))</f>
        <v>0</v>
      </c>
      <c r="EA101" s="361">
        <f>IF(ISERROR($DO101*VLOOKUP($DK101,'Donnees d''entrée'!$B$470:$G$478,5,FALSE)),0,$DO101*VLOOKUP($DK101,'Donnees d''entrée'!$B$470:$G$478,5,FALSE))</f>
        <v>0</v>
      </c>
      <c r="EB101" s="361">
        <f>IF(ISERROR(DP101*(1-VLOOKUP(DK101,'Donnees d''entrée'!$B$470:$G$478,6,FALSE))),0,DP101*(1-VLOOKUP(DK101,'Donnees d''entrée'!$B$470:$G$478,6,FALSE)))</f>
        <v>0</v>
      </c>
      <c r="EC101" s="361">
        <f>IF(ISERROR(DP101*VLOOKUP(DK101,'Donnees d''entrée'!$B$470:$G$478,6,FALSE)),0,DP101*VLOOKUP(DK101,'Donnees d''entrée'!$B$470:$G$478,6,FALSE))</f>
        <v>0</v>
      </c>
      <c r="ED101" s="361">
        <f>IF(ISERROR(IF(DL101='Donnees d''entrée'!$B$477,DS101,(DT101-DU101)*VLOOKUP(DL101,'Donnees d''entrée'!$B$470:$G$478,4,FALSE))),0,IF(DL101='Donnees d''entrée'!$B$477,DS101,(DT101-DU101)*VLOOKUP(DL101,'Donnees d''entrée'!$B$470:$G$478,4,FALSE)))</f>
        <v>0</v>
      </c>
      <c r="EE101" s="361">
        <f>IF(ISERROR(IF(DL101='Donnees d''entrée'!$B$477,DT101-DU101,(DT101-DU101)*VLOOKUP(DL101,'Donnees d''entrée'!$B$470:$G$478,5,FALSE))),0,IF(DL101='Donnees d''entrée'!$B$477,DT101-DU101,(DT101-DU101)*VLOOKUP(DL101,'Donnees d''entrée'!$B$470:$G$478,5,FALSE)))</f>
        <v>0</v>
      </c>
      <c r="EF101" s="361">
        <f>IF(ISERROR(IF(DL101='Donnees d''entrée'!$B$477,(DR101-DS101-DT101)*'Donnees d''entrée'!$G$477+ED101,(DR101-DU101)*(1-VLOOKUP(DL101,'Donnees d''entrée'!$B$470:$G$478,6,FALSE)))),0,IF(DL101='Donnees d''entrée'!$B$477,(DR101-DS101-DT101)*'Donnees d''entrée'!$G$477+ED101,(DR101-DU101)*(1-VLOOKUP(DL101,'Donnees d''entrée'!$B$470:$G$478,6,FALSE))))</f>
        <v>0</v>
      </c>
      <c r="EG101" s="361">
        <f>IF(ISERROR(IF(DL101='Donnees d''entrée'!$B$477,(DR101-DS101-DT101)*'Donnees d''entrée'!$G$477+EE101,(DR101-DU101)*VLOOKUP(DL101,'Donnees d''entrée'!$B$470:$G$478,6,FALSE))),0,IF(DL101='Donnees d''entrée'!$B$477,(DR101-DS101-DT101)*'Donnees d''entrée'!$G$477+EE101,(DR101-DU101)*VLOOKUP(DL101,'Donnees d''entrée'!$B$470:$G$478,6,FALSE)))</f>
        <v>0</v>
      </c>
      <c r="EH101" s="351" t="str">
        <f>IF(ISERROR(VLOOKUP(DG101,Exploitation!$B$115:$G$119,5,FALSE)),"",VLOOKUP(DG101,Exploitation!$B$115:$G$119,5,FALSE))</f>
        <v/>
      </c>
      <c r="EI101" s="351" t="str">
        <f>IF(ISERROR(VLOOKUP(DG101,Exploitation!$B$115:$G$119,6,FALSE)),"",VLOOKUP(DG101,Exploitation!$B$115:$G$119,6,FALSE))</f>
        <v/>
      </c>
      <c r="EJ101" s="351" t="str">
        <f>IF(ISERROR(VLOOKUP(DH101,Exploitation!$B$115:$G$119,5,FALSE)),"",VLOOKUP(DH101,Exploitation!$B$115:$G$119,5,FALSE))</f>
        <v/>
      </c>
      <c r="EK101" s="351" t="str">
        <f>IF(ISERROR(VLOOKUP(DH101,Exploitation!$B$115:$G$119,6,FALSE)),"",VLOOKUP(DH101,Exploitation!$B$115:$G$119,6,FALSE))</f>
        <v/>
      </c>
      <c r="EL101" s="351" t="str">
        <f>IF(ISERROR(VLOOKUP(DI101,Exploitation!$B$115:$G$119,5,FALSE)),"",VLOOKUP(DI101,Exploitation!$B$115:$G$119,5,FALSE))</f>
        <v/>
      </c>
      <c r="EM101" s="351" t="str">
        <f>IF(ISERROR(VLOOKUP(DI101,Exploitation!$B$115:$G$119,6,FALSE)),"",VLOOKUP(DI101,Exploitation!$B$115:$G$119,6,FALSE))</f>
        <v/>
      </c>
      <c r="EN101" s="355" t="str">
        <f>IF(ISERROR(VLOOKUP(DG101,Exploitation!$B$123:$D$127,1,FALSE)),"",VLOOKUP(DG101,Exploitation!$B$123:$D$127,1,FALSE))</f>
        <v/>
      </c>
      <c r="EO101" s="355" t="str">
        <f>IF(ISERROR(VLOOKUP(DH101,Exploitation!$B$123:$D$127,1,FALSE)),"",VLOOKUP(DH101,Exploitation!$B$123:$D$127,1,FALSE))</f>
        <v/>
      </c>
      <c r="EP101" s="355" t="str">
        <f>IF(ISERROR(VLOOKUP(DI101,Exploitation!$B$123:$D$127,1,FALSE)),"",VLOOKUP(DI101,Exploitation!$B$123:$D$127,1,FALSE))</f>
        <v/>
      </c>
      <c r="EQ101" s="355" t="str">
        <f>IF(ISERROR(VLOOKUP(DG101,Exploitation!$B$123:$D$127,3,FALSE)),"",VLOOKUP(DG101,Exploitation!$B$123:$D$127,3,FALSE))</f>
        <v/>
      </c>
      <c r="ER101" s="355" t="str">
        <f>IF(ISERROR(VLOOKUP(DH101,Exploitation!$B$123:$D$127,3,FALSE)),"",VLOOKUP(DH101,Exploitation!$B$123:$D$127,3,FALSE))</f>
        <v/>
      </c>
      <c r="ES101" s="355" t="str">
        <f>IF(ISERROR(VLOOKUP(DI101,Exploitation!$B$123:$D$127,3,FALSE)),"",VLOOKUP(DI101,Exploitation!$B$123:$D$127,3,FALSE))</f>
        <v/>
      </c>
      <c r="ET101" s="340">
        <f>IF($EN101&lt;&gt;"",DA101,0)</f>
        <v>0</v>
      </c>
      <c r="EU101" s="340">
        <f>IF($EN101&lt;&gt;"",DB101,0)</f>
        <v>0</v>
      </c>
      <c r="EV101" s="340">
        <f>IF($EO101&lt;&gt;"",DC101,0)</f>
        <v>0</v>
      </c>
      <c r="EW101" s="340">
        <f t="shared" ref="EW101:EW116" si="116">IF($EO101&lt;&gt;"",DD101,0)</f>
        <v>0</v>
      </c>
      <c r="EX101" s="340">
        <f>IF($EP101&lt;&gt;"",DE101,0)</f>
        <v>0</v>
      </c>
      <c r="EY101" s="340">
        <f>IF($EP101&lt;&gt;"",DF101,0)</f>
        <v>0</v>
      </c>
      <c r="EZ101" s="340">
        <f ca="1">IF(ISERROR(AT46*AW46*$AI72-AL72),0,AT46*AW46*$AI72-AL72)</f>
        <v>0</v>
      </c>
      <c r="FA101" s="340">
        <f ca="1">IF(ISERROR(AT46*$AI72-AL72),0,AT46*$AI72-AL72)</f>
        <v>0</v>
      </c>
      <c r="FB101" s="340">
        <f ca="1">IF(ISERROR(AT46*AW46*$AJ72-AM72),0,AT46*AW46*$AJ72-AM72)</f>
        <v>0</v>
      </c>
      <c r="FC101" s="340">
        <f ca="1">IF(ISERROR(AT46*$AJ72-AM72),0,AT46*$AJ72-AM72)</f>
        <v>0</v>
      </c>
      <c r="FD101" s="340">
        <f ca="1">IF(ISERROR(AT46*AW46*$AK72-AN72),0,AT46*AW46*$AK72-AN72)</f>
        <v>0</v>
      </c>
      <c r="FE101" s="340">
        <f ca="1">IF(ISERROR(AT46*$AK72-AN72),0,AT46*$AK72-AN72)</f>
        <v>0</v>
      </c>
      <c r="FF101" s="351" t="str">
        <f>IF(Exploitation!L89="","",Exploitation!L89)</f>
        <v/>
      </c>
      <c r="FG101" s="351" t="str">
        <f>IF(Exploitation!M89="","",Exploitation!M89)</f>
        <v/>
      </c>
      <c r="FH101" s="351" t="str">
        <f>IF(Exploitation!N89="","",Exploitation!N89)</f>
        <v/>
      </c>
      <c r="FI101" s="340" t="str">
        <f>IF(ISERROR(VLOOKUP(FF101,Exploitation!$B$115:$E$119,3,FALSE)),"",VLOOKUP(FF101,Exploitation!$B$115:$E$119,3,FALSE))</f>
        <v/>
      </c>
      <c r="FJ101" s="340" t="str">
        <f>IF(ISERROR(VLOOKUP(FG101,Exploitation!$B$115:$E$119,3,FALSE)),"",VLOOKUP(FG101,Exploitation!$B$115:$E$119,3,FALSE))</f>
        <v/>
      </c>
      <c r="FK101" s="340" t="str">
        <f>IF(ISERROR(VLOOKUP(FH101,Exploitation!$B$115:$E$119,3,FALSE)),"",VLOOKUP(FH101,Exploitation!$B$115:$E$119,3,FALSE))</f>
        <v/>
      </c>
      <c r="FL101" s="361">
        <f>IF(FI101&lt;&gt;"",EZ101,0)</f>
        <v>0</v>
      </c>
      <c r="FM101" s="361">
        <f>IF(FI101&lt;&gt;"",FA101,0)</f>
        <v>0</v>
      </c>
      <c r="FN101" s="361">
        <f>IF(FJ101&lt;&gt;"",FB101,0)</f>
        <v>0</v>
      </c>
      <c r="FO101" s="361">
        <f>IF(FJ101&lt;&gt;"",FC101,0)</f>
        <v>0</v>
      </c>
      <c r="FP101" s="361">
        <f>IF(FK101&lt;&gt;"",FD101,0)</f>
        <v>0</v>
      </c>
      <c r="FQ101" s="361">
        <f>IF(FK101&lt;&gt;"",FE101,0)</f>
        <v>0</v>
      </c>
      <c r="FR101" s="361">
        <f>IF(FK101='Donnees d''entrée'!$B$477,'Donnees d''entrée'!$E$477*FP101,0)</f>
        <v>0</v>
      </c>
      <c r="FS101" s="361">
        <f>IF(FK101='Donnees d''entrée'!$B$477,'Donnees d''entrée'!$F$477*FP101,FP101)</f>
        <v>0</v>
      </c>
      <c r="FT101" s="361">
        <f>IF(ISERROR(VLOOKUP(FK101,'Donnees d''entrée'!$B$470:$G$478,2,FALSE)*FS101),0,VLOOKUP(FK101,'Donnees d''entrée'!$B$470:$G$478,2,FALSE)*FS101)</f>
        <v>0</v>
      </c>
      <c r="FU101" s="361">
        <f>IF(ISERROR($FL101*VLOOKUP($FI101,'Donnees d''entrée'!$B$470:$G$478,4,FALSE)),0,$FL101*VLOOKUP($FI101,'Donnees d''entrée'!$B$470:$G$478,4,FALSE))</f>
        <v>0</v>
      </c>
      <c r="FV101" s="361">
        <f>IF(ISERROR($FL101*VLOOKUP($FI101,'Donnees d''entrée'!$B$470:$G$478,5,FALSE)),0,$FL101*VLOOKUP($FI101,'Donnees d''entrée'!$B$470:$G$478,5,FALSE))</f>
        <v>0</v>
      </c>
      <c r="FW101" s="361">
        <f>IF(ISERROR(FM101*(1-VLOOKUP(FI101,'Donnees d''entrée'!$B$470:$G$478,6,FALSE))),0,FM101*(1-VLOOKUP(FI101,'Donnees d''entrée'!$B$470:$G$478,6,FALSE)))</f>
        <v>0</v>
      </c>
      <c r="FX101" s="361">
        <f>IF(ISERROR(FM101*VLOOKUP(FI101,'Donnees d''entrée'!$B$470:$G$478,6,FALSE)),0,FM101*VLOOKUP(FI101,'Donnees d''entrée'!$B$470:$G$478,6,FALSE))</f>
        <v>0</v>
      </c>
      <c r="FY101" s="361">
        <f>IF(ISERROR($FN101*VLOOKUP($FJ101,'Donnees d''entrée'!$B$470:$G$478,4,FALSE)),0,$FN101*VLOOKUP($FJ101,'Donnees d''entrée'!$B$470:$G$478,4,FALSE))</f>
        <v>0</v>
      </c>
      <c r="FZ101" s="361">
        <f>IF(ISERROR($FN101*VLOOKUP($FJ101,'Donnees d''entrée'!$B$470:$G$478,5,FALSE)),0,$FN101*VLOOKUP($FJ101,'Donnees d''entrée'!$B$470:$G$478,5,FALSE))</f>
        <v>0</v>
      </c>
      <c r="GA101" s="361">
        <f>IF(ISERROR(FO101*(1-VLOOKUP(FJ101,'Donnees d''entrée'!$B$470:$G$478,6,FALSE))),0,FO101*(1-VLOOKUP(FJ101,'Donnees d''entrée'!$B$470:$G$478,6,FALSE)))</f>
        <v>0</v>
      </c>
      <c r="GB101" s="361">
        <f>IF(ISERROR(FO101*VLOOKUP(FJ101,'Donnees d''entrée'!$B$470:$G$478,6,FALSE)),0,FO101*VLOOKUP(FJ101,'Donnees d''entrée'!$B$470:$G$478,6,FALSE))</f>
        <v>0</v>
      </c>
      <c r="GC101" s="361">
        <f>IF(ISERROR(IF(FK101='Donnees d''entrée'!$B$477,FR101,(FS101-FT101)*VLOOKUP(FK101,'Donnees d''entrée'!$B$470:$G$478,4,FALSE))),0,IF(FK101='Donnees d''entrée'!$B$477,FR101,(FS101-FT101)*VLOOKUP(FK101,'Donnees d''entrée'!$B$470:$G$478,4,FALSE)))</f>
        <v>0</v>
      </c>
      <c r="GD101" s="361">
        <f>IF(ISERROR(IF(FK101='Donnees d''entrée'!$B$477,FS101-FT101,(FS101-FT101)*VLOOKUP(FK101,'Donnees d''entrée'!$B$470:$G$478,5,FALSE))),0,IF(FK101='Donnees d''entrée'!$B$477,FS101-FT101,(FS101-FT101)*VLOOKUP(FK101,'Donnees d''entrée'!$B$470:$G$478,5,FALSE)))</f>
        <v>0</v>
      </c>
      <c r="GE101" s="361">
        <f>IF(ISERROR(IF(FK101='Donnees d''entrée'!$B$477,(FQ101-FR101-FS101)*'Donnees d''entrée'!$G$477+GC101,(FQ101-FT101)*(1-VLOOKUP(FK101,'Donnees d''entrée'!$B$470:$G$478,6,FALSE)))),0,IF(FK101='Donnees d''entrée'!$B$477,(FQ101-FR101-FS101)*'Donnees d''entrée'!$G$477+GC101,(FQ101-FT101)*(1-VLOOKUP(FK101,'Donnees d''entrée'!$B$470:$G$478,6,FALSE))))</f>
        <v>0</v>
      </c>
      <c r="GF101" s="361">
        <f>IF(ISERROR(IF(FK101='Donnees d''entrée'!$B$477,(FQ101-FR101-FS101)*'Donnees d''entrée'!$G$477+GD101,(FQ101-FT101)*VLOOKUP(FK101,'Donnees d''entrée'!$B$470:$G$478,6,FALSE))),0,IF(FK101='Donnees d''entrée'!$B$477,(FQ101-FR101-FS101)*'Donnees d''entrée'!$G$477+GD101,(FQ101-FT101)*VLOOKUP(FK101,'Donnees d''entrée'!$B$470:$G$478,6,FALSE)))</f>
        <v>0</v>
      </c>
      <c r="GG101" s="351" t="str">
        <f>IF(ISERROR(VLOOKUP(FF101,Exploitation!$B$115:$G$119,5,FALSE)),"",VLOOKUP(FF101,Exploitation!$B$115:$G$119,5,FALSE))</f>
        <v/>
      </c>
      <c r="GH101" s="351" t="str">
        <f>IF(ISERROR(VLOOKUP(FF101,Exploitation!$B$115:$G$119,6,FALSE)),"",VLOOKUP(FF101,Exploitation!$B$115:$G$119,6,FALSE))</f>
        <v/>
      </c>
      <c r="GI101" s="351" t="str">
        <f>IF(ISERROR(VLOOKUP(FG101,Exploitation!$B$115:$G$119,5,FALSE)),"",VLOOKUP(FG101,Exploitation!$B$115:$G$119,5,FALSE))</f>
        <v/>
      </c>
      <c r="GJ101" s="351" t="str">
        <f>IF(ISERROR(VLOOKUP(FG101,Exploitation!$B$115:$G$119,6,FALSE)),"",VLOOKUP(FG101,Exploitation!$B$115:$G$119,6,FALSE))</f>
        <v/>
      </c>
      <c r="GK101" s="351" t="str">
        <f>IF(ISERROR(VLOOKUP(FH101,Exploitation!$B$115:$G$119,5,FALSE)),"",VLOOKUP(FH101,Exploitation!$B$115:$G$119,5,FALSE))</f>
        <v/>
      </c>
      <c r="GL101" s="351" t="str">
        <f>IF(ISERROR(VLOOKUP(FH101,Exploitation!$B$115:$G$119,6,FALSE)),"",VLOOKUP(FH101,Exploitation!$B$115:$G$119,6,FALSE))</f>
        <v/>
      </c>
      <c r="GM101" s="355" t="str">
        <f>IF(ISERROR(VLOOKUP(FF101,Exploitation!$B$123:$D$127,1,FALSE)),"",VLOOKUP(FF101,Exploitation!$B$123:$D$127,1,FALSE))</f>
        <v/>
      </c>
      <c r="GN101" s="355" t="str">
        <f>IF(ISERROR(VLOOKUP(FG101,Exploitation!$B$123:$D$127,1,FALSE)),"",VLOOKUP(FG101,Exploitation!$B$123:$D$127,1,FALSE))</f>
        <v/>
      </c>
      <c r="GO101" s="355" t="str">
        <f>IF(ISERROR(VLOOKUP(FH101,Exploitation!$B$123:$D$127,1,FALSE)),"",VLOOKUP(FH101,Exploitation!$B$123:$D$127,1,FALSE))</f>
        <v/>
      </c>
      <c r="GP101" s="355" t="str">
        <f>IF(ISERROR(VLOOKUP(FF101,Exploitation!$B$123:$D$127,3,FALSE)),"",VLOOKUP(FF101,Exploitation!$B$123:$D$127,3,FALSE))</f>
        <v/>
      </c>
      <c r="GQ101" s="355" t="str">
        <f>IF(ISERROR(VLOOKUP(FG101,Exploitation!$B$123:$D$127,3,FALSE)),"",VLOOKUP(FG101,Exploitation!$B$123:$D$127,3,FALSE))</f>
        <v/>
      </c>
      <c r="GR101" s="355" t="str">
        <f>IF(ISERROR(VLOOKUP(FH101,Exploitation!$B$123:$D$127,3,FALSE)),"",VLOOKUP(FH101,Exploitation!$B$123:$D$127,3,FALSE))</f>
        <v/>
      </c>
      <c r="GS101" s="340">
        <f>IF($GM101&lt;&gt;"",EZ101,0)</f>
        <v>0</v>
      </c>
      <c r="GT101" s="340">
        <f>IF($GM101&lt;&gt;"",FA101,0)</f>
        <v>0</v>
      </c>
      <c r="GU101" s="340">
        <f>IF($GN101&lt;&gt;"",FB101,0)</f>
        <v>0</v>
      </c>
      <c r="GV101" s="340">
        <f>IF($GN101&lt;&gt;"",FC101,0)</f>
        <v>0</v>
      </c>
      <c r="GW101" s="340">
        <f>IF($GO101&lt;&gt;"",FD101,0)</f>
        <v>0</v>
      </c>
      <c r="GX101" s="340">
        <f>IF($GO101&lt;&gt;"",FE101,0)</f>
        <v>0</v>
      </c>
      <c r="GY101" s="340">
        <f ca="1">IF(ISERROR(BF46*BI46*$AP72-AS72),0,BF46*BI46*$AP72-AS72)</f>
        <v>0</v>
      </c>
      <c r="GZ101" s="340">
        <f ca="1">IF(ISERROR(BF46*$AP72-AS72),0,BF46*$AP72-AS72)</f>
        <v>0</v>
      </c>
      <c r="HA101" s="340">
        <f ca="1">IF(ISERROR(BF46*BI46*$AQ72-AT72),0,BF46*BI46*$AQ72-AT72)</f>
        <v>0</v>
      </c>
      <c r="HB101" s="340">
        <f ca="1">IF(ISERROR(BF46*$AQ72-AT72),0,BF46*$AQ72-AT72)</f>
        <v>0</v>
      </c>
      <c r="HC101" s="340">
        <f ca="1">IF(ISERROR(BF46*BI46*$AR72-AU72),0,BF46*BI46*$AR72-AU72)</f>
        <v>0</v>
      </c>
      <c r="HD101" s="340">
        <f ca="1">IF(ISERROR(BF46*$AR72-AU72),0,BF46*$AR72-AU72)</f>
        <v>0</v>
      </c>
      <c r="HE101" s="351" t="str">
        <f>IF(Exploitation!O89="","",Exploitation!O89)</f>
        <v/>
      </c>
      <c r="HF101" s="351" t="str">
        <f>IF(Exploitation!P89="","",Exploitation!P89)</f>
        <v/>
      </c>
      <c r="HG101" s="351" t="str">
        <f>IF(Exploitation!Q89="","",Exploitation!Q89)</f>
        <v/>
      </c>
      <c r="HH101" s="340" t="str">
        <f>IF(ISERROR(VLOOKUP(HE101,Exploitation!$B$115:$E$119,3,FALSE)),"",VLOOKUP(HE101,Exploitation!$B$115:$E$119,3,FALSE))</f>
        <v/>
      </c>
      <c r="HI101" s="340" t="str">
        <f>IF(ISERROR(VLOOKUP(HF101,Exploitation!$B$115:$E$119,3,FALSE)),"",VLOOKUP(HF101,Exploitation!$B$115:$E$119,3,FALSE))</f>
        <v/>
      </c>
      <c r="HJ101" s="340" t="str">
        <f>IF(ISERROR(VLOOKUP(HG101,Exploitation!$B$115:$E$119,3,FALSE)),"",VLOOKUP(HG101,Exploitation!$B$115:$E$119,3,FALSE))</f>
        <v/>
      </c>
      <c r="HK101" s="361">
        <f>IF(HH101&lt;&gt;"",GY101,0)</f>
        <v>0</v>
      </c>
      <c r="HL101" s="361">
        <f>IF(HH101&lt;&gt;"",GZ101,0)</f>
        <v>0</v>
      </c>
      <c r="HM101" s="361">
        <f>IF(HI101&lt;&gt;"",HA101,0)</f>
        <v>0</v>
      </c>
      <c r="HN101" s="361">
        <f>IF(HI101&lt;&gt;"",HB101,0)</f>
        <v>0</v>
      </c>
      <c r="HO101" s="361">
        <f>IF(HJ101&lt;&gt;"",HC101,0)</f>
        <v>0</v>
      </c>
      <c r="HP101" s="361">
        <f>IF(HJ101&lt;&gt;"",HD101,0)</f>
        <v>0</v>
      </c>
      <c r="HQ101" s="361">
        <f>IF(HJ101='Donnees d''entrée'!$B$477,'Donnees d''entrée'!$E$477*HO101,0)</f>
        <v>0</v>
      </c>
      <c r="HR101" s="361">
        <f>IF(HJ101='Donnees d''entrée'!$B$477,'Donnees d''entrée'!$F$477*HO101,HO101)</f>
        <v>0</v>
      </c>
      <c r="HS101" s="361">
        <f>IF(ISERROR(VLOOKUP(HJ101,'Donnees d''entrée'!$B$470:$G$478,2,FALSE)*HR101),0,VLOOKUP(HJ101,'Donnees d''entrée'!$B$470:$G$478,2,FALSE)*HR101)</f>
        <v>0</v>
      </c>
      <c r="HT101" s="361">
        <f>IF(ISERROR($HK101*VLOOKUP($HH101,'Donnees d''entrée'!$B$470:$G$478,4,FALSE)),0,$HK101*VLOOKUP($HH101,'Donnees d''entrée'!$B$470:$G$478,4,FALSE))</f>
        <v>0</v>
      </c>
      <c r="HU101" s="361">
        <f>IF(ISERROR($HK101*VLOOKUP($HH101,'Donnees d''entrée'!$B$470:$G$478,5,FALSE)),0,$HK101*VLOOKUP($HH101,'Donnees d''entrée'!$B$470:$G$478,5,FALSE))</f>
        <v>0</v>
      </c>
      <c r="HV101" s="361">
        <f>IF(ISERROR(HL101*(1-VLOOKUP(HH101,'Donnees d''entrée'!$B$470:$G$478,6,FALSE))),0,HL101*(1-VLOOKUP(HH101,'Donnees d''entrée'!$B$470:$G$478,6,FALSE)))</f>
        <v>0</v>
      </c>
      <c r="HW101" s="361">
        <f>IF(ISERROR(HL101*VLOOKUP(HH101,'Donnees d''entrée'!$B$470:$G$478,6,FALSE)),0,HL101*VLOOKUP(HH101,'Donnees d''entrée'!$B$470:$G$478,6,FALSE))</f>
        <v>0</v>
      </c>
      <c r="HX101" s="361">
        <f>IF(ISERROR($HM101*VLOOKUP($HI101,'Donnees d''entrée'!$B$470:$G$478,4,FALSE)),0,$HM101*VLOOKUP($HI101,'Donnees d''entrée'!$B$470:$G$478,4,FALSE))</f>
        <v>0</v>
      </c>
      <c r="HY101" s="361">
        <f>IF(ISERROR($HM101*VLOOKUP($HI101,'Donnees d''entrée'!$B$470:$G$478,5,FALSE)),0,$HM101*VLOOKUP($HI101,'Donnees d''entrée'!$B$470:$G$478,5,FALSE))</f>
        <v>0</v>
      </c>
      <c r="HZ101" s="361">
        <f>IF(ISERROR(HN101*(1-VLOOKUP(HI101,'Donnees d''entrée'!$B$470:$G$478,6,FALSE))),0,HN101*(1-VLOOKUP(HI101,'Donnees d''entrée'!$B$470:$G$478,6,FALSE)))</f>
        <v>0</v>
      </c>
      <c r="IA101" s="361">
        <f>IF(ISERROR(HN101*VLOOKUP(HI101,'Donnees d''entrée'!$B$470:$G$478,6,FALSE)),0,HN101*VLOOKUP(HI101,'Donnees d''entrée'!$B$470:$G$478,6,FALSE))</f>
        <v>0</v>
      </c>
      <c r="IB101" s="361">
        <f>IF(ISERROR(IF(HJ101='Donnees d''entrée'!$B$477,HQ101,(HR101-HS101)*VLOOKUP(HJ101,'Donnees d''entrée'!$B$470:$G$478,4,FALSE))),0,IF(HJ101='Donnees d''entrée'!$B$477,HQ101,(HR101-HS101)*VLOOKUP(HJ101,'Donnees d''entrée'!$B$470:$G$478,4,FALSE)))</f>
        <v>0</v>
      </c>
      <c r="IC101" s="361">
        <f>IF(ISERROR(IF(HJ101='Donnees d''entrée'!$B$477,HR101-HS101,(HR101-HS101)*VLOOKUP(HJ101,'Donnees d''entrée'!$B$470:$G$478,5,FALSE))),0,IF(HJ101='Donnees d''entrée'!$B$477,HR101-HS101,(HR101-HS101)*VLOOKUP(HJ101,'Donnees d''entrée'!$B$470:$G$478,5,FALSE)))</f>
        <v>0</v>
      </c>
      <c r="ID101" s="361">
        <f>IF(ISERROR(IF(HJ101='Donnees d''entrée'!$B$477,(HP101-HQ101-HR101)*'Donnees d''entrée'!$G$477+IB101,(HP101-HS101)*(1-VLOOKUP(HJ101,'Donnees d''entrée'!$B$470:$G$478,6,FALSE)))),0,IF(HJ101='Donnees d''entrée'!$B$477,(HP101-HQ101-HR101)*'Donnees d''entrée'!$G$477+IB101,(HP101-HS101)*(1-VLOOKUP(HJ101,'Donnees d''entrée'!$B$470:$G$478,6,FALSE))))</f>
        <v>0</v>
      </c>
      <c r="IE101" s="361">
        <f>IF(ISERROR(IF(HJ101='Donnees d''entrée'!$B$477,(HP101-HQ101-HR101)*'Donnees d''entrée'!$G$477+IC101,(HP101-HS101)*VLOOKUP(HJ101,'Donnees d''entrée'!$B$470:$G$478,6,FALSE))),0,IF(HJ101='Donnees d''entrée'!$B$477,(HP101-HQ101-HR101)*'Donnees d''entrée'!$G$477+IC101,(HP101-HS101)*VLOOKUP(HJ101,'Donnees d''entrée'!$B$470:$G$478,6,FALSE)))</f>
        <v>0</v>
      </c>
      <c r="IF101" s="351" t="str">
        <f>IF(ISERROR(VLOOKUP(HE101,Exploitation!$B$115:$G$119,5,FALSE)),"",VLOOKUP(HE101,Exploitation!$B$115:$G$119,5,FALSE))</f>
        <v/>
      </c>
      <c r="IG101" s="351" t="str">
        <f>IF(ISERROR(VLOOKUP(HE101,Exploitation!$B$115:$G$119,6,FALSE)),"",VLOOKUP(HE101,Exploitation!$B$115:$G$119,6,FALSE))</f>
        <v/>
      </c>
      <c r="IH101" s="351" t="str">
        <f>IF(ISERROR(VLOOKUP(HF101,Exploitation!$B$115:$G$119,5,FALSE)),"",VLOOKUP(HF101,Exploitation!$B$115:$G$119,5,FALSE))</f>
        <v/>
      </c>
      <c r="II101" s="351" t="str">
        <f>IF(ISERROR(VLOOKUP(HF101,Exploitation!$B$115:$G$119,6,FALSE)),"",VLOOKUP(HF101,Exploitation!$B$115:$G$119,6,FALSE))</f>
        <v/>
      </c>
      <c r="IJ101" s="351" t="str">
        <f>IF(ISERROR(VLOOKUP(HG101,Exploitation!$B$115:$G$119,5,FALSE)),"",VLOOKUP(HG101,Exploitation!$B$115:$G$119,5,FALSE))</f>
        <v/>
      </c>
      <c r="IK101" s="351" t="str">
        <f>IF(ISERROR(VLOOKUP(HG101,Exploitation!$B$115:$G$119,6,FALSE)),"",VLOOKUP(HG101,Exploitation!$B$115:$G$119,6,FALSE))</f>
        <v/>
      </c>
      <c r="IL101" s="355" t="str">
        <f>IF(ISERROR(VLOOKUP(HE101,Exploitation!$B$123:$D$127,1,FALSE)),"",VLOOKUP(HE101,Exploitation!$B$123:$D$127,1,FALSE))</f>
        <v/>
      </c>
      <c r="IM101" s="355" t="str">
        <f>IF(ISERROR(VLOOKUP(HF101,Exploitation!$B$123:$D$127,1,FALSE)),"",VLOOKUP(HF101,Exploitation!$B$123:$D$127,1,FALSE))</f>
        <v/>
      </c>
      <c r="IN101" s="355" t="str">
        <f>IF(ISERROR(VLOOKUP(HG101,Exploitation!$B$123:$D$127,1,FALSE)),"",VLOOKUP(HG101,Exploitation!$B$123:$D$127,1,FALSE))</f>
        <v/>
      </c>
      <c r="IO101" s="355" t="str">
        <f>IF(ISERROR(VLOOKUP(HE101,Exploitation!$B$123:$D$127,3,FALSE)),"",VLOOKUP(HE101,Exploitation!$B$123:$D$127,3,FALSE))</f>
        <v/>
      </c>
      <c r="IP101" s="355" t="str">
        <f>IF(ISERROR(VLOOKUP(HF101,Exploitation!$B$123:$D$127,3,FALSE)),"",VLOOKUP(HF101,Exploitation!$B$123:$D$127,3,FALSE))</f>
        <v/>
      </c>
      <c r="IQ101" s="355" t="str">
        <f>IF(ISERROR(VLOOKUP(HG101,Exploitation!$B$123:$D$127,3,FALSE)),"",VLOOKUP(HG101,Exploitation!$B$123:$D$127,3,FALSE))</f>
        <v/>
      </c>
      <c r="IR101" s="340">
        <f>IF($IL101&lt;&gt;"",GY101,0)</f>
        <v>0</v>
      </c>
      <c r="IS101" s="340">
        <f>IF($IL101&lt;&gt;"",GZ101,0)</f>
        <v>0</v>
      </c>
      <c r="IT101" s="340">
        <f>IF($IM101&lt;&gt;"",HA101,0)</f>
        <v>0</v>
      </c>
      <c r="IU101" s="340">
        <f>IF($IM101&lt;&gt;"",HB101,0)</f>
        <v>0</v>
      </c>
      <c r="IV101" s="340">
        <f>IF($IN101&lt;&gt;"",HC101,0)</f>
        <v>0</v>
      </c>
      <c r="IW101" s="340">
        <f>IF($IN101&lt;&gt;"",HD101,0)</f>
        <v>0</v>
      </c>
    </row>
    <row r="102" spans="1:257" hidden="1" x14ac:dyDescent="0.25">
      <c r="A102" s="331">
        <v>2</v>
      </c>
      <c r="B102" s="280" t="str">
        <f t="shared" ref="B102:B120" si="117">B73</f>
        <v/>
      </c>
      <c r="C102" s="423">
        <f t="shared" ref="C102:C120" ca="1" si="118">IF(ISERROR(J47*M47*$N73-Q73),0,J47*M47*$N73-Q73)</f>
        <v>0</v>
      </c>
      <c r="D102" s="423">
        <f t="shared" ref="D102:D120" ca="1" si="119">IF(ISERROR(J47*$N73-Q73),0,J47*$N73-Q73)</f>
        <v>0</v>
      </c>
      <c r="E102" s="423">
        <f t="shared" ref="E102:E120" ca="1" si="120">IF(ISERROR(J47*M47*$O73-R73),0,J47*M47*$O73-R73)</f>
        <v>0</v>
      </c>
      <c r="F102" s="423">
        <f t="shared" ref="F102:F120" ca="1" si="121">IF(ISERROR(J47*$O73-R73),0,J47*$O73-R73)</f>
        <v>0</v>
      </c>
      <c r="G102" s="423">
        <f t="shared" ref="G102:G120" ca="1" si="122">IF(ISERROR(J47*M47*$P73-S73),0,J47*M47*$P73-S73)</f>
        <v>0</v>
      </c>
      <c r="H102" s="423">
        <f t="shared" ref="H102:H120" ca="1" si="123">IF(ISERROR(J47*$P73-S73),0,J47*$P73-S73)</f>
        <v>0</v>
      </c>
      <c r="I102" s="351" t="str">
        <f>IF(Exploitation!C90="","",Exploitation!C90)</f>
        <v/>
      </c>
      <c r="J102" s="351" t="str">
        <f>IF(Exploitation!D90="","",Exploitation!D90)</f>
        <v/>
      </c>
      <c r="K102" s="351" t="str">
        <f>IF(Exploitation!E90="","",Exploitation!E90)</f>
        <v/>
      </c>
      <c r="L102" s="340" t="str">
        <f>IF(ISERROR(VLOOKUP(I102,Exploitation!$B$115:$E$119,3,FALSE)),"",VLOOKUP(I102,Exploitation!$B$115:$E$119,3,FALSE))</f>
        <v/>
      </c>
      <c r="M102" s="340" t="str">
        <f>IF(ISERROR(VLOOKUP(J102,Exploitation!$B$115:$E$119,3,FALSE)),"",VLOOKUP(J102,Exploitation!$B$115:$E$119,3,FALSE))</f>
        <v/>
      </c>
      <c r="N102" s="340" t="str">
        <f>IF(ISERROR(VLOOKUP(K102,Exploitation!$B$115:$E$119,3,FALSE)),"",VLOOKUP(K102,Exploitation!$B$115:$E$119,3,FALSE))</f>
        <v/>
      </c>
      <c r="O102" s="361">
        <f t="shared" ref="O102:O120" si="124">IF(L102&lt;&gt;"",C102,0)</f>
        <v>0</v>
      </c>
      <c r="P102" s="361">
        <f t="shared" ref="P102:Q120" si="125">IF(L102&lt;&gt;"",D102,0)</f>
        <v>0</v>
      </c>
      <c r="Q102" s="361">
        <f t="shared" si="125"/>
        <v>0</v>
      </c>
      <c r="R102" s="361">
        <f t="shared" ref="R102:R120" si="126">IF(M102&lt;&gt;"",F102,0)</f>
        <v>0</v>
      </c>
      <c r="S102" s="361">
        <f t="shared" ref="S102:S120" si="127">IF(N102&lt;&gt;"",G102,0)</f>
        <v>0</v>
      </c>
      <c r="T102" s="361">
        <f t="shared" ref="T102:T120" si="128">IF(N102&lt;&gt;"",H102,0)</f>
        <v>0</v>
      </c>
      <c r="U102" s="361">
        <f>IF(N102='Donnees d''entrée'!$B$477,'Donnees d''entrée'!$E$477*S102,0)</f>
        <v>0</v>
      </c>
      <c r="V102" s="361">
        <f>IF(N102='Donnees d''entrée'!$B$477,'Donnees d''entrée'!$F$477*S102,S102)</f>
        <v>0</v>
      </c>
      <c r="W102" s="361">
        <f>IF(ISERROR(VLOOKUP(N102,'Donnees d''entrée'!$B$470:$G$478,2,FALSE)*V102),0,VLOOKUP(N102,'Donnees d''entrée'!$B$470:$G$478,2,FALSE)*V102)</f>
        <v>0</v>
      </c>
      <c r="X102" s="361">
        <f>IF(ISERROR($O102*VLOOKUP($L102,'Donnees d''entrée'!$B$470:$G$478,4,FALSE)),0,$O102*VLOOKUP($L102,'Donnees d''entrée'!$B$470:$G$478,4,FALSE))</f>
        <v>0</v>
      </c>
      <c r="Y102" s="361">
        <f>IF(ISERROR($O102*VLOOKUP($L102,'Donnees d''entrée'!$B$470:$G$478,5,FALSE)),0,$O102*VLOOKUP($L102,'Donnees d''entrée'!$B$470:$G$478,5,FALSE))</f>
        <v>0</v>
      </c>
      <c r="Z102" s="361">
        <f>IF(ISERROR(P102*(1-VLOOKUP(L102,'Donnees d''entrée'!$B$470:$G$478,6,FALSE))),0,P102*(1-VLOOKUP(L102,'Donnees d''entrée'!$B$470:$G$478,6,FALSE)))</f>
        <v>0</v>
      </c>
      <c r="AA102" s="361">
        <f>IF(ISERROR(P102*VLOOKUP(L102,'Donnees d''entrée'!$B$470:$G$478,6,FALSE)),0,P102*VLOOKUP(L102,'Donnees d''entrée'!$B$470:$G$478,6,FALSE))</f>
        <v>0</v>
      </c>
      <c r="AB102" s="361">
        <f>IF(ISERROR($Q102*VLOOKUP($M102,'Donnees d''entrée'!$B$470:$G$478,4,FALSE)),0,$Q102*VLOOKUP($M102,'Donnees d''entrée'!$B$470:$G$478,4,FALSE))</f>
        <v>0</v>
      </c>
      <c r="AC102" s="361">
        <f>IF(ISERROR($Q102*VLOOKUP($M102,'Donnees d''entrée'!$B$470:$G$478,5,FALSE)),0,$Q102*VLOOKUP($M102,'Donnees d''entrée'!$B$470:$G$478,5,FALSE))</f>
        <v>0</v>
      </c>
      <c r="AD102" s="361">
        <f>IF(ISERROR(R102*(1-VLOOKUP(M102,'Donnees d''entrée'!$B$470:$G$478,6,FALSE))),0,R102*(1-VLOOKUP(M102,'Donnees d''entrée'!$B$470:$G$478,6,FALSE)))</f>
        <v>0</v>
      </c>
      <c r="AE102" s="361">
        <f>IF(ISERROR(R102*VLOOKUP($M102,'Donnees d''entrée'!$B$470:$G$478,6,FALSE)),0,R102*VLOOKUP($M102,'Donnees d''entrée'!$B$470:$G$478,6,FALSE))</f>
        <v>0</v>
      </c>
      <c r="AF102" s="361">
        <f>IF(ISERROR(IF(N102='Donnees d''entrée'!$B$477,U102,(V102-W102)*VLOOKUP(N102,'Donnees d''entrée'!$B$470:$G$478,4,FALSE))),0,IF(N102='Donnees d''entrée'!$B$477,U102,(V102-W102)*VLOOKUP(N102,'Donnees d''entrée'!$B$470:$G$478,4,FALSE)))</f>
        <v>0</v>
      </c>
      <c r="AG102" s="361">
        <f>IF(ISERROR(IF(N102='Donnees d''entrée'!$B$477,V102-W102,(V102-W102)*VLOOKUP(N102,'Donnees d''entrée'!$B$470:$G$478,5,FALSE))),0,IF(N102='Donnees d''entrée'!$B$477,V102-W102,(V102-W102)*VLOOKUP(N102,'Donnees d''entrée'!$B$470:$G$478,5,FALSE)))</f>
        <v>0</v>
      </c>
      <c r="AH102" s="361">
        <f>IF(ISERROR(IF(N102='Donnees d''entrée'!$B$477,(T102-U102-V102)*'Donnees d''entrée'!$G$477+AF102,(T102-W102)*(1-VLOOKUP(N102,'Donnees d''entrée'!$B$470:$G$478,6,FALSE)))),0,IF(N102='Donnees d''entrée'!$B$477,(T102-U102-V102)*'Donnees d''entrée'!$G$477+AF102,(T102-W102)*(1-VLOOKUP(N102,'Donnees d''entrée'!$B$470:$G$478,6,FALSE))))</f>
        <v>0</v>
      </c>
      <c r="AI102" s="361">
        <f>IF(ISERROR(IF(N102='Donnees d''entrée'!$B$477,(T102-U102-V102)*'Donnees d''entrée'!$G$477+AG102,(T102-W102)*VLOOKUP(N102,'Donnees d''entrée'!$B$470:$G$478,6,FALSE))),0,IF(N102='Donnees d''entrée'!$B$477,(T102-U102-V102)*'Donnees d''entrée'!$G$477+AG102,(T102-W102)*VLOOKUP(N102,'Donnees d''entrée'!$B$470:$G$478,6,FALSE)))</f>
        <v>0</v>
      </c>
      <c r="AJ102" s="351" t="str">
        <f>IF(ISERROR(VLOOKUP(I102,Exploitation!$B$115:$G$119,5,FALSE)),"",VLOOKUP(I102,Exploitation!$B$115:$G$119,5,FALSE))</f>
        <v/>
      </c>
      <c r="AK102" s="351" t="str">
        <f>IF(ISERROR(VLOOKUP(I102,Exploitation!$B$115:$G$119,6,FALSE)),"",VLOOKUP(I102,Exploitation!$B$115:$G$119,6,FALSE))</f>
        <v/>
      </c>
      <c r="AL102" s="351" t="str">
        <f>IF(ISERROR(VLOOKUP(J102,Exploitation!$B$115:$G$119,5,FALSE)),"",VLOOKUP(J102,Exploitation!$B$115:$G$119,5,FALSE))</f>
        <v/>
      </c>
      <c r="AM102" s="351" t="str">
        <f>IF(ISERROR(VLOOKUP(J102,Exploitation!$B$115:$G$119,6,FALSE)),"",VLOOKUP(J102,Exploitation!$B$115:$G$119,6,FALSE))</f>
        <v/>
      </c>
      <c r="AN102" s="351" t="str">
        <f>IF(ISERROR(VLOOKUP(K102,Exploitation!$B$115:$G$119,5,FALSE)),"",VLOOKUP(K102,Exploitation!$B$115:$G$119,5,FALSE))</f>
        <v/>
      </c>
      <c r="AO102" s="351" t="str">
        <f>IF(ISERROR(VLOOKUP(K102,Exploitation!$B$115:$G$119,6,FALSE)),"",VLOOKUP(K102,Exploitation!$B$115:$G$119,6,FALSE))</f>
        <v/>
      </c>
      <c r="AP102" s="355" t="str">
        <f>IF(ISERROR(VLOOKUP(I102,Exploitation!$B$123:$D$127,1,FALSE)),"",VLOOKUP(I102,Exploitation!$B$123:$D$127,1,FALSE))</f>
        <v/>
      </c>
      <c r="AQ102" s="355" t="str">
        <f>IF(ISERROR(VLOOKUP(J102,Exploitation!$B$123:$D$127,1,FALSE)),"",VLOOKUP(J102,Exploitation!$B$123:$D$127,1,FALSE))</f>
        <v/>
      </c>
      <c r="AR102" s="355" t="str">
        <f>IF(ISERROR(VLOOKUP(K102,Exploitation!$B$123:$D$127,1,FALSE)),"",VLOOKUP(K102,Exploitation!$B$123:$D$127,1,FALSE))</f>
        <v/>
      </c>
      <c r="AS102" s="355" t="str">
        <f>IF(ISERROR(VLOOKUP(I102,Exploitation!$B$123:$D$127,3,FALSE)),"",VLOOKUP(I102,Exploitation!$B$123:$D$127,3,FALSE))</f>
        <v/>
      </c>
      <c r="AT102" s="355" t="str">
        <f>IF(ISERROR(VLOOKUP(J102,Exploitation!$B$123:$D$127,3,FALSE)),"",VLOOKUP(J102,Exploitation!$B$123:$D$127,3,FALSE))</f>
        <v/>
      </c>
      <c r="AU102" s="355" t="str">
        <f>IF(ISERROR(VLOOKUP(K102,Exploitation!$B$123:$D$127,3,FALSE)),"",VLOOKUP(K102,Exploitation!$B$123:$D$127,3,FALSE))</f>
        <v/>
      </c>
      <c r="AV102" s="361">
        <f t="shared" si="111"/>
        <v>0</v>
      </c>
      <c r="AW102" s="361">
        <f t="shared" si="112"/>
        <v>0</v>
      </c>
      <c r="AX102" s="361">
        <f t="shared" si="113"/>
        <v>0</v>
      </c>
      <c r="AY102" s="361">
        <f t="shared" si="114"/>
        <v>0</v>
      </c>
      <c r="AZ102" s="361">
        <f t="shared" si="115"/>
        <v>0</v>
      </c>
      <c r="BA102" s="361">
        <f t="shared" ref="BA102:BA120" si="129">IF($AU102&lt;&gt;"",H102,0)</f>
        <v>0</v>
      </c>
      <c r="BB102" s="361">
        <f t="shared" ref="BB102:BB120" ca="1" si="130">IF(ISERROR(V47*Y47*$U73-X73),0,V47*Y47*$U73-X73)</f>
        <v>0</v>
      </c>
      <c r="BC102" s="361">
        <f t="shared" ref="BC102:BC120" ca="1" si="131">IF(ISERROR(V47*$U73-X73),0,V47*$U73-X73)</f>
        <v>0</v>
      </c>
      <c r="BD102" s="361">
        <f t="shared" ref="BD102:BD120" ca="1" si="132">IF(ISERROR(V47*Y47*$V73-Y73),0,V47*Y47*$V73-Y73)</f>
        <v>0</v>
      </c>
      <c r="BE102" s="361">
        <f t="shared" ref="BE102:BE120" ca="1" si="133">IF(ISERROR(V47*$V73-Y73),0,V47*$V73-Y73)</f>
        <v>0</v>
      </c>
      <c r="BF102" s="361">
        <f t="shared" ref="BF102:BF120" ca="1" si="134">IF(ISERROR(V47*Y47*$W73-Z73),0,V47*Y47*$W73-Z73)</f>
        <v>0</v>
      </c>
      <c r="BG102" s="361">
        <f t="shared" ref="BG102:BG120" ca="1" si="135">IF(ISERROR(V47*$W73-Z73),0,V47*$W73-Z73)</f>
        <v>0</v>
      </c>
      <c r="BH102" s="351" t="str">
        <f>IF(Exploitation!F90="","",Exploitation!F90)</f>
        <v/>
      </c>
      <c r="BI102" s="351" t="str">
        <f>IF(Exploitation!G90="","",Exploitation!G90)</f>
        <v/>
      </c>
      <c r="BJ102" s="351" t="str">
        <f>IF(Exploitation!H90="","",Exploitation!H90)</f>
        <v/>
      </c>
      <c r="BK102" s="340" t="str">
        <f>IF(ISERROR(VLOOKUP(BH102,Exploitation!$B$115:$E$119,3,FALSE)),"",VLOOKUP(BH102,Exploitation!$B$115:$E$119,3,FALSE))</f>
        <v/>
      </c>
      <c r="BL102" s="340" t="str">
        <f>IF(ISERROR(VLOOKUP(BI102,Exploitation!$B$115:$E$119,3,FALSE)),"",VLOOKUP(BI102,Exploitation!$B$115:$E$119,3,FALSE))</f>
        <v/>
      </c>
      <c r="BM102" s="340" t="str">
        <f>IF(ISERROR(VLOOKUP(BJ102,Exploitation!$B$115:$E$119,3,FALSE)),"",VLOOKUP(BJ102,Exploitation!$B$115:$E$119,3,FALSE))</f>
        <v/>
      </c>
      <c r="BN102" s="361">
        <f t="shared" ref="BN102:BN120" si="136">IF(BK102&lt;&gt;"",BB102,0)</f>
        <v>0</v>
      </c>
      <c r="BO102" s="361">
        <f t="shared" ref="BO102:BO120" si="137">IF(BK102&lt;&gt;"",BC102,0)</f>
        <v>0</v>
      </c>
      <c r="BP102" s="361">
        <f t="shared" ref="BP102:BP120" si="138">IF(BL102&lt;&gt;"",BD102,0)</f>
        <v>0</v>
      </c>
      <c r="BQ102" s="361">
        <f t="shared" ref="BQ102:BQ120" si="139">IF(BL102&lt;&gt;"",BE102,0)</f>
        <v>0</v>
      </c>
      <c r="BR102" s="361">
        <f t="shared" ref="BR102:BR120" si="140">IF(BM102&lt;&gt;"",BF102,0)</f>
        <v>0</v>
      </c>
      <c r="BS102" s="361">
        <f t="shared" ref="BS102:BS120" si="141">IF(BM102&lt;&gt;"",BG102,0)</f>
        <v>0</v>
      </c>
      <c r="BT102" s="361">
        <f>IF(BM102='Donnees d''entrée'!$B$477,'Donnees d''entrée'!$E$477*BR102,0)</f>
        <v>0</v>
      </c>
      <c r="BU102" s="361">
        <f>IF(BM102='Donnees d''entrée'!$B$477,'Donnees d''entrée'!$F$477*BR102,BR102)</f>
        <v>0</v>
      </c>
      <c r="BV102" s="361">
        <f>IF(ISERROR(VLOOKUP(BM102,'Donnees d''entrée'!$B$470:$G$478,2,FALSE)*BU102),0,VLOOKUP(BM102,'Donnees d''entrée'!$B$470:$G$478,2,FALSE)*BU102)</f>
        <v>0</v>
      </c>
      <c r="BW102" s="361">
        <f>IF(ISERROR($BN102*VLOOKUP($BK102,'Donnees d''entrée'!$B$470:$G$478,4,FALSE)),0,$BN102*VLOOKUP($BK102,'Donnees d''entrée'!$B$470:$G$478,4,FALSE))</f>
        <v>0</v>
      </c>
      <c r="BX102" s="361">
        <f>IF(ISERROR($BN102*VLOOKUP($BK102,'Donnees d''entrée'!$B$470:$G$478,5,FALSE)),0,$BN102*VLOOKUP($BK102,'Donnees d''entrée'!$B$470:$G$478,5,FALSE))</f>
        <v>0</v>
      </c>
      <c r="BY102" s="361">
        <f>IF(ISERROR(BO102*(1-VLOOKUP(BK102,'Donnees d''entrée'!$B$470:$G$478,6,FALSE))),0,BO102*(1-VLOOKUP(BK102,'Donnees d''entrée'!$B$470:$G$478,6,FALSE)))</f>
        <v>0</v>
      </c>
      <c r="BZ102" s="361">
        <f>IF(ISERROR(BO102*VLOOKUP(BK102,'Donnees d''entrée'!$B$470:$G$478,6,FALSE)),0,BO102*VLOOKUP(BK102,'Donnees d''entrée'!$B$470:$G$478,6,FALSE))</f>
        <v>0</v>
      </c>
      <c r="CA102" s="361">
        <f>IF(ISERROR($BP102*VLOOKUP($BL102,'Donnees d''entrée'!$B$470:$G$478,4,FALSE)),0,$BP102*VLOOKUP($BL102,'Donnees d''entrée'!$B$470:$G$478,4,FALSE))</f>
        <v>0</v>
      </c>
      <c r="CB102" s="361">
        <f>IF(ISERROR($BP102*VLOOKUP($BL102,'Donnees d''entrée'!$B$470:$G$478,5,FALSE)),0,$BP102*VLOOKUP($BL102,'Donnees d''entrée'!$B$470:$G$478,5,FALSE))</f>
        <v>0</v>
      </c>
      <c r="CC102" s="361">
        <f>IF(ISERROR(BQ102*(1-VLOOKUP(BL102,'Donnees d''entrée'!$B$470:$G$478,6,FALSE))),0,BQ102*(1-VLOOKUP(BL102,'Donnees d''entrée'!$B$470:$G$478,6,FALSE)))</f>
        <v>0</v>
      </c>
      <c r="CD102" s="361">
        <f>IF(ISERROR(BQ102*VLOOKUP(BL102,'Donnees d''entrée'!$B$470:$G$478,6,FALSE)),0,BQ102*VLOOKUP(BL102,'Donnees d''entrée'!$B$470:$G$478,6,FALSE))</f>
        <v>0</v>
      </c>
      <c r="CE102" s="361">
        <f>IF(ISERROR(IF(BM102='Donnees d''entrée'!$B$477,BT102,(BU102-BV102)*VLOOKUP(BM102,'Donnees d''entrée'!$B$470:$G$478,4,FALSE))),0,IF(BM102='Donnees d''entrée'!$B$477,BT102,(BU102-BV102)*VLOOKUP(BM102,'Donnees d''entrée'!$B$470:$G$478,4,FALSE)))</f>
        <v>0</v>
      </c>
      <c r="CF102" s="361">
        <f>IF(ISERROR(IF(BM102='Donnees d''entrée'!$B$477,BU102-BV102,(BU102-BV102)*VLOOKUP(BM102,'Donnees d''entrée'!$B$470:$G$478,5,FALSE))),0,IF(BM102='Donnees d''entrée'!$B$477,BU102-BV102,(BU102-BV102)*VLOOKUP(BM102,'Donnees d''entrée'!$B$470:$G$478,5,FALSE)))</f>
        <v>0</v>
      </c>
      <c r="CG102" s="361">
        <f>IF(ISERROR(IF(BM102='Donnees d''entrée'!$B$477,(BS102-BT102-BU102)*'Donnees d''entrée'!$G$477+CE102,(BS102-BV102)*(1-VLOOKUP(BM102,'Donnees d''entrée'!$B$470:$G$478,6,FALSE)))),0,IF(BM102='Donnees d''entrée'!$B$477,(BS102-BT102-BU102)*'Donnees d''entrée'!$G$477+CE102,(BS102-BV102)*(1-VLOOKUP(BM102,'Donnees d''entrée'!$B$470:$G$478,6,FALSE))))</f>
        <v>0</v>
      </c>
      <c r="CH102" s="361">
        <f>IF(ISERROR(IF(BM102='Donnees d''entrée'!$B$477,(BS102-BT102-BU102)*'Donnees d''entrée'!$G$477+CF102,(BS102-BV102)*VLOOKUP(BM102,'Donnees d''entrée'!$B$470:$G$478,6,FALSE))),0,IF(BM102='Donnees d''entrée'!$B$477,(BS102-BT102-BU102)*'Donnees d''entrée'!$G$477+CF102,(BS102-BV102)*VLOOKUP(BM102,'Donnees d''entrée'!$B$470:$G$478,6,FALSE)))</f>
        <v>0</v>
      </c>
      <c r="CI102" s="351" t="str">
        <f>IF(ISERROR(VLOOKUP(BH102,Exploitation!$B$115:$G$119,5,FALSE)),"",VLOOKUP(BH102,Exploitation!$B$115:$G$119,5,FALSE))</f>
        <v/>
      </c>
      <c r="CJ102" s="351" t="str">
        <f>IF(ISERROR(VLOOKUP(BH102,Exploitation!$B$115:$G$119,6,FALSE)),"",VLOOKUP(BH102,Exploitation!$B$115:$G$119,6,FALSE))</f>
        <v/>
      </c>
      <c r="CK102" s="351" t="str">
        <f>IF(ISERROR(VLOOKUP(BI102,Exploitation!$B$115:$G$119,5,FALSE)),"",VLOOKUP(BI102,Exploitation!$B$115:$G$119,5,FALSE))</f>
        <v/>
      </c>
      <c r="CL102" s="351" t="str">
        <f>IF(ISERROR(VLOOKUP(BI102,Exploitation!$B$115:$G$119,6,FALSE)),"",VLOOKUP(BI102,Exploitation!$B$115:$G$119,6,FALSE))</f>
        <v/>
      </c>
      <c r="CM102" s="351" t="str">
        <f>IF(ISERROR(VLOOKUP(BJ102,Exploitation!$B$115:$G$119,5,FALSE)),"",VLOOKUP(BJ102,Exploitation!$B$115:$G$119,5,FALSE))</f>
        <v/>
      </c>
      <c r="CN102" s="351" t="str">
        <f>IF(ISERROR(VLOOKUP(BJ102,Exploitation!$B$115:$G$119,6,FALSE)),"",VLOOKUP(BJ102,Exploitation!$B$115:$G$119,6,FALSE))</f>
        <v/>
      </c>
      <c r="CO102" s="355" t="str">
        <f>IF(ISERROR(VLOOKUP(BH102,Exploitation!$B$123:$D$127,1,FALSE)),"",VLOOKUP(BH102,Exploitation!$B$123:$D$127,1,FALSE))</f>
        <v/>
      </c>
      <c r="CP102" s="355" t="str">
        <f>IF(ISERROR(VLOOKUP(BI102,Exploitation!$B$123:$D$127,1,FALSE)),"",VLOOKUP(BI102,Exploitation!$B$123:$D$127,1,FALSE))</f>
        <v/>
      </c>
      <c r="CQ102" s="355" t="str">
        <f>IF(ISERROR(VLOOKUP(BJ102,Exploitation!$B$123:$D$127,1,FALSE)),"",VLOOKUP(BJ102,Exploitation!$B$123:$D$127,1,FALSE))</f>
        <v/>
      </c>
      <c r="CR102" s="355" t="str">
        <f>IF(ISERROR(VLOOKUP(BH102,Exploitation!$B$123:$D$127,3,FALSE)),"",VLOOKUP(BH102,Exploitation!$B$123:$D$127,3,FALSE))</f>
        <v/>
      </c>
      <c r="CS102" s="355" t="str">
        <f>IF(ISERROR(VLOOKUP(BI102,Exploitation!$B$123:$D$127,3,FALSE)),"",VLOOKUP(BI102,Exploitation!$B$123:$D$127,3,FALSE))</f>
        <v/>
      </c>
      <c r="CT102" s="355" t="str">
        <f>IF(ISERROR(VLOOKUP(BJ102,Exploitation!$B$123:$D$127,3,FALSE)),"",VLOOKUP(BJ102,Exploitation!$B$123:$D$127,3,FALSE))</f>
        <v/>
      </c>
      <c r="CU102" s="340">
        <f t="shared" ref="CU102:CV120" si="142">IF($CO102&lt;&gt;"",BB102,0)</f>
        <v>0</v>
      </c>
      <c r="CV102" s="340">
        <f t="shared" si="142"/>
        <v>0</v>
      </c>
      <c r="CW102" s="340">
        <f t="shared" ref="CW102:CX120" si="143">IF($CP102&lt;&gt;"",BD102,0)</f>
        <v>0</v>
      </c>
      <c r="CX102" s="340">
        <f t="shared" si="143"/>
        <v>0</v>
      </c>
      <c r="CY102" s="340">
        <f t="shared" ref="CY102:CZ120" si="144">IF($CQ102&lt;&gt;"",BF102,0)</f>
        <v>0</v>
      </c>
      <c r="CZ102" s="340">
        <f t="shared" si="144"/>
        <v>0</v>
      </c>
      <c r="DA102" s="340">
        <f t="shared" ref="DA102:DA120" ca="1" si="145">IF(ISERROR(AH47*AK47*$AB73-AE73),0,AH47*AK47*$AB73-AE73)</f>
        <v>0</v>
      </c>
      <c r="DB102" s="340">
        <f t="shared" ref="DB102:DB120" ca="1" si="146">IF(ISERROR(AH47*$AB73-AE73),0,AH47*$AB73-AE73)</f>
        <v>0</v>
      </c>
      <c r="DC102" s="340">
        <f t="shared" ref="DC102:DC120" ca="1" si="147">IF(ISERROR(AH47*AK47*$AC73-AF73),0,AH47*AK47*$AC73-AF73)</f>
        <v>0</v>
      </c>
      <c r="DD102" s="340">
        <f t="shared" ref="DD102:DD120" ca="1" si="148">IF(ISERROR(AH47*$AC73-AF73),0,AH47*$AC73-AF73)</f>
        <v>0</v>
      </c>
      <c r="DE102" s="340">
        <f t="shared" ref="DE102:DE120" ca="1" si="149">IF(ISERROR(AH47*AK47*$AD73-AG73),0,AH47*AK47*$AD73-AG73)</f>
        <v>0</v>
      </c>
      <c r="DF102" s="340">
        <f t="shared" ref="DF102:DF120" ca="1" si="150">IF(ISERROR(AH47*$AD73-AG73),0,AH47*$AD73-AG73)</f>
        <v>0</v>
      </c>
      <c r="DG102" s="351" t="str">
        <f>IF(Exploitation!I90="","",Exploitation!I90)</f>
        <v/>
      </c>
      <c r="DH102" s="351" t="str">
        <f>IF(Exploitation!J90="","",Exploitation!J90)</f>
        <v/>
      </c>
      <c r="DI102" s="351" t="str">
        <f>IF(Exploitation!K90="","",Exploitation!K90)</f>
        <v/>
      </c>
      <c r="DJ102" s="340" t="str">
        <f>IF(ISERROR(VLOOKUP(DG102,Exploitation!$B$115:$E$119,3,FALSE)),"",VLOOKUP(DG102,Exploitation!$B$115:$E$119,3,FALSE))</f>
        <v/>
      </c>
      <c r="DK102" s="340" t="str">
        <f>IF(ISERROR(VLOOKUP(DH102,Exploitation!$B$115:$E$119,3,FALSE)),"",VLOOKUP(DH102,Exploitation!$B$115:$E$119,3,FALSE))</f>
        <v/>
      </c>
      <c r="DL102" s="340" t="str">
        <f>IF(ISERROR(VLOOKUP(DI102,Exploitation!$B$115:$E$119,3,FALSE)),"",VLOOKUP(DI102,Exploitation!$B$115:$E$119,3,FALSE))</f>
        <v/>
      </c>
      <c r="DM102" s="361">
        <f t="shared" ref="DM102:DM120" si="151">IF(DJ102&lt;&gt;"",DA102,0)</f>
        <v>0</v>
      </c>
      <c r="DN102" s="361">
        <f t="shared" ref="DN102:DN120" si="152">IF(DJ102&lt;&gt;"",DB102,0)</f>
        <v>0</v>
      </c>
      <c r="DO102" s="361">
        <f t="shared" ref="DO102:DO120" si="153">IF(DK102&lt;&gt;"",DC102,0)</f>
        <v>0</v>
      </c>
      <c r="DP102" s="361">
        <f t="shared" ref="DP102:DP120" si="154">IF(DK102&lt;&gt;"",DD102,0)</f>
        <v>0</v>
      </c>
      <c r="DQ102" s="361">
        <f t="shared" ref="DQ102:DQ120" si="155">IF(DL102&lt;&gt;"",DE102,0)</f>
        <v>0</v>
      </c>
      <c r="DR102" s="361">
        <f t="shared" ref="DR102:DR120" si="156">IF(DL102&lt;&gt;"",DF102,0)</f>
        <v>0</v>
      </c>
      <c r="DS102" s="361">
        <f>IF(DL102='Donnees d''entrée'!$B$477,'Donnees d''entrée'!$E$477*DQ102,0)</f>
        <v>0</v>
      </c>
      <c r="DT102" s="361">
        <f>IF(DL102='Donnees d''entrée'!$B$477,'Donnees d''entrée'!$F$477*DQ102,DQ102)</f>
        <v>0</v>
      </c>
      <c r="DU102" s="361">
        <f>IF(ISERROR(VLOOKUP(DL102,'Donnees d''entrée'!$B$470:$G$478,2,FALSE)*DT102),0,VLOOKUP(DL102,'Donnees d''entrée'!$B$470:$G$478,2,FALSE)*DT102)</f>
        <v>0</v>
      </c>
      <c r="DV102" s="361">
        <f>IF(ISERROR($DM102*VLOOKUP($DJ102,'Donnees d''entrée'!$B$470:$G$478,4,FALSE)),0,$DM102*VLOOKUP($DJ102,'Donnees d''entrée'!$B$470:$G$478,4,FALSE))</f>
        <v>0</v>
      </c>
      <c r="DW102" s="361">
        <f>IF(ISERROR($DM102*VLOOKUP($DJ102,'Donnees d''entrée'!$B$470:$G$478,5,FALSE)),0,$DM102*VLOOKUP($DJ102,'Donnees d''entrée'!$B$470:$G$478,5,FALSE))</f>
        <v>0</v>
      </c>
      <c r="DX102" s="361">
        <f>IF(ISERROR(DN102*(1-VLOOKUP(DJ102,'Donnees d''entrée'!$B$470:$G$478,6,FALSE))),0,DN102*(1-VLOOKUP(DJ102,'Donnees d''entrée'!$B$470:$G$478,6,FALSE)))</f>
        <v>0</v>
      </c>
      <c r="DY102" s="361">
        <f>IF(ISERROR(DN102*VLOOKUP(DJ102,'Donnees d''entrée'!$B$470:$G$478,6,FALSE)),0,DN102*VLOOKUP(DJ102,'Donnees d''entrée'!$B$470:$G$478,6,FALSE))</f>
        <v>0</v>
      </c>
      <c r="DZ102" s="361">
        <f>IF(ISERROR($DO102*VLOOKUP($DK102,'Donnees d''entrée'!$B$470:$G$478,4,FALSE)),0,$DO102*VLOOKUP($DK102,'Donnees d''entrée'!$B$470:$G$478,4,FALSE))</f>
        <v>0</v>
      </c>
      <c r="EA102" s="361">
        <f>IF(ISERROR($DO102*VLOOKUP($DK102,'Donnees d''entrée'!$B$470:$G$478,5,FALSE)),0,$DO102*VLOOKUP($DK102,'Donnees d''entrée'!$B$470:$G$478,5,FALSE))</f>
        <v>0</v>
      </c>
      <c r="EB102" s="361">
        <f>IF(ISERROR(DP102*(1-VLOOKUP(DK102,'Donnees d''entrée'!$B$470:$G$478,6,FALSE))),0,DP102*(1-VLOOKUP(DK102,'Donnees d''entrée'!$B$470:$G$478,6,FALSE)))</f>
        <v>0</v>
      </c>
      <c r="EC102" s="361">
        <f>IF(ISERROR(DP102*VLOOKUP(DK102,'Donnees d''entrée'!$B$470:$G$478,6,FALSE)),0,DP102*VLOOKUP(DK102,'Donnees d''entrée'!$B$470:$G$478,6,FALSE))</f>
        <v>0</v>
      </c>
      <c r="ED102" s="361">
        <f>IF(ISERROR(IF(DL102='Donnees d''entrée'!$B$477,DS102,(DT102-DU102)*VLOOKUP(DL102,'Donnees d''entrée'!$B$470:$G$478,4,FALSE))),0,IF(DL102='Donnees d''entrée'!$B$477,DS102,(DT102-DU102)*VLOOKUP(DL102,'Donnees d''entrée'!$B$470:$G$478,4,FALSE)))</f>
        <v>0</v>
      </c>
      <c r="EE102" s="361">
        <f>IF(ISERROR(IF(DL102='Donnees d''entrée'!$B$477,DT102-DU102,(DT102-DU102)*VLOOKUP(DL102,'Donnees d''entrée'!$B$470:$G$478,5,FALSE))),0,IF(DL102='Donnees d''entrée'!$B$477,DT102-DU102,(DT102-DU102)*VLOOKUP(DL102,'Donnees d''entrée'!$B$470:$G$478,5,FALSE)))</f>
        <v>0</v>
      </c>
      <c r="EF102" s="361">
        <f>IF(ISERROR(IF(DL102='Donnees d''entrée'!$B$477,(DR102-DS102-DT102)*'Donnees d''entrée'!$G$477+ED102,(DR102-DU102)*(1-VLOOKUP(DL102,'Donnees d''entrée'!$B$470:$G$478,6,FALSE)))),0,IF(DL102='Donnees d''entrée'!$B$477,(DR102-DS102-DT102)*'Donnees d''entrée'!$G$477+ED102,(DR102-DU102)*(1-VLOOKUP(DL102,'Donnees d''entrée'!$B$470:$G$478,6,FALSE))))</f>
        <v>0</v>
      </c>
      <c r="EG102" s="361">
        <f>IF(ISERROR(IF(DL102='Donnees d''entrée'!$B$477,(DR102-DS102-DT102)*'Donnees d''entrée'!$G$477+EE102,(DR102-DU102)*VLOOKUP(DL102,'Donnees d''entrée'!$B$470:$G$478,6,FALSE))),0,IF(DL102='Donnees d''entrée'!$B$477,(DR102-DS102-DT102)*'Donnees d''entrée'!$G$477+EE102,(DR102-DU102)*VLOOKUP(DL102,'Donnees d''entrée'!$B$470:$G$478,6,FALSE)))</f>
        <v>0</v>
      </c>
      <c r="EH102" s="351" t="str">
        <f>IF(ISERROR(VLOOKUP(DG102,Exploitation!$B$115:$G$119,5,FALSE)),"",VLOOKUP(DG102,Exploitation!$B$115:$G$119,5,FALSE))</f>
        <v/>
      </c>
      <c r="EI102" s="351" t="str">
        <f>IF(ISERROR(VLOOKUP(DG102,Exploitation!$B$115:$G$119,6,FALSE)),"",VLOOKUP(DG102,Exploitation!$B$115:$G$119,6,FALSE))</f>
        <v/>
      </c>
      <c r="EJ102" s="351" t="str">
        <f>IF(ISERROR(VLOOKUP(DH102,Exploitation!$B$115:$G$119,5,FALSE)),"",VLOOKUP(DH102,Exploitation!$B$115:$G$119,5,FALSE))</f>
        <v/>
      </c>
      <c r="EK102" s="351" t="str">
        <f>IF(ISERROR(VLOOKUP(DH102,Exploitation!$B$115:$G$119,6,FALSE)),"",VLOOKUP(DH102,Exploitation!$B$115:$G$119,6,FALSE))</f>
        <v/>
      </c>
      <c r="EL102" s="351" t="str">
        <f>IF(ISERROR(VLOOKUP(DI102,Exploitation!$B$115:$G$119,5,FALSE)),"",VLOOKUP(DI102,Exploitation!$B$115:$G$119,5,FALSE))</f>
        <v/>
      </c>
      <c r="EM102" s="351" t="str">
        <f>IF(ISERROR(VLOOKUP(DI102,Exploitation!$B$115:$G$119,6,FALSE)),"",VLOOKUP(DI102,Exploitation!$B$115:$G$119,6,FALSE))</f>
        <v/>
      </c>
      <c r="EN102" s="355" t="str">
        <f>IF(ISERROR(VLOOKUP(DG102,Exploitation!$B$123:$D$127,1,FALSE)),"",VLOOKUP(DG102,Exploitation!$B$123:$D$127,1,FALSE))</f>
        <v/>
      </c>
      <c r="EO102" s="355" t="str">
        <f>IF(ISERROR(VLOOKUP(DH102,Exploitation!$B$123:$D$127,1,FALSE)),"",VLOOKUP(DH102,Exploitation!$B$123:$D$127,1,FALSE))</f>
        <v/>
      </c>
      <c r="EP102" s="355" t="str">
        <f>IF(ISERROR(VLOOKUP(DI102,Exploitation!$B$123:$D$127,1,FALSE)),"",VLOOKUP(DI102,Exploitation!$B$123:$D$127,1,FALSE))</f>
        <v/>
      </c>
      <c r="EQ102" s="355" t="str">
        <f>IF(ISERROR(VLOOKUP(DG102,Exploitation!$B$123:$D$127,3,FALSE)),"",VLOOKUP(DG102,Exploitation!$B$123:$D$127,3,FALSE))</f>
        <v/>
      </c>
      <c r="ER102" s="355" t="str">
        <f>IF(ISERROR(VLOOKUP(DH102,Exploitation!$B$123:$D$127,3,FALSE)),"",VLOOKUP(DH102,Exploitation!$B$123:$D$127,3,FALSE))</f>
        <v/>
      </c>
      <c r="ES102" s="355" t="str">
        <f>IF(ISERROR(VLOOKUP(DI102,Exploitation!$B$123:$D$127,3,FALSE)),"",VLOOKUP(DI102,Exploitation!$B$123:$D$127,3,FALSE))</f>
        <v/>
      </c>
      <c r="ET102" s="340">
        <f t="shared" ref="ET102:EU120" si="157">IF($EN102&lt;&gt;"",DA102,0)</f>
        <v>0</v>
      </c>
      <c r="EU102" s="340">
        <f t="shared" si="157"/>
        <v>0</v>
      </c>
      <c r="EV102" s="340">
        <f t="shared" ref="EV102:EV120" si="158">IF($EO102&lt;&gt;"",DC102,0)</f>
        <v>0</v>
      </c>
      <c r="EW102" s="340">
        <f t="shared" si="116"/>
        <v>0</v>
      </c>
      <c r="EX102" s="340">
        <f t="shared" ref="EX102:EY120" si="159">IF($EP102&lt;&gt;"",DE102,0)</f>
        <v>0</v>
      </c>
      <c r="EY102" s="340">
        <f t="shared" si="159"/>
        <v>0</v>
      </c>
      <c r="EZ102" s="340">
        <f t="shared" ref="EZ102:EZ120" ca="1" si="160">IF(ISERROR(AT47*AW47*$AI73-AL73),0,AT47*AW47*$AI73-AL73)</f>
        <v>0</v>
      </c>
      <c r="FA102" s="340">
        <f t="shared" ref="FA102:FA120" ca="1" si="161">IF(ISERROR(AT47*$AI73-AL73),0,AT47*$AI73-AL73)</f>
        <v>0</v>
      </c>
      <c r="FB102" s="340">
        <f t="shared" ref="FB102:FB120" ca="1" si="162">IF(ISERROR(AT47*AW47*$AJ73-AM73),0,AT47*AW47*$AJ73-AM73)</f>
        <v>0</v>
      </c>
      <c r="FC102" s="340">
        <f t="shared" ref="FC102:FC120" ca="1" si="163">IF(ISERROR(AT47*$AJ73-AM73),0,AT47*$AJ73-AM73)</f>
        <v>0</v>
      </c>
      <c r="FD102" s="340">
        <f t="shared" ref="FD102:FD120" ca="1" si="164">IF(ISERROR(AT47*AW47*$AK73-AN73),0,AT47*AW47*$AK73-AN73)</f>
        <v>0</v>
      </c>
      <c r="FE102" s="340">
        <f t="shared" ref="FE102:FE120" ca="1" si="165">IF(ISERROR(AT47*$AK73-AN73),0,AT47*$AK73-AN73)</f>
        <v>0</v>
      </c>
      <c r="FF102" s="351" t="str">
        <f>IF(Exploitation!L90="","",Exploitation!L90)</f>
        <v/>
      </c>
      <c r="FG102" s="351" t="str">
        <f>IF(Exploitation!M90="","",Exploitation!M90)</f>
        <v/>
      </c>
      <c r="FH102" s="351" t="str">
        <f>IF(Exploitation!N90="","",Exploitation!N90)</f>
        <v/>
      </c>
      <c r="FI102" s="340" t="str">
        <f>IF(ISERROR(VLOOKUP(FF102,Exploitation!$B$115:$E$119,3,FALSE)),"",VLOOKUP(FF102,Exploitation!$B$115:$E$119,3,FALSE))</f>
        <v/>
      </c>
      <c r="FJ102" s="340" t="str">
        <f>IF(ISERROR(VLOOKUP(FG102,Exploitation!$B$115:$E$119,3,FALSE)),"",VLOOKUP(FG102,Exploitation!$B$115:$E$119,3,FALSE))</f>
        <v/>
      </c>
      <c r="FK102" s="340" t="str">
        <f>IF(ISERROR(VLOOKUP(FH102,Exploitation!$B$115:$E$119,3,FALSE)),"",VLOOKUP(FH102,Exploitation!$B$115:$E$119,3,FALSE))</f>
        <v/>
      </c>
      <c r="FL102" s="361">
        <f t="shared" ref="FL102:FL120" si="166">IF(FI102&lt;&gt;"",EZ102,0)</f>
        <v>0</v>
      </c>
      <c r="FM102" s="361">
        <f t="shared" ref="FM102:FM120" si="167">IF(FI102&lt;&gt;"",FA102,0)</f>
        <v>0</v>
      </c>
      <c r="FN102" s="361">
        <f t="shared" ref="FN102:FN120" si="168">IF(FJ102&lt;&gt;"",FB102,0)</f>
        <v>0</v>
      </c>
      <c r="FO102" s="361">
        <f t="shared" ref="FO102:FO120" si="169">IF(FJ102&lt;&gt;"",FC102,0)</f>
        <v>0</v>
      </c>
      <c r="FP102" s="361">
        <f t="shared" ref="FP102:FP120" si="170">IF(FK102&lt;&gt;"",FD102,0)</f>
        <v>0</v>
      </c>
      <c r="FQ102" s="361">
        <f t="shared" ref="FQ102:FQ120" si="171">IF(FK102&lt;&gt;"",FE102,0)</f>
        <v>0</v>
      </c>
      <c r="FR102" s="361">
        <f>IF(FK102='Donnees d''entrée'!$B$477,'Donnees d''entrée'!$E$477*FP102,0)</f>
        <v>0</v>
      </c>
      <c r="FS102" s="361">
        <f>IF(FK102='Donnees d''entrée'!$B$477,'Donnees d''entrée'!$F$477*FP102,FP102)</f>
        <v>0</v>
      </c>
      <c r="FT102" s="361">
        <f>IF(ISERROR(VLOOKUP(FK102,'Donnees d''entrée'!$B$470:$G$478,2,FALSE)*FS102),0,VLOOKUP(FK102,'Donnees d''entrée'!$B$470:$G$478,2,FALSE)*FS102)</f>
        <v>0</v>
      </c>
      <c r="FU102" s="361">
        <f>IF(ISERROR($FL102*VLOOKUP($FI102,'Donnees d''entrée'!$B$470:$G$478,4,FALSE)),0,$FL102*VLOOKUP($FI102,'Donnees d''entrée'!$B$470:$G$478,4,FALSE))</f>
        <v>0</v>
      </c>
      <c r="FV102" s="361">
        <f>IF(ISERROR($FL102*VLOOKUP($FI102,'Donnees d''entrée'!$B$470:$G$478,5,FALSE)),0,$FL102*VLOOKUP($FI102,'Donnees d''entrée'!$B$470:$G$478,5,FALSE))</f>
        <v>0</v>
      </c>
      <c r="FW102" s="361">
        <f>IF(ISERROR(FM102*(1-VLOOKUP(FI102,'Donnees d''entrée'!$B$470:$G$478,6,FALSE))),0,FM102*(1-VLOOKUP(FI102,'Donnees d''entrée'!$B$470:$G$478,6,FALSE)))</f>
        <v>0</v>
      </c>
      <c r="FX102" s="361">
        <f>IF(ISERROR(FM102*VLOOKUP(FI102,'Donnees d''entrée'!$B$470:$G$478,6,FALSE)),0,FM102*VLOOKUP(FI102,'Donnees d''entrée'!$B$470:$G$478,6,FALSE))</f>
        <v>0</v>
      </c>
      <c r="FY102" s="361">
        <f>IF(ISERROR($FN102*VLOOKUP($FJ102,'Donnees d''entrée'!$B$470:$G$478,4,FALSE)),0,$FN102*VLOOKUP($FJ102,'Donnees d''entrée'!$B$470:$G$478,4,FALSE))</f>
        <v>0</v>
      </c>
      <c r="FZ102" s="361">
        <f>IF(ISERROR($FN102*VLOOKUP($FJ102,'Donnees d''entrée'!$B$470:$G$478,5,FALSE)),0,$FN102*VLOOKUP($FJ102,'Donnees d''entrée'!$B$470:$G$478,5,FALSE))</f>
        <v>0</v>
      </c>
      <c r="GA102" s="361">
        <f>IF(ISERROR(FO102*(1-VLOOKUP(FJ102,'Donnees d''entrée'!$B$470:$G$478,6,FALSE))),0,FO102*(1-VLOOKUP(FJ102,'Donnees d''entrée'!$B$470:$G$478,6,FALSE)))</f>
        <v>0</v>
      </c>
      <c r="GB102" s="361">
        <f>IF(ISERROR(FO102*VLOOKUP(FJ102,'Donnees d''entrée'!$B$470:$G$478,6,FALSE)),0,FO102*VLOOKUP(FJ102,'Donnees d''entrée'!$B$470:$G$478,6,FALSE))</f>
        <v>0</v>
      </c>
      <c r="GC102" s="361">
        <f>IF(ISERROR(IF(FK102='Donnees d''entrée'!$B$477,FR102,(FS102-FT102)*VLOOKUP(FK102,'Donnees d''entrée'!$B$470:$G$478,4,FALSE))),0,IF(FK102='Donnees d''entrée'!$B$477,FR102,(FS102-FT102)*VLOOKUP(FK102,'Donnees d''entrée'!$B$470:$G$478,4,FALSE)))</f>
        <v>0</v>
      </c>
      <c r="GD102" s="361">
        <f>IF(ISERROR(IF(FK102='Donnees d''entrée'!$B$477,FS102-FT102,(FS102-FT102)*VLOOKUP(FK102,'Donnees d''entrée'!$B$470:$G$478,5,FALSE))),0,IF(FK102='Donnees d''entrée'!$B$477,FS102-FT102,(FS102-FT102)*VLOOKUP(FK102,'Donnees d''entrée'!$B$470:$G$478,5,FALSE)))</f>
        <v>0</v>
      </c>
      <c r="GE102" s="361">
        <f>IF(ISERROR(IF(FK102='Donnees d''entrée'!$B$477,(FQ102-FR102-FS102)*'Donnees d''entrée'!$G$477+GC102,(FQ102-FT102)*(1-VLOOKUP(FK102,'Donnees d''entrée'!$B$470:$G$478,6,FALSE)))),0,IF(FK102='Donnees d''entrée'!$B$477,(FQ102-FR102-FS102)*'Donnees d''entrée'!$G$477+GC102,(FQ102-FT102)*(1-VLOOKUP(FK102,'Donnees d''entrée'!$B$470:$G$478,6,FALSE))))</f>
        <v>0</v>
      </c>
      <c r="GF102" s="361">
        <f>IF(ISERROR(IF(FK102='Donnees d''entrée'!$B$477,(FQ102-FR102-FS102)*'Donnees d''entrée'!$G$477+GD102,(FQ102-FT102)*VLOOKUP(FK102,'Donnees d''entrée'!$B$470:$G$478,6,FALSE))),0,IF(FK102='Donnees d''entrée'!$B$477,(FQ102-FR102-FS102)*'Donnees d''entrée'!$G$477+GD102,(FQ102-FT102)*VLOOKUP(FK102,'Donnees d''entrée'!$B$470:$G$478,6,FALSE)))</f>
        <v>0</v>
      </c>
      <c r="GG102" s="351" t="str">
        <f>IF(ISERROR(VLOOKUP(FF102,Exploitation!$B$115:$G$119,5,FALSE)),"",VLOOKUP(FF102,Exploitation!$B$115:$G$119,5,FALSE))</f>
        <v/>
      </c>
      <c r="GH102" s="351" t="str">
        <f>IF(ISERROR(VLOOKUP(FF102,Exploitation!$B$115:$G$119,6,FALSE)),"",VLOOKUP(FF102,Exploitation!$B$115:$G$119,6,FALSE))</f>
        <v/>
      </c>
      <c r="GI102" s="351" t="str">
        <f>IF(ISERROR(VLOOKUP(FG102,Exploitation!$B$115:$G$119,5,FALSE)),"",VLOOKUP(FG102,Exploitation!$B$115:$G$119,5,FALSE))</f>
        <v/>
      </c>
      <c r="GJ102" s="351" t="str">
        <f>IF(ISERROR(VLOOKUP(FG102,Exploitation!$B$115:$G$119,6,FALSE)),"",VLOOKUP(FG102,Exploitation!$B$115:$G$119,6,FALSE))</f>
        <v/>
      </c>
      <c r="GK102" s="351" t="str">
        <f>IF(ISERROR(VLOOKUP(FH102,Exploitation!$B$115:$G$119,5,FALSE)),"",VLOOKUP(FH102,Exploitation!$B$115:$G$119,5,FALSE))</f>
        <v/>
      </c>
      <c r="GL102" s="351" t="str">
        <f>IF(ISERROR(VLOOKUP(FH102,Exploitation!$B$115:$G$119,6,FALSE)),"",VLOOKUP(FH102,Exploitation!$B$115:$G$119,6,FALSE))</f>
        <v/>
      </c>
      <c r="GM102" s="355" t="str">
        <f>IF(ISERROR(VLOOKUP(FF102,Exploitation!$B$123:$D$127,1,FALSE)),"",VLOOKUP(FF102,Exploitation!$B$123:$D$127,1,FALSE))</f>
        <v/>
      </c>
      <c r="GN102" s="355" t="str">
        <f>IF(ISERROR(VLOOKUP(FG102,Exploitation!$B$123:$D$127,1,FALSE)),"",VLOOKUP(FG102,Exploitation!$B$123:$D$127,1,FALSE))</f>
        <v/>
      </c>
      <c r="GO102" s="355" t="str">
        <f>IF(ISERROR(VLOOKUP(FH102,Exploitation!$B$123:$D$127,1,FALSE)),"",VLOOKUP(FH102,Exploitation!$B$123:$D$127,1,FALSE))</f>
        <v/>
      </c>
      <c r="GP102" s="355" t="str">
        <f>IF(ISERROR(VLOOKUP(FF102,Exploitation!$B$123:$D$127,3,FALSE)),"",VLOOKUP(FF102,Exploitation!$B$123:$D$127,3,FALSE))</f>
        <v/>
      </c>
      <c r="GQ102" s="355" t="str">
        <f>IF(ISERROR(VLOOKUP(FG102,Exploitation!$B$123:$D$127,3,FALSE)),"",VLOOKUP(FG102,Exploitation!$B$123:$D$127,3,FALSE))</f>
        <v/>
      </c>
      <c r="GR102" s="355" t="str">
        <f>IF(ISERROR(VLOOKUP(FH102,Exploitation!$B$123:$D$127,3,FALSE)),"",VLOOKUP(FH102,Exploitation!$B$123:$D$127,3,FALSE))</f>
        <v/>
      </c>
      <c r="GS102" s="340">
        <f t="shared" ref="GS102:GS120" si="172">IF($GM102&lt;&gt;"",EZ102,0)</f>
        <v>0</v>
      </c>
      <c r="GT102" s="340">
        <f t="shared" ref="GT102:GT116" si="173">IF($GM102&lt;&gt;"",FA102,0)</f>
        <v>0</v>
      </c>
      <c r="GU102" s="340">
        <f t="shared" ref="GU102:GV120" si="174">IF($GN102&lt;&gt;"",FB102,0)</f>
        <v>0</v>
      </c>
      <c r="GV102" s="340">
        <f t="shared" si="174"/>
        <v>0</v>
      </c>
      <c r="GW102" s="340">
        <f t="shared" ref="GW102:GX120" si="175">IF($GO102&lt;&gt;"",FD102,0)</f>
        <v>0</v>
      </c>
      <c r="GX102" s="340">
        <f t="shared" si="175"/>
        <v>0</v>
      </c>
      <c r="GY102" s="340">
        <f t="shared" ref="GY102:GY120" ca="1" si="176">IF(ISERROR(BF47*BI47*$AP73-AS73),0,BF47*BI47*$AP73-AS73)</f>
        <v>0</v>
      </c>
      <c r="GZ102" s="340">
        <f t="shared" ref="GZ102:GZ120" ca="1" si="177">IF(ISERROR(BF47*$AP73-AS73),0,BF47*$AP73-AS73)</f>
        <v>0</v>
      </c>
      <c r="HA102" s="340">
        <f t="shared" ref="HA102:HA120" ca="1" si="178">IF(ISERROR(BF47*BI47*$AQ73-AT73),0,BF47*BI47*$AQ73-AT73)</f>
        <v>0</v>
      </c>
      <c r="HB102" s="340">
        <f t="shared" ref="HB102:HB120" ca="1" si="179">IF(ISERROR(BF47*$AQ73-AT73),0,BF47*$AQ73-AT73)</f>
        <v>0</v>
      </c>
      <c r="HC102" s="340">
        <f t="shared" ref="HC102:HC120" ca="1" si="180">IF(ISERROR(BF47*BI47*$AR73-AU73),0,BF47*BI47*$AR73-AU73)</f>
        <v>0</v>
      </c>
      <c r="HD102" s="340">
        <f t="shared" ref="HD102:HD120" ca="1" si="181">IF(ISERROR(BF47*$AR73-AU73),0,BF47*$AR73-AU73)</f>
        <v>0</v>
      </c>
      <c r="HE102" s="351" t="str">
        <f>IF(Exploitation!O90="","",Exploitation!O90)</f>
        <v/>
      </c>
      <c r="HF102" s="351" t="str">
        <f>IF(Exploitation!P90="","",Exploitation!P90)</f>
        <v/>
      </c>
      <c r="HG102" s="351" t="str">
        <f>IF(Exploitation!Q90="","",Exploitation!Q90)</f>
        <v/>
      </c>
      <c r="HH102" s="340" t="str">
        <f>IF(ISERROR(VLOOKUP(HE102,Exploitation!$B$115:$E$119,3,FALSE)),"",VLOOKUP(HE102,Exploitation!$B$115:$E$119,3,FALSE))</f>
        <v/>
      </c>
      <c r="HI102" s="340" t="str">
        <f>IF(ISERROR(VLOOKUP(HF102,Exploitation!$B$115:$E$119,3,FALSE)),"",VLOOKUP(HF102,Exploitation!$B$115:$E$119,3,FALSE))</f>
        <v/>
      </c>
      <c r="HJ102" s="340" t="str">
        <f>IF(ISERROR(VLOOKUP(HG102,Exploitation!$B$115:$E$119,3,FALSE)),"",VLOOKUP(HG102,Exploitation!$B$115:$E$119,3,FALSE))</f>
        <v/>
      </c>
      <c r="HK102" s="361">
        <f t="shared" ref="HK102:HK120" si="182">IF(HH102&lt;&gt;"",GY102,0)</f>
        <v>0</v>
      </c>
      <c r="HL102" s="361">
        <f t="shared" ref="HL102:HL120" si="183">IF(HH102&lt;&gt;"",GZ102,0)</f>
        <v>0</v>
      </c>
      <c r="HM102" s="361">
        <f t="shared" ref="HM102:HM120" si="184">IF(HI102&lt;&gt;"",HA102,0)</f>
        <v>0</v>
      </c>
      <c r="HN102" s="361">
        <f t="shared" ref="HN102:HN120" si="185">IF(HI102&lt;&gt;"",HB102,0)</f>
        <v>0</v>
      </c>
      <c r="HO102" s="361">
        <f t="shared" ref="HO102:HO120" si="186">IF(HJ102&lt;&gt;"",HC102,0)</f>
        <v>0</v>
      </c>
      <c r="HP102" s="361">
        <f t="shared" ref="HP102:HP120" si="187">IF(HJ102&lt;&gt;"",HD102,0)</f>
        <v>0</v>
      </c>
      <c r="HQ102" s="361">
        <f>IF(HJ102='Donnees d''entrée'!$B$477,'Donnees d''entrée'!$E$477*HO102,0)</f>
        <v>0</v>
      </c>
      <c r="HR102" s="361">
        <f>IF(HJ102='Donnees d''entrée'!$B$477,'Donnees d''entrée'!$F$477*HO102,HO102)</f>
        <v>0</v>
      </c>
      <c r="HS102" s="361">
        <f>IF(ISERROR(VLOOKUP(HJ102,'Donnees d''entrée'!$B$470:$G$478,2,FALSE)*HR102),0,VLOOKUP(HJ102,'Donnees d''entrée'!$B$470:$G$478,2,FALSE)*HR102)</f>
        <v>0</v>
      </c>
      <c r="HT102" s="361">
        <f>IF(ISERROR($HK102*VLOOKUP($HH102,'Donnees d''entrée'!$B$470:$G$478,4,FALSE)),0,$HK102*VLOOKUP($HH102,'Donnees d''entrée'!$B$470:$G$478,4,FALSE))</f>
        <v>0</v>
      </c>
      <c r="HU102" s="361">
        <f>IF(ISERROR($HK102*VLOOKUP($HH102,'Donnees d''entrée'!$B$470:$G$478,5,FALSE)),0,$HK102*VLOOKUP($HH102,'Donnees d''entrée'!$B$470:$G$478,5,FALSE))</f>
        <v>0</v>
      </c>
      <c r="HV102" s="361">
        <f>IF(ISERROR(HL102*(1-VLOOKUP(HH102,'Donnees d''entrée'!$B$470:$G$478,6,FALSE))),0,HL102*(1-VLOOKUP(HH102,'Donnees d''entrée'!$B$470:$G$478,6,FALSE)))</f>
        <v>0</v>
      </c>
      <c r="HW102" s="361">
        <f>IF(ISERROR(HL102*VLOOKUP(HH102,'Donnees d''entrée'!$B$470:$G$478,6,FALSE)),0,HL102*VLOOKUP(HH102,'Donnees d''entrée'!$B$470:$G$478,6,FALSE))</f>
        <v>0</v>
      </c>
      <c r="HX102" s="361">
        <f>IF(ISERROR($HM102*VLOOKUP($HI102,'Donnees d''entrée'!$B$470:$G$478,4,FALSE)),0,$HM102*VLOOKUP($HI102,'Donnees d''entrée'!$B$470:$G$478,4,FALSE))</f>
        <v>0</v>
      </c>
      <c r="HY102" s="361">
        <f>IF(ISERROR($HM102*VLOOKUP($HI102,'Donnees d''entrée'!$B$470:$G$478,5,FALSE)),0,$HM102*VLOOKUP($HI102,'Donnees d''entrée'!$B$470:$G$478,5,FALSE))</f>
        <v>0</v>
      </c>
      <c r="HZ102" s="361">
        <f>IF(ISERROR(HN102*(1-VLOOKUP(HI102,'Donnees d''entrée'!$B$470:$G$478,6,FALSE))),0,HN102*(1-VLOOKUP(HI102,'Donnees d''entrée'!$B$470:$G$478,6,FALSE)))</f>
        <v>0</v>
      </c>
      <c r="IA102" s="361">
        <f>IF(ISERROR(HN102*VLOOKUP(HI102,'Donnees d''entrée'!$B$470:$G$478,6,FALSE)),0,HN102*VLOOKUP(HI102,'Donnees d''entrée'!$B$470:$G$478,6,FALSE))</f>
        <v>0</v>
      </c>
      <c r="IB102" s="361">
        <f>IF(ISERROR(IF(HJ102='Donnees d''entrée'!$B$477,HQ102,(HR102-HS102)*VLOOKUP(HJ102,'Donnees d''entrée'!$B$470:$G$478,4,FALSE))),0,IF(HJ102='Donnees d''entrée'!$B$477,HQ102,(HR102-HS102)*VLOOKUP(HJ102,'Donnees d''entrée'!$B$470:$G$478,4,FALSE)))</f>
        <v>0</v>
      </c>
      <c r="IC102" s="361">
        <f>IF(ISERROR(IF(HJ102='Donnees d''entrée'!$B$477,HR102-HS102,(HR102-HS102)*VLOOKUP(HJ102,'Donnees d''entrée'!$B$470:$G$478,5,FALSE))),0,IF(HJ102='Donnees d''entrée'!$B$477,HR102-HS102,(HR102-HS102)*VLOOKUP(HJ102,'Donnees d''entrée'!$B$470:$G$478,5,FALSE)))</f>
        <v>0</v>
      </c>
      <c r="ID102" s="361">
        <f>IF(ISERROR(IF(HJ102='Donnees d''entrée'!$B$477,(HP102-HQ102-HR102)*'Donnees d''entrée'!$G$477+IB102,(HP102-HS102)*(1-VLOOKUP(HJ102,'Donnees d''entrée'!$B$470:$G$478,6,FALSE)))),0,IF(HJ102='Donnees d''entrée'!$B$477,(HP102-HQ102-HR102)*'Donnees d''entrée'!$G$477+IB102,(HP102-HS102)*(1-VLOOKUP(HJ102,'Donnees d''entrée'!$B$470:$G$478,6,FALSE))))</f>
        <v>0</v>
      </c>
      <c r="IE102" s="361">
        <f>IF(ISERROR(IF(HJ102='Donnees d''entrée'!$B$477,(HP102-HQ102-HR102)*'Donnees d''entrée'!$G$477+IC102,(HP102-HS102)*VLOOKUP(HJ102,'Donnees d''entrée'!$B$470:$G$478,6,FALSE))),0,IF(HJ102='Donnees d''entrée'!$B$477,(HP102-HQ102-HR102)*'Donnees d''entrée'!$G$477+IC102,(HP102-HS102)*VLOOKUP(HJ102,'Donnees d''entrée'!$B$470:$G$478,6,FALSE)))</f>
        <v>0</v>
      </c>
      <c r="IF102" s="351" t="str">
        <f>IF(ISERROR(VLOOKUP(HE102,Exploitation!$B$115:$G$119,5,FALSE)),"",VLOOKUP(HE102,Exploitation!$B$115:$G$119,5,FALSE))</f>
        <v/>
      </c>
      <c r="IG102" s="351" t="str">
        <f>IF(ISERROR(VLOOKUP(HE102,Exploitation!$B$115:$G$119,6,FALSE)),"",VLOOKUP(HE102,Exploitation!$B$115:$G$119,6,FALSE))</f>
        <v/>
      </c>
      <c r="IH102" s="351" t="str">
        <f>IF(ISERROR(VLOOKUP(HF102,Exploitation!$B$115:$G$119,5,FALSE)),"",VLOOKUP(HF102,Exploitation!$B$115:$G$119,5,FALSE))</f>
        <v/>
      </c>
      <c r="II102" s="351" t="str">
        <f>IF(ISERROR(VLOOKUP(HF102,Exploitation!$B$115:$G$119,6,FALSE)),"",VLOOKUP(HF102,Exploitation!$B$115:$G$119,6,FALSE))</f>
        <v/>
      </c>
      <c r="IJ102" s="351" t="str">
        <f>IF(ISERROR(VLOOKUP(HG102,Exploitation!$B$115:$G$119,5,FALSE)),"",VLOOKUP(HG102,Exploitation!$B$115:$G$119,5,FALSE))</f>
        <v/>
      </c>
      <c r="IK102" s="351" t="str">
        <f>IF(ISERROR(VLOOKUP(HG102,Exploitation!$B$115:$G$119,6,FALSE)),"",VLOOKUP(HG102,Exploitation!$B$115:$G$119,6,FALSE))</f>
        <v/>
      </c>
      <c r="IL102" s="355" t="str">
        <f>IF(ISERROR(VLOOKUP(HE102,Exploitation!$B$123:$D$127,1,FALSE)),"",VLOOKUP(HE102,Exploitation!$B$123:$D$127,1,FALSE))</f>
        <v/>
      </c>
      <c r="IM102" s="355" t="str">
        <f>IF(ISERROR(VLOOKUP(HF102,Exploitation!$B$123:$D$127,1,FALSE)),"",VLOOKUP(HF102,Exploitation!$B$123:$D$127,1,FALSE))</f>
        <v/>
      </c>
      <c r="IN102" s="355" t="str">
        <f>IF(ISERROR(VLOOKUP(HG102,Exploitation!$B$123:$D$127,1,FALSE)),"",VLOOKUP(HG102,Exploitation!$B$123:$D$127,1,FALSE))</f>
        <v/>
      </c>
      <c r="IO102" s="355" t="str">
        <f>IF(ISERROR(VLOOKUP(HE102,Exploitation!$B$123:$D$127,3,FALSE)),"",VLOOKUP(HE102,Exploitation!$B$123:$D$127,3,FALSE))</f>
        <v/>
      </c>
      <c r="IP102" s="355" t="str">
        <f>IF(ISERROR(VLOOKUP(HF102,Exploitation!$B$123:$D$127,3,FALSE)),"",VLOOKUP(HF102,Exploitation!$B$123:$D$127,3,FALSE))</f>
        <v/>
      </c>
      <c r="IQ102" s="355" t="str">
        <f>IF(ISERROR(VLOOKUP(HG102,Exploitation!$B$123:$D$127,3,FALSE)),"",VLOOKUP(HG102,Exploitation!$B$123:$D$127,3,FALSE))</f>
        <v/>
      </c>
      <c r="IR102" s="340">
        <f t="shared" ref="IR102:IR120" si="188">IF($IL102&lt;&gt;"",GY102,0)</f>
        <v>0</v>
      </c>
      <c r="IS102" s="340">
        <f t="shared" ref="IS102:IS116" si="189">IF($IL102&lt;&gt;"",GZ102,0)</f>
        <v>0</v>
      </c>
      <c r="IT102" s="340">
        <f t="shared" ref="IT102:IU120" si="190">IF($IM102&lt;&gt;"",HA102,0)</f>
        <v>0</v>
      </c>
      <c r="IU102" s="340">
        <f t="shared" si="190"/>
        <v>0</v>
      </c>
      <c r="IV102" s="340">
        <f t="shared" ref="IV102:IW120" si="191">IF($IN102&lt;&gt;"",HC102,0)</f>
        <v>0</v>
      </c>
      <c r="IW102" s="340">
        <f t="shared" si="191"/>
        <v>0</v>
      </c>
    </row>
    <row r="103" spans="1:257" hidden="1" x14ac:dyDescent="0.25">
      <c r="A103" s="331">
        <v>3</v>
      </c>
      <c r="B103" s="280" t="str">
        <f t="shared" si="117"/>
        <v/>
      </c>
      <c r="C103" s="423">
        <f t="shared" ca="1" si="118"/>
        <v>0</v>
      </c>
      <c r="D103" s="423">
        <f t="shared" ca="1" si="119"/>
        <v>0</v>
      </c>
      <c r="E103" s="423">
        <f t="shared" ca="1" si="120"/>
        <v>0</v>
      </c>
      <c r="F103" s="423">
        <f t="shared" ca="1" si="121"/>
        <v>0</v>
      </c>
      <c r="G103" s="423">
        <f t="shared" ca="1" si="122"/>
        <v>0</v>
      </c>
      <c r="H103" s="423">
        <f t="shared" ca="1" si="123"/>
        <v>0</v>
      </c>
      <c r="I103" s="351" t="str">
        <f>IF(Exploitation!C91="","",Exploitation!C91)</f>
        <v/>
      </c>
      <c r="J103" s="351" t="str">
        <f>IF(Exploitation!D91="","",Exploitation!D91)</f>
        <v/>
      </c>
      <c r="K103" s="351" t="str">
        <f>IF(Exploitation!E91="","",Exploitation!E91)</f>
        <v/>
      </c>
      <c r="L103" s="340" t="str">
        <f>IF(ISERROR(VLOOKUP(I103,Exploitation!$B$115:$E$119,3,FALSE)),"",VLOOKUP(I103,Exploitation!$B$115:$E$119,3,FALSE))</f>
        <v/>
      </c>
      <c r="M103" s="340" t="str">
        <f>IF(ISERROR(VLOOKUP(J103,Exploitation!$B$115:$E$119,3,FALSE)),"",VLOOKUP(J103,Exploitation!$B$115:$E$119,3,FALSE))</f>
        <v/>
      </c>
      <c r="N103" s="340" t="str">
        <f>IF(ISERROR(VLOOKUP(K103,Exploitation!$B$115:$E$119,3,FALSE)),"",VLOOKUP(K103,Exploitation!$B$115:$E$119,3,FALSE))</f>
        <v/>
      </c>
      <c r="O103" s="361">
        <f t="shared" si="124"/>
        <v>0</v>
      </c>
      <c r="P103" s="361">
        <f t="shared" si="125"/>
        <v>0</v>
      </c>
      <c r="Q103" s="361">
        <f t="shared" si="125"/>
        <v>0</v>
      </c>
      <c r="R103" s="361">
        <f t="shared" si="126"/>
        <v>0</v>
      </c>
      <c r="S103" s="361">
        <f t="shared" si="127"/>
        <v>0</v>
      </c>
      <c r="T103" s="361">
        <f t="shared" si="128"/>
        <v>0</v>
      </c>
      <c r="U103" s="361">
        <f>IF(N103='Donnees d''entrée'!$B$477,'Donnees d''entrée'!$E$477*S103,0)</f>
        <v>0</v>
      </c>
      <c r="V103" s="361">
        <f>IF(N103='Donnees d''entrée'!$B$477,'Donnees d''entrée'!$F$477*S103,S103)</f>
        <v>0</v>
      </c>
      <c r="W103" s="361">
        <f>IF(ISERROR(VLOOKUP(N103,'Donnees d''entrée'!$B$470:$G$478,2,FALSE)*V103),0,VLOOKUP(N103,'Donnees d''entrée'!$B$470:$G$478,2,FALSE)*V103)</f>
        <v>0</v>
      </c>
      <c r="X103" s="361">
        <f>IF(ISERROR($O103*VLOOKUP($L103,'Donnees d''entrée'!$B$470:$G$478,4,FALSE)),0,$O103*VLOOKUP($L103,'Donnees d''entrée'!$B$470:$G$478,4,FALSE))</f>
        <v>0</v>
      </c>
      <c r="Y103" s="361">
        <f>IF(ISERROR($O103*VLOOKUP($L103,'Donnees d''entrée'!$B$470:$G$478,5,FALSE)),0,$O103*VLOOKUP($L103,'Donnees d''entrée'!$B$470:$G$478,5,FALSE))</f>
        <v>0</v>
      </c>
      <c r="Z103" s="361">
        <f>IF(ISERROR(P103*(1-VLOOKUP(L103,'Donnees d''entrée'!$B$470:$G$478,6,FALSE))),0,P103*(1-VLOOKUP(L103,'Donnees d''entrée'!$B$470:$G$478,6,FALSE)))</f>
        <v>0</v>
      </c>
      <c r="AA103" s="361">
        <f>IF(ISERROR(P103*VLOOKUP(L103,'Donnees d''entrée'!$B$470:$G$478,6,FALSE)),0,P103*VLOOKUP(L103,'Donnees d''entrée'!$B$470:$G$478,6,FALSE))</f>
        <v>0</v>
      </c>
      <c r="AB103" s="361">
        <f>IF(ISERROR($Q103*VLOOKUP($M103,'Donnees d''entrée'!$B$470:$G$478,4,FALSE)),0,$Q103*VLOOKUP($M103,'Donnees d''entrée'!$B$470:$G$478,4,FALSE))</f>
        <v>0</v>
      </c>
      <c r="AC103" s="361">
        <f>IF(ISERROR($Q103*VLOOKUP($M103,'Donnees d''entrée'!$B$470:$G$478,5,FALSE)),0,$Q103*VLOOKUP($M103,'Donnees d''entrée'!$B$470:$G$478,5,FALSE))</f>
        <v>0</v>
      </c>
      <c r="AD103" s="361">
        <f>IF(ISERROR(R103*(1-VLOOKUP(M103,'Donnees d''entrée'!$B$470:$G$478,6,FALSE))),0,R103*(1-VLOOKUP(M103,'Donnees d''entrée'!$B$470:$G$478,6,FALSE)))</f>
        <v>0</v>
      </c>
      <c r="AE103" s="361">
        <f>IF(ISERROR(R103*VLOOKUP($M103,'Donnees d''entrée'!$B$470:$G$478,6,FALSE)),0,R103*VLOOKUP($M103,'Donnees d''entrée'!$B$470:$G$478,6,FALSE))</f>
        <v>0</v>
      </c>
      <c r="AF103" s="361">
        <f>IF(ISERROR(IF(N103='Donnees d''entrée'!$B$477,U103,(V103-W103)*VLOOKUP(N103,'Donnees d''entrée'!$B$470:$G$478,4,FALSE))),0,IF(N103='Donnees d''entrée'!$B$477,U103,(V103-W103)*VLOOKUP(N103,'Donnees d''entrée'!$B$470:$G$478,4,FALSE)))</f>
        <v>0</v>
      </c>
      <c r="AG103" s="361">
        <f>IF(ISERROR(IF(N103='Donnees d''entrée'!$B$477,V103-W103,(V103-W103)*VLOOKUP(N103,'Donnees d''entrée'!$B$470:$G$478,5,FALSE))),0,IF(N103='Donnees d''entrée'!$B$477,V103-W103,(V103-W103)*VLOOKUP(N103,'Donnees d''entrée'!$B$470:$G$478,5,FALSE)))</f>
        <v>0</v>
      </c>
      <c r="AH103" s="361">
        <f>IF(ISERROR(IF(N103='Donnees d''entrée'!$B$477,(T103-U103-V103)*'Donnees d''entrée'!$G$477+AF103,(T103-W103)*(1-VLOOKUP(N103,'Donnees d''entrée'!$B$470:$G$478,6,FALSE)))),0,IF(N103='Donnees d''entrée'!$B$477,(T103-U103-V103)*'Donnees d''entrée'!$G$477+AF103,(T103-W103)*(1-VLOOKUP(N103,'Donnees d''entrée'!$B$470:$G$478,6,FALSE))))</f>
        <v>0</v>
      </c>
      <c r="AI103" s="361">
        <f>IF(ISERROR(IF(N103='Donnees d''entrée'!$B$477,(T103-U103-V103)*'Donnees d''entrée'!$G$477+AG103,(T103-W103)*VLOOKUP(N103,'Donnees d''entrée'!$B$470:$G$478,6,FALSE))),0,IF(N103='Donnees d''entrée'!$B$477,(T103-U103-V103)*'Donnees d''entrée'!$G$477+AG103,(T103-W103)*VLOOKUP(N103,'Donnees d''entrée'!$B$470:$G$478,6,FALSE)))</f>
        <v>0</v>
      </c>
      <c r="AJ103" s="351" t="str">
        <f>IF(ISERROR(VLOOKUP(I103,Exploitation!$B$115:$G$119,5,FALSE)),"",VLOOKUP(I103,Exploitation!$B$115:$G$119,5,FALSE))</f>
        <v/>
      </c>
      <c r="AK103" s="351" t="str">
        <f>IF(ISERROR(VLOOKUP(I103,Exploitation!$B$115:$G$119,6,FALSE)),"",VLOOKUP(I103,Exploitation!$B$115:$G$119,6,FALSE))</f>
        <v/>
      </c>
      <c r="AL103" s="351" t="str">
        <f>IF(ISERROR(VLOOKUP(J103,Exploitation!$B$115:$G$119,5,FALSE)),"",VLOOKUP(J103,Exploitation!$B$115:$G$119,5,FALSE))</f>
        <v/>
      </c>
      <c r="AM103" s="351" t="str">
        <f>IF(ISERROR(VLOOKUP(J103,Exploitation!$B$115:$G$119,6,FALSE)),"",VLOOKUP(J103,Exploitation!$B$115:$G$119,6,FALSE))</f>
        <v/>
      </c>
      <c r="AN103" s="351" t="str">
        <f>IF(ISERROR(VLOOKUP(K103,Exploitation!$B$115:$G$119,5,FALSE)),"",VLOOKUP(K103,Exploitation!$B$115:$G$119,5,FALSE))</f>
        <v/>
      </c>
      <c r="AO103" s="351" t="str">
        <f>IF(ISERROR(VLOOKUP(K103,Exploitation!$B$115:$G$119,6,FALSE)),"",VLOOKUP(K103,Exploitation!$B$115:$G$119,6,FALSE))</f>
        <v/>
      </c>
      <c r="AP103" s="355" t="str">
        <f>IF(ISERROR(VLOOKUP(I103,Exploitation!$B$123:$D$127,1,FALSE)),"",VLOOKUP(I103,Exploitation!$B$123:$D$127,1,FALSE))</f>
        <v/>
      </c>
      <c r="AQ103" s="355" t="str">
        <f>IF(ISERROR(VLOOKUP(J103,Exploitation!$B$123:$D$127,1,FALSE)),"",VLOOKUP(J103,Exploitation!$B$123:$D$127,1,FALSE))</f>
        <v/>
      </c>
      <c r="AR103" s="355" t="str">
        <f>IF(ISERROR(VLOOKUP(K103,Exploitation!$B$123:$D$127,1,FALSE)),"",VLOOKUP(K103,Exploitation!$B$123:$D$127,1,FALSE))</f>
        <v/>
      </c>
      <c r="AS103" s="355" t="str">
        <f>IF(ISERROR(VLOOKUP(I103,Exploitation!$B$123:$D$127,3,FALSE)),"",VLOOKUP(I103,Exploitation!$B$123:$D$127,3,FALSE))</f>
        <v/>
      </c>
      <c r="AT103" s="355" t="str">
        <f>IF(ISERROR(VLOOKUP(J103,Exploitation!$B$123:$D$127,3,FALSE)),"",VLOOKUP(J103,Exploitation!$B$123:$D$127,3,FALSE))</f>
        <v/>
      </c>
      <c r="AU103" s="355" t="str">
        <f>IF(ISERROR(VLOOKUP(K103,Exploitation!$B$123:$D$127,3,FALSE)),"",VLOOKUP(K103,Exploitation!$B$123:$D$127,3,FALSE))</f>
        <v/>
      </c>
      <c r="AV103" s="361">
        <f t="shared" si="111"/>
        <v>0</v>
      </c>
      <c r="AW103" s="361">
        <f t="shared" si="112"/>
        <v>0</v>
      </c>
      <c r="AX103" s="361">
        <f t="shared" si="113"/>
        <v>0</v>
      </c>
      <c r="AY103" s="361">
        <f t="shared" si="114"/>
        <v>0</v>
      </c>
      <c r="AZ103" s="361">
        <f t="shared" si="115"/>
        <v>0</v>
      </c>
      <c r="BA103" s="361">
        <f t="shared" si="129"/>
        <v>0</v>
      </c>
      <c r="BB103" s="361">
        <f t="shared" ca="1" si="130"/>
        <v>0</v>
      </c>
      <c r="BC103" s="361">
        <f t="shared" ca="1" si="131"/>
        <v>0</v>
      </c>
      <c r="BD103" s="361">
        <f t="shared" ca="1" si="132"/>
        <v>0</v>
      </c>
      <c r="BE103" s="361">
        <f t="shared" ca="1" si="133"/>
        <v>0</v>
      </c>
      <c r="BF103" s="361">
        <f t="shared" ca="1" si="134"/>
        <v>0</v>
      </c>
      <c r="BG103" s="361">
        <f t="shared" ca="1" si="135"/>
        <v>0</v>
      </c>
      <c r="BH103" s="351" t="str">
        <f>IF(Exploitation!F91="","",Exploitation!F91)</f>
        <v/>
      </c>
      <c r="BI103" s="351" t="str">
        <f>IF(Exploitation!G91="","",Exploitation!G91)</f>
        <v/>
      </c>
      <c r="BJ103" s="351" t="str">
        <f>IF(Exploitation!H91="","",Exploitation!H91)</f>
        <v/>
      </c>
      <c r="BK103" s="340" t="str">
        <f>IF(ISERROR(VLOOKUP(BH103,Exploitation!$B$115:$E$119,3,FALSE)),"",VLOOKUP(BH103,Exploitation!$B$115:$E$119,3,FALSE))</f>
        <v/>
      </c>
      <c r="BL103" s="340" t="str">
        <f>IF(ISERROR(VLOOKUP(BI103,Exploitation!$B$115:$E$119,3,FALSE)),"",VLOOKUP(BI103,Exploitation!$B$115:$E$119,3,FALSE))</f>
        <v/>
      </c>
      <c r="BM103" s="340" t="str">
        <f>IF(ISERROR(VLOOKUP(BJ103,Exploitation!$B$115:$E$119,3,FALSE)),"",VLOOKUP(BJ103,Exploitation!$B$115:$E$119,3,FALSE))</f>
        <v/>
      </c>
      <c r="BN103" s="361">
        <f t="shared" si="136"/>
        <v>0</v>
      </c>
      <c r="BO103" s="361">
        <f t="shared" si="137"/>
        <v>0</v>
      </c>
      <c r="BP103" s="361">
        <f t="shared" si="138"/>
        <v>0</v>
      </c>
      <c r="BQ103" s="361">
        <f t="shared" si="139"/>
        <v>0</v>
      </c>
      <c r="BR103" s="361">
        <f t="shared" si="140"/>
        <v>0</v>
      </c>
      <c r="BS103" s="361">
        <f t="shared" si="141"/>
        <v>0</v>
      </c>
      <c r="BT103" s="361">
        <f>IF(BM103='Donnees d''entrée'!$B$477,'Donnees d''entrée'!$E$477*BR103,0)</f>
        <v>0</v>
      </c>
      <c r="BU103" s="361">
        <f>IF(BM103='Donnees d''entrée'!$B$477,'Donnees d''entrée'!$F$477*BR103,BR103)</f>
        <v>0</v>
      </c>
      <c r="BV103" s="361">
        <f>IF(ISERROR(VLOOKUP(BM103,'Donnees d''entrée'!$B$470:$G$478,2,FALSE)*BU103),0,VLOOKUP(BM103,'Donnees d''entrée'!$B$470:$G$478,2,FALSE)*BU103)</f>
        <v>0</v>
      </c>
      <c r="BW103" s="361">
        <f>IF(ISERROR($BN103*VLOOKUP($BK103,'Donnees d''entrée'!$B$470:$G$478,4,FALSE)),0,$BN103*VLOOKUP($BK103,'Donnees d''entrée'!$B$470:$G$478,4,FALSE))</f>
        <v>0</v>
      </c>
      <c r="BX103" s="361">
        <f>IF(ISERROR($BN103*VLOOKUP($BK103,'Donnees d''entrée'!$B$470:$G$478,5,FALSE)),0,$BN103*VLOOKUP($BK103,'Donnees d''entrée'!$B$470:$G$478,5,FALSE))</f>
        <v>0</v>
      </c>
      <c r="BY103" s="361">
        <f>IF(ISERROR(BO103*(1-VLOOKUP(BK103,'Donnees d''entrée'!$B$470:$G$478,6,FALSE))),0,BO103*(1-VLOOKUP(BK103,'Donnees d''entrée'!$B$470:$G$478,6,FALSE)))</f>
        <v>0</v>
      </c>
      <c r="BZ103" s="361">
        <f>IF(ISERROR(BO103*VLOOKUP(BK103,'Donnees d''entrée'!$B$470:$G$478,6,FALSE)),0,BO103*VLOOKUP(BK103,'Donnees d''entrée'!$B$470:$G$478,6,FALSE))</f>
        <v>0</v>
      </c>
      <c r="CA103" s="361">
        <f>IF(ISERROR($BP103*VLOOKUP($BL103,'Donnees d''entrée'!$B$470:$G$478,4,FALSE)),0,$BP103*VLOOKUP($BL103,'Donnees d''entrée'!$B$470:$G$478,4,FALSE))</f>
        <v>0</v>
      </c>
      <c r="CB103" s="361">
        <f>IF(ISERROR($BP103*VLOOKUP($BL103,'Donnees d''entrée'!$B$470:$G$478,5,FALSE)),0,$BP103*VLOOKUP($BL103,'Donnees d''entrée'!$B$470:$G$478,5,FALSE))</f>
        <v>0</v>
      </c>
      <c r="CC103" s="361">
        <f>IF(ISERROR(BQ103*(1-VLOOKUP(BL103,'Donnees d''entrée'!$B$470:$G$478,6,FALSE))),0,BQ103*(1-VLOOKUP(BL103,'Donnees d''entrée'!$B$470:$G$478,6,FALSE)))</f>
        <v>0</v>
      </c>
      <c r="CD103" s="361">
        <f>IF(ISERROR(BQ103*VLOOKUP(BL103,'Donnees d''entrée'!$B$470:$G$478,6,FALSE)),0,BQ103*VLOOKUP(BL103,'Donnees d''entrée'!$B$470:$G$478,6,FALSE))</f>
        <v>0</v>
      </c>
      <c r="CE103" s="361">
        <f>IF(ISERROR(IF(BM103='Donnees d''entrée'!$B$477,BT103,(BU103-BV103)*VLOOKUP(BM103,'Donnees d''entrée'!$B$470:$G$478,4,FALSE))),0,IF(BM103='Donnees d''entrée'!$B$477,BT103,(BU103-BV103)*VLOOKUP(BM103,'Donnees d''entrée'!$B$470:$G$478,4,FALSE)))</f>
        <v>0</v>
      </c>
      <c r="CF103" s="361">
        <f>IF(ISERROR(IF(BM103='Donnees d''entrée'!$B$477,BU103-BV103,(BU103-BV103)*VLOOKUP(BM103,'Donnees d''entrée'!$B$470:$G$478,5,FALSE))),0,IF(BM103='Donnees d''entrée'!$B$477,BU103-BV103,(BU103-BV103)*VLOOKUP(BM103,'Donnees d''entrée'!$B$470:$G$478,5,FALSE)))</f>
        <v>0</v>
      </c>
      <c r="CG103" s="361">
        <f>IF(ISERROR(IF(BM103='Donnees d''entrée'!$B$477,(BS103-BT103-BU103)*'Donnees d''entrée'!$G$477+CE103,(BS103-BV103)*(1-VLOOKUP(BM103,'Donnees d''entrée'!$B$470:$G$478,6,FALSE)))),0,IF(BM103='Donnees d''entrée'!$B$477,(BS103-BT103-BU103)*'Donnees d''entrée'!$G$477+CE103,(BS103-BV103)*(1-VLOOKUP(BM103,'Donnees d''entrée'!$B$470:$G$478,6,FALSE))))</f>
        <v>0</v>
      </c>
      <c r="CH103" s="361">
        <f>IF(ISERROR(IF(BM103='Donnees d''entrée'!$B$477,(BS103-BT103-BU103)*'Donnees d''entrée'!$G$477+CF103,(BS103-BV103)*VLOOKUP(BM103,'Donnees d''entrée'!$B$470:$G$478,6,FALSE))),0,IF(BM103='Donnees d''entrée'!$B$477,(BS103-BT103-BU103)*'Donnees d''entrée'!$G$477+CF103,(BS103-BV103)*VLOOKUP(BM103,'Donnees d''entrée'!$B$470:$G$478,6,FALSE)))</f>
        <v>0</v>
      </c>
      <c r="CI103" s="351" t="str">
        <f>IF(ISERROR(VLOOKUP(BH103,Exploitation!$B$115:$G$119,5,FALSE)),"",VLOOKUP(BH103,Exploitation!$B$115:$G$119,5,FALSE))</f>
        <v/>
      </c>
      <c r="CJ103" s="351" t="str">
        <f>IF(ISERROR(VLOOKUP(BH103,Exploitation!$B$115:$G$119,6,FALSE)),"",VLOOKUP(BH103,Exploitation!$B$115:$G$119,6,FALSE))</f>
        <v/>
      </c>
      <c r="CK103" s="351" t="str">
        <f>IF(ISERROR(VLOOKUP(BI103,Exploitation!$B$115:$G$119,5,FALSE)),"",VLOOKUP(BI103,Exploitation!$B$115:$G$119,5,FALSE))</f>
        <v/>
      </c>
      <c r="CL103" s="351" t="str">
        <f>IF(ISERROR(VLOOKUP(BI103,Exploitation!$B$115:$G$119,6,FALSE)),"",VLOOKUP(BI103,Exploitation!$B$115:$G$119,6,FALSE))</f>
        <v/>
      </c>
      <c r="CM103" s="351" t="str">
        <f>IF(ISERROR(VLOOKUP(BJ103,Exploitation!$B$115:$G$119,5,FALSE)),"",VLOOKUP(BJ103,Exploitation!$B$115:$G$119,5,FALSE))</f>
        <v/>
      </c>
      <c r="CN103" s="351" t="str">
        <f>IF(ISERROR(VLOOKUP(BJ103,Exploitation!$B$115:$G$119,6,FALSE)),"",VLOOKUP(BJ103,Exploitation!$B$115:$G$119,6,FALSE))</f>
        <v/>
      </c>
      <c r="CO103" s="355" t="str">
        <f>IF(ISERROR(VLOOKUP(BH103,Exploitation!$B$123:$D$127,1,FALSE)),"",VLOOKUP(BH103,Exploitation!$B$123:$D$127,1,FALSE))</f>
        <v/>
      </c>
      <c r="CP103" s="355" t="str">
        <f>IF(ISERROR(VLOOKUP(BI103,Exploitation!$B$123:$D$127,1,FALSE)),"",VLOOKUP(BI103,Exploitation!$B$123:$D$127,1,FALSE))</f>
        <v/>
      </c>
      <c r="CQ103" s="355" t="str">
        <f>IF(ISERROR(VLOOKUP(BJ103,Exploitation!$B$123:$D$127,1,FALSE)),"",VLOOKUP(BJ103,Exploitation!$B$123:$D$127,1,FALSE))</f>
        <v/>
      </c>
      <c r="CR103" s="355" t="str">
        <f>IF(ISERROR(VLOOKUP(BH103,Exploitation!$B$123:$D$127,3,FALSE)),"",VLOOKUP(BH103,Exploitation!$B$123:$D$127,3,FALSE))</f>
        <v/>
      </c>
      <c r="CS103" s="355" t="str">
        <f>IF(ISERROR(VLOOKUP(BI103,Exploitation!$B$123:$D$127,3,FALSE)),"",VLOOKUP(BI103,Exploitation!$B$123:$D$127,3,FALSE))</f>
        <v/>
      </c>
      <c r="CT103" s="355" t="str">
        <f>IF(ISERROR(VLOOKUP(BJ103,Exploitation!$B$123:$D$127,3,FALSE)),"",VLOOKUP(BJ103,Exploitation!$B$123:$D$127,3,FALSE))</f>
        <v/>
      </c>
      <c r="CU103" s="340">
        <f t="shared" si="142"/>
        <v>0</v>
      </c>
      <c r="CV103" s="340">
        <f t="shared" si="142"/>
        <v>0</v>
      </c>
      <c r="CW103" s="340">
        <f t="shared" si="143"/>
        <v>0</v>
      </c>
      <c r="CX103" s="340">
        <f t="shared" si="143"/>
        <v>0</v>
      </c>
      <c r="CY103" s="340">
        <f t="shared" si="144"/>
        <v>0</v>
      </c>
      <c r="CZ103" s="340">
        <f t="shared" si="144"/>
        <v>0</v>
      </c>
      <c r="DA103" s="340">
        <f t="shared" ca="1" si="145"/>
        <v>0</v>
      </c>
      <c r="DB103" s="340">
        <f t="shared" ca="1" si="146"/>
        <v>0</v>
      </c>
      <c r="DC103" s="340">
        <f t="shared" ca="1" si="147"/>
        <v>0</v>
      </c>
      <c r="DD103" s="340">
        <f t="shared" ca="1" si="148"/>
        <v>0</v>
      </c>
      <c r="DE103" s="340">
        <f t="shared" ca="1" si="149"/>
        <v>0</v>
      </c>
      <c r="DF103" s="340">
        <f t="shared" ca="1" si="150"/>
        <v>0</v>
      </c>
      <c r="DG103" s="351" t="str">
        <f>IF(Exploitation!I91="","",Exploitation!I91)</f>
        <v/>
      </c>
      <c r="DH103" s="351" t="str">
        <f>IF(Exploitation!J91="","",Exploitation!J91)</f>
        <v/>
      </c>
      <c r="DI103" s="351" t="str">
        <f>IF(Exploitation!K91="","",Exploitation!K91)</f>
        <v/>
      </c>
      <c r="DJ103" s="340" t="str">
        <f>IF(ISERROR(VLOOKUP(DG103,Exploitation!$B$115:$E$119,3,FALSE)),"",VLOOKUP(DG103,Exploitation!$B$115:$E$119,3,FALSE))</f>
        <v/>
      </c>
      <c r="DK103" s="340" t="str">
        <f>IF(ISERROR(VLOOKUP(DH103,Exploitation!$B$115:$E$119,3,FALSE)),"",VLOOKUP(DH103,Exploitation!$B$115:$E$119,3,FALSE))</f>
        <v/>
      </c>
      <c r="DL103" s="340" t="str">
        <f>IF(ISERROR(VLOOKUP(DI103,Exploitation!$B$115:$E$119,3,FALSE)),"",VLOOKUP(DI103,Exploitation!$B$115:$E$119,3,FALSE))</f>
        <v/>
      </c>
      <c r="DM103" s="361">
        <f t="shared" si="151"/>
        <v>0</v>
      </c>
      <c r="DN103" s="361">
        <f t="shared" si="152"/>
        <v>0</v>
      </c>
      <c r="DO103" s="361">
        <f t="shared" si="153"/>
        <v>0</v>
      </c>
      <c r="DP103" s="361">
        <f t="shared" si="154"/>
        <v>0</v>
      </c>
      <c r="DQ103" s="361">
        <f t="shared" si="155"/>
        <v>0</v>
      </c>
      <c r="DR103" s="361">
        <f t="shared" si="156"/>
        <v>0</v>
      </c>
      <c r="DS103" s="361">
        <f>IF(DL103='Donnees d''entrée'!$B$477,'Donnees d''entrée'!$E$477*DQ103,0)</f>
        <v>0</v>
      </c>
      <c r="DT103" s="361">
        <f>IF(DL103='Donnees d''entrée'!$B$477,'Donnees d''entrée'!$F$477*DQ103,DQ103)</f>
        <v>0</v>
      </c>
      <c r="DU103" s="361">
        <f>IF(ISERROR(VLOOKUP(DL103,'Donnees d''entrée'!$B$470:$G$478,2,FALSE)*DT103),0,VLOOKUP(DL103,'Donnees d''entrée'!$B$470:$G$478,2,FALSE)*DT103)</f>
        <v>0</v>
      </c>
      <c r="DV103" s="361">
        <f>IF(ISERROR($DM103*VLOOKUP($DJ103,'Donnees d''entrée'!$B$470:$G$478,4,FALSE)),0,$DM103*VLOOKUP($DJ103,'Donnees d''entrée'!$B$470:$G$478,4,FALSE))</f>
        <v>0</v>
      </c>
      <c r="DW103" s="361">
        <f>IF(ISERROR($DM103*VLOOKUP($DJ103,'Donnees d''entrée'!$B$470:$G$478,5,FALSE)),0,$DM103*VLOOKUP($DJ103,'Donnees d''entrée'!$B$470:$G$478,5,FALSE))</f>
        <v>0</v>
      </c>
      <c r="DX103" s="361">
        <f>IF(ISERROR(DN103*(1-VLOOKUP(DJ103,'Donnees d''entrée'!$B$470:$G$478,6,FALSE))),0,DN103*(1-VLOOKUP(DJ103,'Donnees d''entrée'!$B$470:$G$478,6,FALSE)))</f>
        <v>0</v>
      </c>
      <c r="DY103" s="361">
        <f>IF(ISERROR(DN103*VLOOKUP(DJ103,'Donnees d''entrée'!$B$470:$G$478,6,FALSE)),0,DN103*VLOOKUP(DJ103,'Donnees d''entrée'!$B$470:$G$478,6,FALSE))</f>
        <v>0</v>
      </c>
      <c r="DZ103" s="361">
        <f>IF(ISERROR($DO103*VLOOKUP($DK103,'Donnees d''entrée'!$B$470:$G$478,4,FALSE)),0,$DO103*VLOOKUP($DK103,'Donnees d''entrée'!$B$470:$G$478,4,FALSE))</f>
        <v>0</v>
      </c>
      <c r="EA103" s="361">
        <f>IF(ISERROR($DO103*VLOOKUP($DK103,'Donnees d''entrée'!$B$470:$G$478,5,FALSE)),0,$DO103*VLOOKUP($DK103,'Donnees d''entrée'!$B$470:$G$478,5,FALSE))</f>
        <v>0</v>
      </c>
      <c r="EB103" s="361">
        <f>IF(ISERROR(DP103*(1-VLOOKUP(DK103,'Donnees d''entrée'!$B$470:$G$478,6,FALSE))),0,DP103*(1-VLOOKUP(DK103,'Donnees d''entrée'!$B$470:$G$478,6,FALSE)))</f>
        <v>0</v>
      </c>
      <c r="EC103" s="361">
        <f>IF(ISERROR(DP103*VLOOKUP(DK103,'Donnees d''entrée'!$B$470:$G$478,6,FALSE)),0,DP103*VLOOKUP(DK103,'Donnees d''entrée'!$B$470:$G$478,6,FALSE))</f>
        <v>0</v>
      </c>
      <c r="ED103" s="361">
        <f>IF(ISERROR(IF(DL103='Donnees d''entrée'!$B$477,DS103,(DT103-DU103)*VLOOKUP(DL103,'Donnees d''entrée'!$B$470:$G$478,4,FALSE))),0,IF(DL103='Donnees d''entrée'!$B$477,DS103,(DT103-DU103)*VLOOKUP(DL103,'Donnees d''entrée'!$B$470:$G$478,4,FALSE)))</f>
        <v>0</v>
      </c>
      <c r="EE103" s="361">
        <f>IF(ISERROR(IF(DL103='Donnees d''entrée'!$B$477,DT103-DU103,(DT103-DU103)*VLOOKUP(DL103,'Donnees d''entrée'!$B$470:$G$478,5,FALSE))),0,IF(DL103='Donnees d''entrée'!$B$477,DT103-DU103,(DT103-DU103)*VLOOKUP(DL103,'Donnees d''entrée'!$B$470:$G$478,5,FALSE)))</f>
        <v>0</v>
      </c>
      <c r="EF103" s="361">
        <f>IF(ISERROR(IF(DL103='Donnees d''entrée'!$B$477,(DR103-DS103-DT103)*'Donnees d''entrée'!$G$477+ED103,(DR103-DU103)*(1-VLOOKUP(DL103,'Donnees d''entrée'!$B$470:$G$478,6,FALSE)))),0,IF(DL103='Donnees d''entrée'!$B$477,(DR103-DS103-DT103)*'Donnees d''entrée'!$G$477+ED103,(DR103-DU103)*(1-VLOOKUP(DL103,'Donnees d''entrée'!$B$470:$G$478,6,FALSE))))</f>
        <v>0</v>
      </c>
      <c r="EG103" s="361">
        <f>IF(ISERROR(IF(DL103='Donnees d''entrée'!$B$477,(DR103-DS103-DT103)*'Donnees d''entrée'!$G$477+EE103,(DR103-DU103)*VLOOKUP(DL103,'Donnees d''entrée'!$B$470:$G$478,6,FALSE))),0,IF(DL103='Donnees d''entrée'!$B$477,(DR103-DS103-DT103)*'Donnees d''entrée'!$G$477+EE103,(DR103-DU103)*VLOOKUP(DL103,'Donnees d''entrée'!$B$470:$G$478,6,FALSE)))</f>
        <v>0</v>
      </c>
      <c r="EH103" s="351" t="str">
        <f>IF(ISERROR(VLOOKUP(DG103,Exploitation!$B$115:$G$119,5,FALSE)),"",VLOOKUP(DG103,Exploitation!$B$115:$G$119,5,FALSE))</f>
        <v/>
      </c>
      <c r="EI103" s="351" t="str">
        <f>IF(ISERROR(VLOOKUP(DG103,Exploitation!$B$115:$G$119,6,FALSE)),"",VLOOKUP(DG103,Exploitation!$B$115:$G$119,6,FALSE))</f>
        <v/>
      </c>
      <c r="EJ103" s="351" t="str">
        <f>IF(ISERROR(VLOOKUP(DH103,Exploitation!$B$115:$G$119,5,FALSE)),"",VLOOKUP(DH103,Exploitation!$B$115:$G$119,5,FALSE))</f>
        <v/>
      </c>
      <c r="EK103" s="351" t="str">
        <f>IF(ISERROR(VLOOKUP(DH103,Exploitation!$B$115:$G$119,6,FALSE)),"",VLOOKUP(DH103,Exploitation!$B$115:$G$119,6,FALSE))</f>
        <v/>
      </c>
      <c r="EL103" s="351" t="str">
        <f>IF(ISERROR(VLOOKUP(DI103,Exploitation!$B$115:$G$119,5,FALSE)),"",VLOOKUP(DI103,Exploitation!$B$115:$G$119,5,FALSE))</f>
        <v/>
      </c>
      <c r="EM103" s="351" t="str">
        <f>IF(ISERROR(VLOOKUP(DI103,Exploitation!$B$115:$G$119,6,FALSE)),"",VLOOKUP(DI103,Exploitation!$B$115:$G$119,6,FALSE))</f>
        <v/>
      </c>
      <c r="EN103" s="355" t="str">
        <f>IF(ISERROR(VLOOKUP(DG103,Exploitation!$B$123:$D$127,1,FALSE)),"",VLOOKUP(DG103,Exploitation!$B$123:$D$127,1,FALSE))</f>
        <v/>
      </c>
      <c r="EO103" s="355" t="str">
        <f>IF(ISERROR(VLOOKUP(DH103,Exploitation!$B$123:$D$127,1,FALSE)),"",VLOOKUP(DH103,Exploitation!$B$123:$D$127,1,FALSE))</f>
        <v/>
      </c>
      <c r="EP103" s="355" t="str">
        <f>IF(ISERROR(VLOOKUP(DI103,Exploitation!$B$123:$D$127,1,FALSE)),"",VLOOKUP(DI103,Exploitation!$B$123:$D$127,1,FALSE))</f>
        <v/>
      </c>
      <c r="EQ103" s="355" t="str">
        <f>IF(ISERROR(VLOOKUP(DG103,Exploitation!$B$123:$D$127,3,FALSE)),"",VLOOKUP(DG103,Exploitation!$B$123:$D$127,3,FALSE))</f>
        <v/>
      </c>
      <c r="ER103" s="355" t="str">
        <f>IF(ISERROR(VLOOKUP(DH103,Exploitation!$B$123:$D$127,3,FALSE)),"",VLOOKUP(DH103,Exploitation!$B$123:$D$127,3,FALSE))</f>
        <v/>
      </c>
      <c r="ES103" s="355" t="str">
        <f>IF(ISERROR(VLOOKUP(DI103,Exploitation!$B$123:$D$127,3,FALSE)),"",VLOOKUP(DI103,Exploitation!$B$123:$D$127,3,FALSE))</f>
        <v/>
      </c>
      <c r="ET103" s="340">
        <f t="shared" si="157"/>
        <v>0</v>
      </c>
      <c r="EU103" s="340">
        <f t="shared" si="157"/>
        <v>0</v>
      </c>
      <c r="EV103" s="340">
        <f t="shared" si="158"/>
        <v>0</v>
      </c>
      <c r="EW103" s="340">
        <f t="shared" si="116"/>
        <v>0</v>
      </c>
      <c r="EX103" s="340">
        <f t="shared" si="159"/>
        <v>0</v>
      </c>
      <c r="EY103" s="340">
        <f t="shared" si="159"/>
        <v>0</v>
      </c>
      <c r="EZ103" s="340">
        <f t="shared" ca="1" si="160"/>
        <v>0</v>
      </c>
      <c r="FA103" s="340">
        <f t="shared" ca="1" si="161"/>
        <v>0</v>
      </c>
      <c r="FB103" s="340">
        <f t="shared" ca="1" si="162"/>
        <v>0</v>
      </c>
      <c r="FC103" s="340">
        <f t="shared" ca="1" si="163"/>
        <v>0</v>
      </c>
      <c r="FD103" s="340">
        <f t="shared" ca="1" si="164"/>
        <v>0</v>
      </c>
      <c r="FE103" s="340">
        <f t="shared" ca="1" si="165"/>
        <v>0</v>
      </c>
      <c r="FF103" s="351" t="str">
        <f>IF(Exploitation!L91="","",Exploitation!L91)</f>
        <v/>
      </c>
      <c r="FG103" s="351" t="str">
        <f>IF(Exploitation!M91="","",Exploitation!M91)</f>
        <v/>
      </c>
      <c r="FH103" s="351" t="str">
        <f>IF(Exploitation!N91="","",Exploitation!N91)</f>
        <v/>
      </c>
      <c r="FI103" s="340" t="str">
        <f>IF(ISERROR(VLOOKUP(FF103,Exploitation!$B$115:$E$119,3,FALSE)),"",VLOOKUP(FF103,Exploitation!$B$115:$E$119,3,FALSE))</f>
        <v/>
      </c>
      <c r="FJ103" s="340" t="str">
        <f>IF(ISERROR(VLOOKUP(FG103,Exploitation!$B$115:$E$119,3,FALSE)),"",VLOOKUP(FG103,Exploitation!$B$115:$E$119,3,FALSE))</f>
        <v/>
      </c>
      <c r="FK103" s="340" t="str">
        <f>IF(ISERROR(VLOOKUP(FH103,Exploitation!$B$115:$E$119,3,FALSE)),"",VLOOKUP(FH103,Exploitation!$B$115:$E$119,3,FALSE))</f>
        <v/>
      </c>
      <c r="FL103" s="361">
        <f t="shared" si="166"/>
        <v>0</v>
      </c>
      <c r="FM103" s="361">
        <f t="shared" si="167"/>
        <v>0</v>
      </c>
      <c r="FN103" s="361">
        <f t="shared" si="168"/>
        <v>0</v>
      </c>
      <c r="FO103" s="361">
        <f t="shared" si="169"/>
        <v>0</v>
      </c>
      <c r="FP103" s="361">
        <f t="shared" si="170"/>
        <v>0</v>
      </c>
      <c r="FQ103" s="361">
        <f t="shared" si="171"/>
        <v>0</v>
      </c>
      <c r="FR103" s="361">
        <f>IF(FK103='Donnees d''entrée'!$B$477,'Donnees d''entrée'!$E$477*FP103,0)</f>
        <v>0</v>
      </c>
      <c r="FS103" s="361">
        <f>IF(FK103='Donnees d''entrée'!$B$477,'Donnees d''entrée'!$F$477*FP103,FP103)</f>
        <v>0</v>
      </c>
      <c r="FT103" s="361">
        <f>IF(ISERROR(VLOOKUP(FK103,'Donnees d''entrée'!$B$470:$G$478,2,FALSE)*FS103),0,VLOOKUP(FK103,'Donnees d''entrée'!$B$470:$G$478,2,FALSE)*FS103)</f>
        <v>0</v>
      </c>
      <c r="FU103" s="361">
        <f>IF(ISERROR($FL103*VLOOKUP($FI103,'Donnees d''entrée'!$B$470:$G$478,4,FALSE)),0,$FL103*VLOOKUP($FI103,'Donnees d''entrée'!$B$470:$G$478,4,FALSE))</f>
        <v>0</v>
      </c>
      <c r="FV103" s="361">
        <f>IF(ISERROR($FL103*VLOOKUP($FI103,'Donnees d''entrée'!$B$470:$G$478,5,FALSE)),0,$FL103*VLOOKUP($FI103,'Donnees d''entrée'!$B$470:$G$478,5,FALSE))</f>
        <v>0</v>
      </c>
      <c r="FW103" s="361">
        <f>IF(ISERROR(FM103*(1-VLOOKUP(FI103,'Donnees d''entrée'!$B$470:$G$478,6,FALSE))),0,FM103*(1-VLOOKUP(FI103,'Donnees d''entrée'!$B$470:$G$478,6,FALSE)))</f>
        <v>0</v>
      </c>
      <c r="FX103" s="361">
        <f>IF(ISERROR(FM103*VLOOKUP(FI103,'Donnees d''entrée'!$B$470:$G$478,6,FALSE)),0,FM103*VLOOKUP(FI103,'Donnees d''entrée'!$B$470:$G$478,6,FALSE))</f>
        <v>0</v>
      </c>
      <c r="FY103" s="361">
        <f>IF(ISERROR($FN103*VLOOKUP($FJ103,'Donnees d''entrée'!$B$470:$G$478,4,FALSE)),0,$FN103*VLOOKUP($FJ103,'Donnees d''entrée'!$B$470:$G$478,4,FALSE))</f>
        <v>0</v>
      </c>
      <c r="FZ103" s="361">
        <f>IF(ISERROR($FN103*VLOOKUP($FJ103,'Donnees d''entrée'!$B$470:$G$478,5,FALSE)),0,$FN103*VLOOKUP($FJ103,'Donnees d''entrée'!$B$470:$G$478,5,FALSE))</f>
        <v>0</v>
      </c>
      <c r="GA103" s="361">
        <f>IF(ISERROR(FO103*(1-VLOOKUP(FJ103,'Donnees d''entrée'!$B$470:$G$478,6,FALSE))),0,FO103*(1-VLOOKUP(FJ103,'Donnees d''entrée'!$B$470:$G$478,6,FALSE)))</f>
        <v>0</v>
      </c>
      <c r="GB103" s="361">
        <f>IF(ISERROR(FO103*VLOOKUP(FJ103,'Donnees d''entrée'!$B$470:$G$478,6,FALSE)),0,FO103*VLOOKUP(FJ103,'Donnees d''entrée'!$B$470:$G$478,6,FALSE))</f>
        <v>0</v>
      </c>
      <c r="GC103" s="361">
        <f>IF(ISERROR(IF(FK103='Donnees d''entrée'!$B$477,FR103,(FS103-FT103)*VLOOKUP(FK103,'Donnees d''entrée'!$B$470:$G$478,4,FALSE))),0,IF(FK103='Donnees d''entrée'!$B$477,FR103,(FS103-FT103)*VLOOKUP(FK103,'Donnees d''entrée'!$B$470:$G$478,4,FALSE)))</f>
        <v>0</v>
      </c>
      <c r="GD103" s="361">
        <f>IF(ISERROR(IF(FK103='Donnees d''entrée'!$B$477,FS103-FT103,(FS103-FT103)*VLOOKUP(FK103,'Donnees d''entrée'!$B$470:$G$478,5,FALSE))),0,IF(FK103='Donnees d''entrée'!$B$477,FS103-FT103,(FS103-FT103)*VLOOKUP(FK103,'Donnees d''entrée'!$B$470:$G$478,5,FALSE)))</f>
        <v>0</v>
      </c>
      <c r="GE103" s="361">
        <f>IF(ISERROR(IF(FK103='Donnees d''entrée'!$B$477,(FQ103-FR103-FS103)*'Donnees d''entrée'!$G$477+GC103,(FQ103-FT103)*(1-VLOOKUP(FK103,'Donnees d''entrée'!$B$470:$G$478,6,FALSE)))),0,IF(FK103='Donnees d''entrée'!$B$477,(FQ103-FR103-FS103)*'Donnees d''entrée'!$G$477+GC103,(FQ103-FT103)*(1-VLOOKUP(FK103,'Donnees d''entrée'!$B$470:$G$478,6,FALSE))))</f>
        <v>0</v>
      </c>
      <c r="GF103" s="361">
        <f>IF(ISERROR(IF(FK103='Donnees d''entrée'!$B$477,(FQ103-FR103-FS103)*'Donnees d''entrée'!$G$477+GD103,(FQ103-FT103)*VLOOKUP(FK103,'Donnees d''entrée'!$B$470:$G$478,6,FALSE))),0,IF(FK103='Donnees d''entrée'!$B$477,(FQ103-FR103-FS103)*'Donnees d''entrée'!$G$477+GD103,(FQ103-FT103)*VLOOKUP(FK103,'Donnees d''entrée'!$B$470:$G$478,6,FALSE)))</f>
        <v>0</v>
      </c>
      <c r="GG103" s="351" t="str">
        <f>IF(ISERROR(VLOOKUP(FF103,Exploitation!$B$115:$G$119,5,FALSE)),"",VLOOKUP(FF103,Exploitation!$B$115:$G$119,5,FALSE))</f>
        <v/>
      </c>
      <c r="GH103" s="351" t="str">
        <f>IF(ISERROR(VLOOKUP(FF103,Exploitation!$B$115:$G$119,6,FALSE)),"",VLOOKUP(FF103,Exploitation!$B$115:$G$119,6,FALSE))</f>
        <v/>
      </c>
      <c r="GI103" s="351" t="str">
        <f>IF(ISERROR(VLOOKUP(FG103,Exploitation!$B$115:$G$119,5,FALSE)),"",VLOOKUP(FG103,Exploitation!$B$115:$G$119,5,FALSE))</f>
        <v/>
      </c>
      <c r="GJ103" s="351" t="str">
        <f>IF(ISERROR(VLOOKUP(FG103,Exploitation!$B$115:$G$119,6,FALSE)),"",VLOOKUP(FG103,Exploitation!$B$115:$G$119,6,FALSE))</f>
        <v/>
      </c>
      <c r="GK103" s="351" t="str">
        <f>IF(ISERROR(VLOOKUP(FH103,Exploitation!$B$115:$G$119,5,FALSE)),"",VLOOKUP(FH103,Exploitation!$B$115:$G$119,5,FALSE))</f>
        <v/>
      </c>
      <c r="GL103" s="351" t="str">
        <f>IF(ISERROR(VLOOKUP(FH103,Exploitation!$B$115:$G$119,6,FALSE)),"",VLOOKUP(FH103,Exploitation!$B$115:$G$119,6,FALSE))</f>
        <v/>
      </c>
      <c r="GM103" s="355" t="str">
        <f>IF(ISERROR(VLOOKUP(FF103,Exploitation!$B$123:$D$127,1,FALSE)),"",VLOOKUP(FF103,Exploitation!$B$123:$D$127,1,FALSE))</f>
        <v/>
      </c>
      <c r="GN103" s="355" t="str">
        <f>IF(ISERROR(VLOOKUP(FG103,Exploitation!$B$123:$D$127,1,FALSE)),"",VLOOKUP(FG103,Exploitation!$B$123:$D$127,1,FALSE))</f>
        <v/>
      </c>
      <c r="GO103" s="355" t="str">
        <f>IF(ISERROR(VLOOKUP(FH103,Exploitation!$B$123:$D$127,1,FALSE)),"",VLOOKUP(FH103,Exploitation!$B$123:$D$127,1,FALSE))</f>
        <v/>
      </c>
      <c r="GP103" s="355" t="str">
        <f>IF(ISERROR(VLOOKUP(FF103,Exploitation!$B$123:$D$127,3,FALSE)),"",VLOOKUP(FF103,Exploitation!$B$123:$D$127,3,FALSE))</f>
        <v/>
      </c>
      <c r="GQ103" s="355" t="str">
        <f>IF(ISERROR(VLOOKUP(FG103,Exploitation!$B$123:$D$127,3,FALSE)),"",VLOOKUP(FG103,Exploitation!$B$123:$D$127,3,FALSE))</f>
        <v/>
      </c>
      <c r="GR103" s="355" t="str">
        <f>IF(ISERROR(VLOOKUP(FH103,Exploitation!$B$123:$D$127,3,FALSE)),"",VLOOKUP(FH103,Exploitation!$B$123:$D$127,3,FALSE))</f>
        <v/>
      </c>
      <c r="GS103" s="340">
        <f t="shared" si="172"/>
        <v>0</v>
      </c>
      <c r="GT103" s="340">
        <f t="shared" si="173"/>
        <v>0</v>
      </c>
      <c r="GU103" s="340">
        <f t="shared" si="174"/>
        <v>0</v>
      </c>
      <c r="GV103" s="340">
        <f t="shared" si="174"/>
        <v>0</v>
      </c>
      <c r="GW103" s="340">
        <f t="shared" si="175"/>
        <v>0</v>
      </c>
      <c r="GX103" s="340">
        <f t="shared" si="175"/>
        <v>0</v>
      </c>
      <c r="GY103" s="340">
        <f t="shared" ca="1" si="176"/>
        <v>0</v>
      </c>
      <c r="GZ103" s="340">
        <f t="shared" ca="1" si="177"/>
        <v>0</v>
      </c>
      <c r="HA103" s="340">
        <f t="shared" ca="1" si="178"/>
        <v>0</v>
      </c>
      <c r="HB103" s="340">
        <f t="shared" ca="1" si="179"/>
        <v>0</v>
      </c>
      <c r="HC103" s="340">
        <f t="shared" ca="1" si="180"/>
        <v>0</v>
      </c>
      <c r="HD103" s="340">
        <f t="shared" ca="1" si="181"/>
        <v>0</v>
      </c>
      <c r="HE103" s="351" t="str">
        <f>IF(Exploitation!O91="","",Exploitation!O91)</f>
        <v/>
      </c>
      <c r="HF103" s="351" t="str">
        <f>IF(Exploitation!P91="","",Exploitation!P91)</f>
        <v/>
      </c>
      <c r="HG103" s="351" t="str">
        <f>IF(Exploitation!Q91="","",Exploitation!Q91)</f>
        <v/>
      </c>
      <c r="HH103" s="340" t="str">
        <f>IF(ISERROR(VLOOKUP(HE103,Exploitation!$B$115:$E$119,3,FALSE)),"",VLOOKUP(HE103,Exploitation!$B$115:$E$119,3,FALSE))</f>
        <v/>
      </c>
      <c r="HI103" s="340" t="str">
        <f>IF(ISERROR(VLOOKUP(HF103,Exploitation!$B$115:$E$119,3,FALSE)),"",VLOOKUP(HF103,Exploitation!$B$115:$E$119,3,FALSE))</f>
        <v/>
      </c>
      <c r="HJ103" s="340" t="str">
        <f>IF(ISERROR(VLOOKUP(HG103,Exploitation!$B$115:$E$119,3,FALSE)),"",VLOOKUP(HG103,Exploitation!$B$115:$E$119,3,FALSE))</f>
        <v/>
      </c>
      <c r="HK103" s="361">
        <f t="shared" si="182"/>
        <v>0</v>
      </c>
      <c r="HL103" s="361">
        <f t="shared" si="183"/>
        <v>0</v>
      </c>
      <c r="HM103" s="361">
        <f t="shared" si="184"/>
        <v>0</v>
      </c>
      <c r="HN103" s="361">
        <f t="shared" si="185"/>
        <v>0</v>
      </c>
      <c r="HO103" s="361">
        <f t="shared" si="186"/>
        <v>0</v>
      </c>
      <c r="HP103" s="361">
        <f t="shared" si="187"/>
        <v>0</v>
      </c>
      <c r="HQ103" s="361">
        <f>IF(HJ103='Donnees d''entrée'!$B$477,'Donnees d''entrée'!$E$477*HO103,0)</f>
        <v>0</v>
      </c>
      <c r="HR103" s="361">
        <f>IF(HJ103='Donnees d''entrée'!$B$477,'Donnees d''entrée'!$F$477*HO103,HO103)</f>
        <v>0</v>
      </c>
      <c r="HS103" s="361">
        <f>IF(ISERROR(VLOOKUP(HJ103,'Donnees d''entrée'!$B$470:$G$478,2,FALSE)*HR103),0,VLOOKUP(HJ103,'Donnees d''entrée'!$B$470:$G$478,2,FALSE)*HR103)</f>
        <v>0</v>
      </c>
      <c r="HT103" s="361">
        <f>IF(ISERROR($HK103*VLOOKUP($HH103,'Donnees d''entrée'!$B$470:$G$478,4,FALSE)),0,$HK103*VLOOKUP($HH103,'Donnees d''entrée'!$B$470:$G$478,4,FALSE))</f>
        <v>0</v>
      </c>
      <c r="HU103" s="361">
        <f>IF(ISERROR($HK103*VLOOKUP($HH103,'Donnees d''entrée'!$B$470:$G$478,5,FALSE)),0,$HK103*VLOOKUP($HH103,'Donnees d''entrée'!$B$470:$G$478,5,FALSE))</f>
        <v>0</v>
      </c>
      <c r="HV103" s="361">
        <f>IF(ISERROR(HL103*(1-VLOOKUP(HH103,'Donnees d''entrée'!$B$470:$G$478,6,FALSE))),0,HL103*(1-VLOOKUP(HH103,'Donnees d''entrée'!$B$470:$G$478,6,FALSE)))</f>
        <v>0</v>
      </c>
      <c r="HW103" s="361">
        <f>IF(ISERROR(HL103*VLOOKUP(HH103,'Donnees d''entrée'!$B$470:$G$478,6,FALSE)),0,HL103*VLOOKUP(HH103,'Donnees d''entrée'!$B$470:$G$478,6,FALSE))</f>
        <v>0</v>
      </c>
      <c r="HX103" s="361">
        <f>IF(ISERROR($HM103*VLOOKUP($HI103,'Donnees d''entrée'!$B$470:$G$478,4,FALSE)),0,$HM103*VLOOKUP($HI103,'Donnees d''entrée'!$B$470:$G$478,4,FALSE))</f>
        <v>0</v>
      </c>
      <c r="HY103" s="361">
        <f>IF(ISERROR($HM103*VLOOKUP($HI103,'Donnees d''entrée'!$B$470:$G$478,5,FALSE)),0,$HM103*VLOOKUP($HI103,'Donnees d''entrée'!$B$470:$G$478,5,FALSE))</f>
        <v>0</v>
      </c>
      <c r="HZ103" s="361">
        <f>IF(ISERROR(HN103*(1-VLOOKUP(HI103,'Donnees d''entrée'!$B$470:$G$478,6,FALSE))),0,HN103*(1-VLOOKUP(HI103,'Donnees d''entrée'!$B$470:$G$478,6,FALSE)))</f>
        <v>0</v>
      </c>
      <c r="IA103" s="361">
        <f>IF(ISERROR(HN103*VLOOKUP(HI103,'Donnees d''entrée'!$B$470:$G$478,6,FALSE)),0,HN103*VLOOKUP(HI103,'Donnees d''entrée'!$B$470:$G$478,6,FALSE))</f>
        <v>0</v>
      </c>
      <c r="IB103" s="361">
        <f>IF(ISERROR(IF(HJ103='Donnees d''entrée'!$B$477,HQ103,(HR103-HS103)*VLOOKUP(HJ103,'Donnees d''entrée'!$B$470:$G$478,4,FALSE))),0,IF(HJ103='Donnees d''entrée'!$B$477,HQ103,(HR103-HS103)*VLOOKUP(HJ103,'Donnees d''entrée'!$B$470:$G$478,4,FALSE)))</f>
        <v>0</v>
      </c>
      <c r="IC103" s="361">
        <f>IF(ISERROR(IF(HJ103='Donnees d''entrée'!$B$477,HR103-HS103,(HR103-HS103)*VLOOKUP(HJ103,'Donnees d''entrée'!$B$470:$G$478,5,FALSE))),0,IF(HJ103='Donnees d''entrée'!$B$477,HR103-HS103,(HR103-HS103)*VLOOKUP(HJ103,'Donnees d''entrée'!$B$470:$G$478,5,FALSE)))</f>
        <v>0</v>
      </c>
      <c r="ID103" s="361">
        <f>IF(ISERROR(IF(HJ103='Donnees d''entrée'!$B$477,(HP103-HQ103-HR103)*'Donnees d''entrée'!$G$477+IB103,(HP103-HS103)*(1-VLOOKUP(HJ103,'Donnees d''entrée'!$B$470:$G$478,6,FALSE)))),0,IF(HJ103='Donnees d''entrée'!$B$477,(HP103-HQ103-HR103)*'Donnees d''entrée'!$G$477+IB103,(HP103-HS103)*(1-VLOOKUP(HJ103,'Donnees d''entrée'!$B$470:$G$478,6,FALSE))))</f>
        <v>0</v>
      </c>
      <c r="IE103" s="361">
        <f>IF(ISERROR(IF(HJ103='Donnees d''entrée'!$B$477,(HP103-HQ103-HR103)*'Donnees d''entrée'!$G$477+IC103,(HP103-HS103)*VLOOKUP(HJ103,'Donnees d''entrée'!$B$470:$G$478,6,FALSE))),0,IF(HJ103='Donnees d''entrée'!$B$477,(HP103-HQ103-HR103)*'Donnees d''entrée'!$G$477+IC103,(HP103-HS103)*VLOOKUP(HJ103,'Donnees d''entrée'!$B$470:$G$478,6,FALSE)))</f>
        <v>0</v>
      </c>
      <c r="IF103" s="351" t="str">
        <f>IF(ISERROR(VLOOKUP(HE103,Exploitation!$B$115:$G$119,5,FALSE)),"",VLOOKUP(HE103,Exploitation!$B$115:$G$119,5,FALSE))</f>
        <v/>
      </c>
      <c r="IG103" s="351" t="str">
        <f>IF(ISERROR(VLOOKUP(HE103,Exploitation!$B$115:$G$119,6,FALSE)),"",VLOOKUP(HE103,Exploitation!$B$115:$G$119,6,FALSE))</f>
        <v/>
      </c>
      <c r="IH103" s="351" t="str">
        <f>IF(ISERROR(VLOOKUP(HF103,Exploitation!$B$115:$G$119,5,FALSE)),"",VLOOKUP(HF103,Exploitation!$B$115:$G$119,5,FALSE))</f>
        <v/>
      </c>
      <c r="II103" s="351" t="str">
        <f>IF(ISERROR(VLOOKUP(HF103,Exploitation!$B$115:$G$119,6,FALSE)),"",VLOOKUP(HF103,Exploitation!$B$115:$G$119,6,FALSE))</f>
        <v/>
      </c>
      <c r="IJ103" s="351" t="str">
        <f>IF(ISERROR(VLOOKUP(HG103,Exploitation!$B$115:$G$119,5,FALSE)),"",VLOOKUP(HG103,Exploitation!$B$115:$G$119,5,FALSE))</f>
        <v/>
      </c>
      <c r="IK103" s="351" t="str">
        <f>IF(ISERROR(VLOOKUP(HG103,Exploitation!$B$115:$G$119,6,FALSE)),"",VLOOKUP(HG103,Exploitation!$B$115:$G$119,6,FALSE))</f>
        <v/>
      </c>
      <c r="IL103" s="355" t="str">
        <f>IF(ISERROR(VLOOKUP(HE103,Exploitation!$B$123:$D$127,1,FALSE)),"",VLOOKUP(HE103,Exploitation!$B$123:$D$127,1,FALSE))</f>
        <v/>
      </c>
      <c r="IM103" s="355" t="str">
        <f>IF(ISERROR(VLOOKUP(HF103,Exploitation!$B$123:$D$127,1,FALSE)),"",VLOOKUP(HF103,Exploitation!$B$123:$D$127,1,FALSE))</f>
        <v/>
      </c>
      <c r="IN103" s="355" t="str">
        <f>IF(ISERROR(VLOOKUP(HG103,Exploitation!$B$123:$D$127,1,FALSE)),"",VLOOKUP(HG103,Exploitation!$B$123:$D$127,1,FALSE))</f>
        <v/>
      </c>
      <c r="IO103" s="355" t="str">
        <f>IF(ISERROR(VLOOKUP(HE103,Exploitation!$B$123:$D$127,3,FALSE)),"",VLOOKUP(HE103,Exploitation!$B$123:$D$127,3,FALSE))</f>
        <v/>
      </c>
      <c r="IP103" s="355" t="str">
        <f>IF(ISERROR(VLOOKUP(HF103,Exploitation!$B$123:$D$127,3,FALSE)),"",VLOOKUP(HF103,Exploitation!$B$123:$D$127,3,FALSE))</f>
        <v/>
      </c>
      <c r="IQ103" s="355" t="str">
        <f>IF(ISERROR(VLOOKUP(HG103,Exploitation!$B$123:$D$127,3,FALSE)),"",VLOOKUP(HG103,Exploitation!$B$123:$D$127,3,FALSE))</f>
        <v/>
      </c>
      <c r="IR103" s="340">
        <f t="shared" si="188"/>
        <v>0</v>
      </c>
      <c r="IS103" s="340">
        <f t="shared" si="189"/>
        <v>0</v>
      </c>
      <c r="IT103" s="340">
        <f t="shared" si="190"/>
        <v>0</v>
      </c>
      <c r="IU103" s="340">
        <f t="shared" si="190"/>
        <v>0</v>
      </c>
      <c r="IV103" s="340">
        <f t="shared" si="191"/>
        <v>0</v>
      </c>
      <c r="IW103" s="340">
        <f t="shared" si="191"/>
        <v>0</v>
      </c>
    </row>
    <row r="104" spans="1:257" hidden="1" x14ac:dyDescent="0.25">
      <c r="A104" s="331">
        <v>4</v>
      </c>
      <c r="B104" s="280" t="str">
        <f t="shared" si="117"/>
        <v/>
      </c>
      <c r="C104" s="423">
        <f t="shared" ca="1" si="118"/>
        <v>0</v>
      </c>
      <c r="D104" s="423">
        <f t="shared" ca="1" si="119"/>
        <v>0</v>
      </c>
      <c r="E104" s="423">
        <f t="shared" ca="1" si="120"/>
        <v>0</v>
      </c>
      <c r="F104" s="423">
        <f t="shared" ca="1" si="121"/>
        <v>0</v>
      </c>
      <c r="G104" s="423">
        <f t="shared" ca="1" si="122"/>
        <v>0</v>
      </c>
      <c r="H104" s="423">
        <f t="shared" ca="1" si="123"/>
        <v>0</v>
      </c>
      <c r="I104" s="351" t="str">
        <f>IF(Exploitation!C92="","",Exploitation!C92)</f>
        <v/>
      </c>
      <c r="J104" s="351" t="str">
        <f>IF(Exploitation!D92="","",Exploitation!D92)</f>
        <v/>
      </c>
      <c r="K104" s="351" t="str">
        <f>IF(Exploitation!E92="","",Exploitation!E92)</f>
        <v/>
      </c>
      <c r="L104" s="340" t="str">
        <f>IF(ISERROR(VLOOKUP(I104,Exploitation!$B$115:$E$119,3,FALSE)),"",VLOOKUP(I104,Exploitation!$B$115:$E$119,3,FALSE))</f>
        <v/>
      </c>
      <c r="M104" s="340" t="str">
        <f>IF(ISERROR(VLOOKUP(J104,Exploitation!$B$115:$E$119,3,FALSE)),"",VLOOKUP(J104,Exploitation!$B$115:$E$119,3,FALSE))</f>
        <v/>
      </c>
      <c r="N104" s="340" t="str">
        <f>IF(ISERROR(VLOOKUP(K104,Exploitation!$B$115:$E$119,3,FALSE)),"",VLOOKUP(K104,Exploitation!$B$115:$E$119,3,FALSE))</f>
        <v/>
      </c>
      <c r="O104" s="361">
        <f t="shared" si="124"/>
        <v>0</v>
      </c>
      <c r="P104" s="361">
        <f t="shared" si="125"/>
        <v>0</v>
      </c>
      <c r="Q104" s="361">
        <f t="shared" si="125"/>
        <v>0</v>
      </c>
      <c r="R104" s="361">
        <f t="shared" si="126"/>
        <v>0</v>
      </c>
      <c r="S104" s="361">
        <f t="shared" si="127"/>
        <v>0</v>
      </c>
      <c r="T104" s="361">
        <f t="shared" si="128"/>
        <v>0</v>
      </c>
      <c r="U104" s="361">
        <f>IF(N104='Donnees d''entrée'!$B$477,'Donnees d''entrée'!$E$477*S104,0)</f>
        <v>0</v>
      </c>
      <c r="V104" s="361">
        <f>IF(N104='Donnees d''entrée'!$B$477,'Donnees d''entrée'!$F$477*S104,S104)</f>
        <v>0</v>
      </c>
      <c r="W104" s="361">
        <f>IF(ISERROR(VLOOKUP(N104,'Donnees d''entrée'!$B$470:$G$478,2,FALSE)*V104),0,VLOOKUP(N104,'Donnees d''entrée'!$B$470:$G$478,2,FALSE)*V104)</f>
        <v>0</v>
      </c>
      <c r="X104" s="361">
        <f>IF(ISERROR($O104*VLOOKUP($L104,'Donnees d''entrée'!$B$470:$G$478,4,FALSE)),0,$O104*VLOOKUP($L104,'Donnees d''entrée'!$B$470:$G$478,4,FALSE))</f>
        <v>0</v>
      </c>
      <c r="Y104" s="361">
        <f>IF(ISERROR($O104*VLOOKUP($L104,'Donnees d''entrée'!$B$470:$G$478,5,FALSE)),0,$O104*VLOOKUP($L104,'Donnees d''entrée'!$B$470:$G$478,5,FALSE))</f>
        <v>0</v>
      </c>
      <c r="Z104" s="361">
        <f>IF(ISERROR(P104*(1-VLOOKUP(L104,'Donnees d''entrée'!$B$470:$G$478,6,FALSE))),0,P104*(1-VLOOKUP(L104,'Donnees d''entrée'!$B$470:$G$478,6,FALSE)))</f>
        <v>0</v>
      </c>
      <c r="AA104" s="361">
        <f>IF(ISERROR(P104*VLOOKUP(L104,'Donnees d''entrée'!$B$470:$G$478,6,FALSE)),0,P104*VLOOKUP(L104,'Donnees d''entrée'!$B$470:$G$478,6,FALSE))</f>
        <v>0</v>
      </c>
      <c r="AB104" s="361">
        <f>IF(ISERROR($Q104*VLOOKUP($M104,'Donnees d''entrée'!$B$470:$G$478,4,FALSE)),0,$Q104*VLOOKUP($M104,'Donnees d''entrée'!$B$470:$G$478,4,FALSE))</f>
        <v>0</v>
      </c>
      <c r="AC104" s="361">
        <f>IF(ISERROR($Q104*VLOOKUP($M104,'Donnees d''entrée'!$B$470:$G$478,5,FALSE)),0,$Q104*VLOOKUP($M104,'Donnees d''entrée'!$B$470:$G$478,5,FALSE))</f>
        <v>0</v>
      </c>
      <c r="AD104" s="361">
        <f>IF(ISERROR(R104*(1-VLOOKUP(M104,'Donnees d''entrée'!$B$470:$G$478,6,FALSE))),0,R104*(1-VLOOKUP(M104,'Donnees d''entrée'!$B$470:$G$478,6,FALSE)))</f>
        <v>0</v>
      </c>
      <c r="AE104" s="361">
        <f>IF(ISERROR(R104*VLOOKUP($M104,'Donnees d''entrée'!$B$470:$G$478,6,FALSE)),0,R104*VLOOKUP($M104,'Donnees d''entrée'!$B$470:$G$478,6,FALSE))</f>
        <v>0</v>
      </c>
      <c r="AF104" s="361">
        <f>IF(ISERROR(IF(N104='Donnees d''entrée'!$B$477,U104,(V104-W104)*VLOOKUP(N104,'Donnees d''entrée'!$B$470:$G$478,4,FALSE))),0,IF(N104='Donnees d''entrée'!$B$477,U104,(V104-W104)*VLOOKUP(N104,'Donnees d''entrée'!$B$470:$G$478,4,FALSE)))</f>
        <v>0</v>
      </c>
      <c r="AG104" s="361">
        <f>IF(ISERROR(IF(N104='Donnees d''entrée'!$B$477,V104-W104,(V104-W104)*VLOOKUP(N104,'Donnees d''entrée'!$B$470:$G$478,5,FALSE))),0,IF(N104='Donnees d''entrée'!$B$477,V104-W104,(V104-W104)*VLOOKUP(N104,'Donnees d''entrée'!$B$470:$G$478,5,FALSE)))</f>
        <v>0</v>
      </c>
      <c r="AH104" s="361">
        <f>IF(ISERROR(IF(N104='Donnees d''entrée'!$B$477,(T104-U104-V104)*'Donnees d''entrée'!$G$477+AF104,(T104-W104)*(1-VLOOKUP(N104,'Donnees d''entrée'!$B$470:$G$478,6,FALSE)))),0,IF(N104='Donnees d''entrée'!$B$477,(T104-U104-V104)*'Donnees d''entrée'!$G$477+AF104,(T104-W104)*(1-VLOOKUP(N104,'Donnees d''entrée'!$B$470:$G$478,6,FALSE))))</f>
        <v>0</v>
      </c>
      <c r="AI104" s="361">
        <f>IF(ISERROR(IF(N104='Donnees d''entrée'!$B$477,(T104-U104-V104)*'Donnees d''entrée'!$G$477+AG104,(T104-W104)*VLOOKUP(N104,'Donnees d''entrée'!$B$470:$G$478,6,FALSE))),0,IF(N104='Donnees d''entrée'!$B$477,(T104-U104-V104)*'Donnees d''entrée'!$G$477+AG104,(T104-W104)*VLOOKUP(N104,'Donnees d''entrée'!$B$470:$G$478,6,FALSE)))</f>
        <v>0</v>
      </c>
      <c r="AJ104" s="351" t="str">
        <f>IF(ISERROR(VLOOKUP(I104,Exploitation!$B$115:$G$119,5,FALSE)),"",VLOOKUP(I104,Exploitation!$B$115:$G$119,5,FALSE))</f>
        <v/>
      </c>
      <c r="AK104" s="351" t="str">
        <f>IF(ISERROR(VLOOKUP(I104,Exploitation!$B$115:$G$119,6,FALSE)),"",VLOOKUP(I104,Exploitation!$B$115:$G$119,6,FALSE))</f>
        <v/>
      </c>
      <c r="AL104" s="351" t="str">
        <f>IF(ISERROR(VLOOKUP(J104,Exploitation!$B$115:$G$119,5,FALSE)),"",VLOOKUP(J104,Exploitation!$B$115:$G$119,5,FALSE))</f>
        <v/>
      </c>
      <c r="AM104" s="351" t="str">
        <f>IF(ISERROR(VLOOKUP(J104,Exploitation!$B$115:$G$119,6,FALSE)),"",VLOOKUP(J104,Exploitation!$B$115:$G$119,6,FALSE))</f>
        <v/>
      </c>
      <c r="AN104" s="351" t="str">
        <f>IF(ISERROR(VLOOKUP(K104,Exploitation!$B$115:$G$119,5,FALSE)),"",VLOOKUP(K104,Exploitation!$B$115:$G$119,5,FALSE))</f>
        <v/>
      </c>
      <c r="AO104" s="351" t="str">
        <f>IF(ISERROR(VLOOKUP(K104,Exploitation!$B$115:$G$119,6,FALSE)),"",VLOOKUP(K104,Exploitation!$B$115:$G$119,6,FALSE))</f>
        <v/>
      </c>
      <c r="AP104" s="355" t="str">
        <f>IF(ISERROR(VLOOKUP(I104,Exploitation!$B$123:$D$127,1,FALSE)),"",VLOOKUP(I104,Exploitation!$B$123:$D$127,1,FALSE))</f>
        <v/>
      </c>
      <c r="AQ104" s="355" t="str">
        <f>IF(ISERROR(VLOOKUP(J104,Exploitation!$B$123:$D$127,1,FALSE)),"",VLOOKUP(J104,Exploitation!$B$123:$D$127,1,FALSE))</f>
        <v/>
      </c>
      <c r="AR104" s="355" t="str">
        <f>IF(ISERROR(VLOOKUP(K104,Exploitation!$B$123:$D$127,1,FALSE)),"",VLOOKUP(K104,Exploitation!$B$123:$D$127,1,FALSE))</f>
        <v/>
      </c>
      <c r="AS104" s="355" t="str">
        <f>IF(ISERROR(VLOOKUP(I104,Exploitation!$B$123:$D$127,3,FALSE)),"",VLOOKUP(I104,Exploitation!$B$123:$D$127,3,FALSE))</f>
        <v/>
      </c>
      <c r="AT104" s="355" t="str">
        <f>IF(ISERROR(VLOOKUP(J104,Exploitation!$B$123:$D$127,3,FALSE)),"",VLOOKUP(J104,Exploitation!$B$123:$D$127,3,FALSE))</f>
        <v/>
      </c>
      <c r="AU104" s="355" t="str">
        <f>IF(ISERROR(VLOOKUP(K104,Exploitation!$B$123:$D$127,3,FALSE)),"",VLOOKUP(K104,Exploitation!$B$123:$D$127,3,FALSE))</f>
        <v/>
      </c>
      <c r="AV104" s="361">
        <f t="shared" si="111"/>
        <v>0</v>
      </c>
      <c r="AW104" s="361">
        <f t="shared" si="112"/>
        <v>0</v>
      </c>
      <c r="AX104" s="361">
        <f t="shared" si="113"/>
        <v>0</v>
      </c>
      <c r="AY104" s="361">
        <f t="shared" si="114"/>
        <v>0</v>
      </c>
      <c r="AZ104" s="361">
        <f t="shared" si="115"/>
        <v>0</v>
      </c>
      <c r="BA104" s="361">
        <f t="shared" si="129"/>
        <v>0</v>
      </c>
      <c r="BB104" s="361">
        <f t="shared" ca="1" si="130"/>
        <v>0</v>
      </c>
      <c r="BC104" s="361">
        <f t="shared" ca="1" si="131"/>
        <v>0</v>
      </c>
      <c r="BD104" s="361">
        <f t="shared" ca="1" si="132"/>
        <v>0</v>
      </c>
      <c r="BE104" s="361">
        <f t="shared" ca="1" si="133"/>
        <v>0</v>
      </c>
      <c r="BF104" s="361">
        <f t="shared" ca="1" si="134"/>
        <v>0</v>
      </c>
      <c r="BG104" s="361">
        <f t="shared" ca="1" si="135"/>
        <v>0</v>
      </c>
      <c r="BH104" s="351" t="str">
        <f>IF(Exploitation!F92="","",Exploitation!F92)</f>
        <v/>
      </c>
      <c r="BI104" s="351" t="str">
        <f>IF(Exploitation!G92="","",Exploitation!G92)</f>
        <v/>
      </c>
      <c r="BJ104" s="351" t="str">
        <f>IF(Exploitation!H92="","",Exploitation!H92)</f>
        <v/>
      </c>
      <c r="BK104" s="340" t="str">
        <f>IF(ISERROR(VLOOKUP(BH104,Exploitation!$B$115:$E$119,3,FALSE)),"",VLOOKUP(BH104,Exploitation!$B$115:$E$119,3,FALSE))</f>
        <v/>
      </c>
      <c r="BL104" s="340" t="str">
        <f>IF(ISERROR(VLOOKUP(BI104,Exploitation!$B$115:$E$119,3,FALSE)),"",VLOOKUP(BI104,Exploitation!$B$115:$E$119,3,FALSE))</f>
        <v/>
      </c>
      <c r="BM104" s="340" t="str">
        <f>IF(ISERROR(VLOOKUP(BJ104,Exploitation!$B$115:$E$119,3,FALSE)),"",VLOOKUP(BJ104,Exploitation!$B$115:$E$119,3,FALSE))</f>
        <v/>
      </c>
      <c r="BN104" s="361">
        <f t="shared" si="136"/>
        <v>0</v>
      </c>
      <c r="BO104" s="361">
        <f t="shared" si="137"/>
        <v>0</v>
      </c>
      <c r="BP104" s="361">
        <f t="shared" si="138"/>
        <v>0</v>
      </c>
      <c r="BQ104" s="361">
        <f t="shared" si="139"/>
        <v>0</v>
      </c>
      <c r="BR104" s="361">
        <f t="shared" si="140"/>
        <v>0</v>
      </c>
      <c r="BS104" s="361">
        <f t="shared" si="141"/>
        <v>0</v>
      </c>
      <c r="BT104" s="361">
        <f>IF(BM104='Donnees d''entrée'!$B$477,'Donnees d''entrée'!$E$477*BR104,0)</f>
        <v>0</v>
      </c>
      <c r="BU104" s="361">
        <f>IF(BM104='Donnees d''entrée'!$B$477,'Donnees d''entrée'!$F$477*BR104,BR104)</f>
        <v>0</v>
      </c>
      <c r="BV104" s="361">
        <f>IF(ISERROR(VLOOKUP(BM104,'Donnees d''entrée'!$B$470:$G$478,2,FALSE)*BU104),0,VLOOKUP(BM104,'Donnees d''entrée'!$B$470:$G$478,2,FALSE)*BU104)</f>
        <v>0</v>
      </c>
      <c r="BW104" s="361">
        <f>IF(ISERROR($BN104*VLOOKUP($BK104,'Donnees d''entrée'!$B$470:$G$478,4,FALSE)),0,$BN104*VLOOKUP($BK104,'Donnees d''entrée'!$B$470:$G$478,4,FALSE))</f>
        <v>0</v>
      </c>
      <c r="BX104" s="361">
        <f>IF(ISERROR($BN104*VLOOKUP($BK104,'Donnees d''entrée'!$B$470:$G$478,5,FALSE)),0,$BN104*VLOOKUP($BK104,'Donnees d''entrée'!$B$470:$G$478,5,FALSE))</f>
        <v>0</v>
      </c>
      <c r="BY104" s="361">
        <f>IF(ISERROR(BO104*(1-VLOOKUP(BK104,'Donnees d''entrée'!$B$470:$G$478,6,FALSE))),0,BO104*(1-VLOOKUP(BK104,'Donnees d''entrée'!$B$470:$G$478,6,FALSE)))</f>
        <v>0</v>
      </c>
      <c r="BZ104" s="361">
        <f>IF(ISERROR(BO104*VLOOKUP(BK104,'Donnees d''entrée'!$B$470:$G$478,6,FALSE)),0,BO104*VLOOKUP(BK104,'Donnees d''entrée'!$B$470:$G$478,6,FALSE))</f>
        <v>0</v>
      </c>
      <c r="CA104" s="361">
        <f>IF(ISERROR($BP104*VLOOKUP($BL104,'Donnees d''entrée'!$B$470:$G$478,4,FALSE)),0,$BP104*VLOOKUP($BL104,'Donnees d''entrée'!$B$470:$G$478,4,FALSE))</f>
        <v>0</v>
      </c>
      <c r="CB104" s="361">
        <f>IF(ISERROR($BP104*VLOOKUP($BL104,'Donnees d''entrée'!$B$470:$G$478,5,FALSE)),0,$BP104*VLOOKUP($BL104,'Donnees d''entrée'!$B$470:$G$478,5,FALSE))</f>
        <v>0</v>
      </c>
      <c r="CC104" s="361">
        <f>IF(ISERROR(BQ104*(1-VLOOKUP(BL104,'Donnees d''entrée'!$B$470:$G$478,6,FALSE))),0,BQ104*(1-VLOOKUP(BL104,'Donnees d''entrée'!$B$470:$G$478,6,FALSE)))</f>
        <v>0</v>
      </c>
      <c r="CD104" s="361">
        <f>IF(ISERROR(BQ104*VLOOKUP(BL104,'Donnees d''entrée'!$B$470:$G$478,6,FALSE)),0,BQ104*VLOOKUP(BL104,'Donnees d''entrée'!$B$470:$G$478,6,FALSE))</f>
        <v>0</v>
      </c>
      <c r="CE104" s="361">
        <f>IF(ISERROR(IF(BM104='Donnees d''entrée'!$B$477,BT104,(BU104-BV104)*VLOOKUP(BM104,'Donnees d''entrée'!$B$470:$G$478,4,FALSE))),0,IF(BM104='Donnees d''entrée'!$B$477,BT104,(BU104-BV104)*VLOOKUP(BM104,'Donnees d''entrée'!$B$470:$G$478,4,FALSE)))</f>
        <v>0</v>
      </c>
      <c r="CF104" s="361">
        <f>IF(ISERROR(IF(BM104='Donnees d''entrée'!$B$477,BU104-BV104,(BU104-BV104)*VLOOKUP(BM104,'Donnees d''entrée'!$B$470:$G$478,5,FALSE))),0,IF(BM104='Donnees d''entrée'!$B$477,BU104-BV104,(BU104-BV104)*VLOOKUP(BM104,'Donnees d''entrée'!$B$470:$G$478,5,FALSE)))</f>
        <v>0</v>
      </c>
      <c r="CG104" s="361">
        <f>IF(ISERROR(IF(BM104='Donnees d''entrée'!$B$477,(BS104-BT104-BU104)*'Donnees d''entrée'!$G$477+CE104,(BS104-BV104)*(1-VLOOKUP(BM104,'Donnees d''entrée'!$B$470:$G$478,6,FALSE)))),0,IF(BM104='Donnees d''entrée'!$B$477,(BS104-BT104-BU104)*'Donnees d''entrée'!$G$477+CE104,(BS104-BV104)*(1-VLOOKUP(BM104,'Donnees d''entrée'!$B$470:$G$478,6,FALSE))))</f>
        <v>0</v>
      </c>
      <c r="CH104" s="361">
        <f>IF(ISERROR(IF(BM104='Donnees d''entrée'!$B$477,(BS104-BT104-BU104)*'Donnees d''entrée'!$G$477+CF104,(BS104-BV104)*VLOOKUP(BM104,'Donnees d''entrée'!$B$470:$G$478,6,FALSE))),0,IF(BM104='Donnees d''entrée'!$B$477,(BS104-BT104-BU104)*'Donnees d''entrée'!$G$477+CF104,(BS104-BV104)*VLOOKUP(BM104,'Donnees d''entrée'!$B$470:$G$478,6,FALSE)))</f>
        <v>0</v>
      </c>
      <c r="CI104" s="351" t="str">
        <f>IF(ISERROR(VLOOKUP(BH104,Exploitation!$B$115:$G$119,5,FALSE)),"",VLOOKUP(BH104,Exploitation!$B$115:$G$119,5,FALSE))</f>
        <v/>
      </c>
      <c r="CJ104" s="351" t="str">
        <f>IF(ISERROR(VLOOKUP(BH104,Exploitation!$B$115:$G$119,6,FALSE)),"",VLOOKUP(BH104,Exploitation!$B$115:$G$119,6,FALSE))</f>
        <v/>
      </c>
      <c r="CK104" s="351" t="str">
        <f>IF(ISERROR(VLOOKUP(BI104,Exploitation!$B$115:$G$119,5,FALSE)),"",VLOOKUP(BI104,Exploitation!$B$115:$G$119,5,FALSE))</f>
        <v/>
      </c>
      <c r="CL104" s="351" t="str">
        <f>IF(ISERROR(VLOOKUP(BI104,Exploitation!$B$115:$G$119,6,FALSE)),"",VLOOKUP(BI104,Exploitation!$B$115:$G$119,6,FALSE))</f>
        <v/>
      </c>
      <c r="CM104" s="351" t="str">
        <f>IF(ISERROR(VLOOKUP(BJ104,Exploitation!$B$115:$G$119,5,FALSE)),"",VLOOKUP(BJ104,Exploitation!$B$115:$G$119,5,FALSE))</f>
        <v/>
      </c>
      <c r="CN104" s="351" t="str">
        <f>IF(ISERROR(VLOOKUP(BJ104,Exploitation!$B$115:$G$119,6,FALSE)),"",VLOOKUP(BJ104,Exploitation!$B$115:$G$119,6,FALSE))</f>
        <v/>
      </c>
      <c r="CO104" s="355" t="str">
        <f>IF(ISERROR(VLOOKUP(BH104,Exploitation!$B$123:$D$127,1,FALSE)),"",VLOOKUP(BH104,Exploitation!$B$123:$D$127,1,FALSE))</f>
        <v/>
      </c>
      <c r="CP104" s="355" t="str">
        <f>IF(ISERROR(VLOOKUP(BI104,Exploitation!$B$123:$D$127,1,FALSE)),"",VLOOKUP(BI104,Exploitation!$B$123:$D$127,1,FALSE))</f>
        <v/>
      </c>
      <c r="CQ104" s="355" t="str">
        <f>IF(ISERROR(VLOOKUP(BJ104,Exploitation!$B$123:$D$127,1,FALSE)),"",VLOOKUP(BJ104,Exploitation!$B$123:$D$127,1,FALSE))</f>
        <v/>
      </c>
      <c r="CR104" s="355" t="str">
        <f>IF(ISERROR(VLOOKUP(BH104,Exploitation!$B$123:$D$127,3,FALSE)),"",VLOOKUP(BH104,Exploitation!$B$123:$D$127,3,FALSE))</f>
        <v/>
      </c>
      <c r="CS104" s="355" t="str">
        <f>IF(ISERROR(VLOOKUP(BI104,Exploitation!$B$123:$D$127,3,FALSE)),"",VLOOKUP(BI104,Exploitation!$B$123:$D$127,3,FALSE))</f>
        <v/>
      </c>
      <c r="CT104" s="355" t="str">
        <f>IF(ISERROR(VLOOKUP(BJ104,Exploitation!$B$123:$D$127,3,FALSE)),"",VLOOKUP(BJ104,Exploitation!$B$123:$D$127,3,FALSE))</f>
        <v/>
      </c>
      <c r="CU104" s="340">
        <f t="shared" si="142"/>
        <v>0</v>
      </c>
      <c r="CV104" s="340">
        <f t="shared" si="142"/>
        <v>0</v>
      </c>
      <c r="CW104" s="340">
        <f t="shared" si="143"/>
        <v>0</v>
      </c>
      <c r="CX104" s="340">
        <f t="shared" si="143"/>
        <v>0</v>
      </c>
      <c r="CY104" s="340">
        <f t="shared" si="144"/>
        <v>0</v>
      </c>
      <c r="CZ104" s="340">
        <f t="shared" si="144"/>
        <v>0</v>
      </c>
      <c r="DA104" s="340">
        <f t="shared" ca="1" si="145"/>
        <v>0</v>
      </c>
      <c r="DB104" s="340">
        <f t="shared" ca="1" si="146"/>
        <v>0</v>
      </c>
      <c r="DC104" s="340">
        <f t="shared" ca="1" si="147"/>
        <v>0</v>
      </c>
      <c r="DD104" s="340">
        <f t="shared" ca="1" si="148"/>
        <v>0</v>
      </c>
      <c r="DE104" s="340">
        <f t="shared" ca="1" si="149"/>
        <v>0</v>
      </c>
      <c r="DF104" s="340">
        <f t="shared" ca="1" si="150"/>
        <v>0</v>
      </c>
      <c r="DG104" s="351" t="str">
        <f>IF(Exploitation!I92="","",Exploitation!I92)</f>
        <v/>
      </c>
      <c r="DH104" s="351" t="str">
        <f>IF(Exploitation!J92="","",Exploitation!J92)</f>
        <v/>
      </c>
      <c r="DI104" s="351" t="str">
        <f>IF(Exploitation!K92="","",Exploitation!K92)</f>
        <v/>
      </c>
      <c r="DJ104" s="340" t="str">
        <f>IF(ISERROR(VLOOKUP(DG104,Exploitation!$B$115:$E$119,3,FALSE)),"",VLOOKUP(DG104,Exploitation!$B$115:$E$119,3,FALSE))</f>
        <v/>
      </c>
      <c r="DK104" s="340" t="str">
        <f>IF(ISERROR(VLOOKUP(DH104,Exploitation!$B$115:$E$119,3,FALSE)),"",VLOOKUP(DH104,Exploitation!$B$115:$E$119,3,FALSE))</f>
        <v/>
      </c>
      <c r="DL104" s="340" t="str">
        <f>IF(ISERROR(VLOOKUP(DI104,Exploitation!$B$115:$E$119,3,FALSE)),"",VLOOKUP(DI104,Exploitation!$B$115:$E$119,3,FALSE))</f>
        <v/>
      </c>
      <c r="DM104" s="361">
        <f t="shared" si="151"/>
        <v>0</v>
      </c>
      <c r="DN104" s="361">
        <f t="shared" si="152"/>
        <v>0</v>
      </c>
      <c r="DO104" s="361">
        <f t="shared" si="153"/>
        <v>0</v>
      </c>
      <c r="DP104" s="361">
        <f t="shared" si="154"/>
        <v>0</v>
      </c>
      <c r="DQ104" s="361">
        <f t="shared" si="155"/>
        <v>0</v>
      </c>
      <c r="DR104" s="361">
        <f t="shared" si="156"/>
        <v>0</v>
      </c>
      <c r="DS104" s="361">
        <f>IF(DL104='Donnees d''entrée'!$B$477,'Donnees d''entrée'!$E$477*DQ104,0)</f>
        <v>0</v>
      </c>
      <c r="DT104" s="361">
        <f>IF(DL104='Donnees d''entrée'!$B$477,'Donnees d''entrée'!$F$477*DQ104,DQ104)</f>
        <v>0</v>
      </c>
      <c r="DU104" s="361">
        <f>IF(ISERROR(VLOOKUP(DL104,'Donnees d''entrée'!$B$470:$G$478,2,FALSE)*DT104),0,VLOOKUP(DL104,'Donnees d''entrée'!$B$470:$G$478,2,FALSE)*DT104)</f>
        <v>0</v>
      </c>
      <c r="DV104" s="361">
        <f>IF(ISERROR($DM104*VLOOKUP($DJ104,'Donnees d''entrée'!$B$470:$G$478,4,FALSE)),0,$DM104*VLOOKUP($DJ104,'Donnees d''entrée'!$B$470:$G$478,4,FALSE))</f>
        <v>0</v>
      </c>
      <c r="DW104" s="361">
        <f>IF(ISERROR($DM104*VLOOKUP($DJ104,'Donnees d''entrée'!$B$470:$G$478,5,FALSE)),0,$DM104*VLOOKUP($DJ104,'Donnees d''entrée'!$B$470:$G$478,5,FALSE))</f>
        <v>0</v>
      </c>
      <c r="DX104" s="361">
        <f>IF(ISERROR(DN104*(1-VLOOKUP(DJ104,'Donnees d''entrée'!$B$470:$G$478,6,FALSE))),0,DN104*(1-VLOOKUP(DJ104,'Donnees d''entrée'!$B$470:$G$478,6,FALSE)))</f>
        <v>0</v>
      </c>
      <c r="DY104" s="361">
        <f>IF(ISERROR(DN104*VLOOKUP(DJ104,'Donnees d''entrée'!$B$470:$G$478,6,FALSE)),0,DN104*VLOOKUP(DJ104,'Donnees d''entrée'!$B$470:$G$478,6,FALSE))</f>
        <v>0</v>
      </c>
      <c r="DZ104" s="361">
        <f>IF(ISERROR($DO104*VLOOKUP($DK104,'Donnees d''entrée'!$B$470:$G$478,4,FALSE)),0,$DO104*VLOOKUP($DK104,'Donnees d''entrée'!$B$470:$G$478,4,FALSE))</f>
        <v>0</v>
      </c>
      <c r="EA104" s="361">
        <f>IF(ISERROR($DO104*VLOOKUP($DK104,'Donnees d''entrée'!$B$470:$G$478,5,FALSE)),0,$DO104*VLOOKUP($DK104,'Donnees d''entrée'!$B$470:$G$478,5,FALSE))</f>
        <v>0</v>
      </c>
      <c r="EB104" s="361">
        <f>IF(ISERROR(DP104*(1-VLOOKUP(DK104,'Donnees d''entrée'!$B$470:$G$478,6,FALSE))),0,DP104*(1-VLOOKUP(DK104,'Donnees d''entrée'!$B$470:$G$478,6,FALSE)))</f>
        <v>0</v>
      </c>
      <c r="EC104" s="361">
        <f>IF(ISERROR(DP104*VLOOKUP(DK104,'Donnees d''entrée'!$B$470:$G$478,6,FALSE)),0,DP104*VLOOKUP(DK104,'Donnees d''entrée'!$B$470:$G$478,6,FALSE))</f>
        <v>0</v>
      </c>
      <c r="ED104" s="361">
        <f>IF(ISERROR(IF(DL104='Donnees d''entrée'!$B$477,DS104,(DT104-DU104)*VLOOKUP(DL104,'Donnees d''entrée'!$B$470:$G$478,4,FALSE))),0,IF(DL104='Donnees d''entrée'!$B$477,DS104,(DT104-DU104)*VLOOKUP(DL104,'Donnees d''entrée'!$B$470:$G$478,4,FALSE)))</f>
        <v>0</v>
      </c>
      <c r="EE104" s="361">
        <f>IF(ISERROR(IF(DL104='Donnees d''entrée'!$B$477,DT104-DU104,(DT104-DU104)*VLOOKUP(DL104,'Donnees d''entrée'!$B$470:$G$478,5,FALSE))),0,IF(DL104='Donnees d''entrée'!$B$477,DT104-DU104,(DT104-DU104)*VLOOKUP(DL104,'Donnees d''entrée'!$B$470:$G$478,5,FALSE)))</f>
        <v>0</v>
      </c>
      <c r="EF104" s="361">
        <f>IF(ISERROR(IF(DL104='Donnees d''entrée'!$B$477,(DR104-DS104-DT104)*'Donnees d''entrée'!$G$477+ED104,(DR104-DU104)*(1-VLOOKUP(DL104,'Donnees d''entrée'!$B$470:$G$478,6,FALSE)))),0,IF(DL104='Donnees d''entrée'!$B$477,(DR104-DS104-DT104)*'Donnees d''entrée'!$G$477+ED104,(DR104-DU104)*(1-VLOOKUP(DL104,'Donnees d''entrée'!$B$470:$G$478,6,FALSE))))</f>
        <v>0</v>
      </c>
      <c r="EG104" s="361">
        <f>IF(ISERROR(IF(DL104='Donnees d''entrée'!$B$477,(DR104-DS104-DT104)*'Donnees d''entrée'!$G$477+EE104,(DR104-DU104)*VLOOKUP(DL104,'Donnees d''entrée'!$B$470:$G$478,6,FALSE))),0,IF(DL104='Donnees d''entrée'!$B$477,(DR104-DS104-DT104)*'Donnees d''entrée'!$G$477+EE104,(DR104-DU104)*VLOOKUP(DL104,'Donnees d''entrée'!$B$470:$G$478,6,FALSE)))</f>
        <v>0</v>
      </c>
      <c r="EH104" s="351" t="str">
        <f>IF(ISERROR(VLOOKUP(DG104,Exploitation!$B$115:$G$119,5,FALSE)),"",VLOOKUP(DG104,Exploitation!$B$115:$G$119,5,FALSE))</f>
        <v/>
      </c>
      <c r="EI104" s="351" t="str">
        <f>IF(ISERROR(VLOOKUP(DG104,Exploitation!$B$115:$G$119,6,FALSE)),"",VLOOKUP(DG104,Exploitation!$B$115:$G$119,6,FALSE))</f>
        <v/>
      </c>
      <c r="EJ104" s="351" t="str">
        <f>IF(ISERROR(VLOOKUP(DH104,Exploitation!$B$115:$G$119,5,FALSE)),"",VLOOKUP(DH104,Exploitation!$B$115:$G$119,5,FALSE))</f>
        <v/>
      </c>
      <c r="EK104" s="351" t="str">
        <f>IF(ISERROR(VLOOKUP(DH104,Exploitation!$B$115:$G$119,6,FALSE)),"",VLOOKUP(DH104,Exploitation!$B$115:$G$119,6,FALSE))</f>
        <v/>
      </c>
      <c r="EL104" s="351" t="str">
        <f>IF(ISERROR(VLOOKUP(DI104,Exploitation!$B$115:$G$119,5,FALSE)),"",VLOOKUP(DI104,Exploitation!$B$115:$G$119,5,FALSE))</f>
        <v/>
      </c>
      <c r="EM104" s="351" t="str">
        <f>IF(ISERROR(VLOOKUP(DI104,Exploitation!$B$115:$G$119,6,FALSE)),"",VLOOKUP(DI104,Exploitation!$B$115:$G$119,6,FALSE))</f>
        <v/>
      </c>
      <c r="EN104" s="355" t="str">
        <f>IF(ISERROR(VLOOKUP(DG104,Exploitation!$B$123:$D$127,1,FALSE)),"",VLOOKUP(DG104,Exploitation!$B$123:$D$127,1,FALSE))</f>
        <v/>
      </c>
      <c r="EO104" s="355" t="str">
        <f>IF(ISERROR(VLOOKUP(DH104,Exploitation!$B$123:$D$127,1,FALSE)),"",VLOOKUP(DH104,Exploitation!$B$123:$D$127,1,FALSE))</f>
        <v/>
      </c>
      <c r="EP104" s="355" t="str">
        <f>IF(ISERROR(VLOOKUP(DI104,Exploitation!$B$123:$D$127,1,FALSE)),"",VLOOKUP(DI104,Exploitation!$B$123:$D$127,1,FALSE))</f>
        <v/>
      </c>
      <c r="EQ104" s="355" t="str">
        <f>IF(ISERROR(VLOOKUP(DG104,Exploitation!$B$123:$D$127,3,FALSE)),"",VLOOKUP(DG104,Exploitation!$B$123:$D$127,3,FALSE))</f>
        <v/>
      </c>
      <c r="ER104" s="355" t="str">
        <f>IF(ISERROR(VLOOKUP(DH104,Exploitation!$B$123:$D$127,3,FALSE)),"",VLOOKUP(DH104,Exploitation!$B$123:$D$127,3,FALSE))</f>
        <v/>
      </c>
      <c r="ES104" s="355" t="str">
        <f>IF(ISERROR(VLOOKUP(DI104,Exploitation!$B$123:$D$127,3,FALSE)),"",VLOOKUP(DI104,Exploitation!$B$123:$D$127,3,FALSE))</f>
        <v/>
      </c>
      <c r="ET104" s="340">
        <f t="shared" si="157"/>
        <v>0</v>
      </c>
      <c r="EU104" s="340">
        <f t="shared" si="157"/>
        <v>0</v>
      </c>
      <c r="EV104" s="340">
        <f t="shared" si="158"/>
        <v>0</v>
      </c>
      <c r="EW104" s="340">
        <f t="shared" si="116"/>
        <v>0</v>
      </c>
      <c r="EX104" s="340">
        <f t="shared" si="159"/>
        <v>0</v>
      </c>
      <c r="EY104" s="340">
        <f t="shared" si="159"/>
        <v>0</v>
      </c>
      <c r="EZ104" s="340">
        <f t="shared" ca="1" si="160"/>
        <v>0</v>
      </c>
      <c r="FA104" s="340">
        <f t="shared" ca="1" si="161"/>
        <v>0</v>
      </c>
      <c r="FB104" s="340">
        <f t="shared" ca="1" si="162"/>
        <v>0</v>
      </c>
      <c r="FC104" s="340">
        <f t="shared" ca="1" si="163"/>
        <v>0</v>
      </c>
      <c r="FD104" s="340">
        <f t="shared" ca="1" si="164"/>
        <v>0</v>
      </c>
      <c r="FE104" s="340">
        <f t="shared" ca="1" si="165"/>
        <v>0</v>
      </c>
      <c r="FF104" s="351" t="str">
        <f>IF(Exploitation!L92="","",Exploitation!L92)</f>
        <v/>
      </c>
      <c r="FG104" s="351" t="str">
        <f>IF(Exploitation!M92="","",Exploitation!M92)</f>
        <v/>
      </c>
      <c r="FH104" s="351" t="str">
        <f>IF(Exploitation!N92="","",Exploitation!N92)</f>
        <v/>
      </c>
      <c r="FI104" s="340" t="str">
        <f>IF(ISERROR(VLOOKUP(FF104,Exploitation!$B$115:$E$119,3,FALSE)),"",VLOOKUP(FF104,Exploitation!$B$115:$E$119,3,FALSE))</f>
        <v/>
      </c>
      <c r="FJ104" s="340" t="str">
        <f>IF(ISERROR(VLOOKUP(FG104,Exploitation!$B$115:$E$119,3,FALSE)),"",VLOOKUP(FG104,Exploitation!$B$115:$E$119,3,FALSE))</f>
        <v/>
      </c>
      <c r="FK104" s="340" t="str">
        <f>IF(ISERROR(VLOOKUP(FH104,Exploitation!$B$115:$E$119,3,FALSE)),"",VLOOKUP(FH104,Exploitation!$B$115:$E$119,3,FALSE))</f>
        <v/>
      </c>
      <c r="FL104" s="361">
        <f t="shared" si="166"/>
        <v>0</v>
      </c>
      <c r="FM104" s="361">
        <f t="shared" si="167"/>
        <v>0</v>
      </c>
      <c r="FN104" s="361">
        <f t="shared" si="168"/>
        <v>0</v>
      </c>
      <c r="FO104" s="361">
        <f t="shared" si="169"/>
        <v>0</v>
      </c>
      <c r="FP104" s="361">
        <f t="shared" si="170"/>
        <v>0</v>
      </c>
      <c r="FQ104" s="361">
        <f t="shared" si="171"/>
        <v>0</v>
      </c>
      <c r="FR104" s="361">
        <f>IF(FK104='Donnees d''entrée'!$B$477,'Donnees d''entrée'!$E$477*FP104,0)</f>
        <v>0</v>
      </c>
      <c r="FS104" s="361">
        <f>IF(FK104='Donnees d''entrée'!$B$477,'Donnees d''entrée'!$F$477*FP104,FP104)</f>
        <v>0</v>
      </c>
      <c r="FT104" s="361">
        <f>IF(ISERROR(VLOOKUP(FK104,'Donnees d''entrée'!$B$470:$G$478,2,FALSE)*FS104),0,VLOOKUP(FK104,'Donnees d''entrée'!$B$470:$G$478,2,FALSE)*FS104)</f>
        <v>0</v>
      </c>
      <c r="FU104" s="361">
        <f>IF(ISERROR($FL104*VLOOKUP($FI104,'Donnees d''entrée'!$B$470:$G$478,4,FALSE)),0,$FL104*VLOOKUP($FI104,'Donnees d''entrée'!$B$470:$G$478,4,FALSE))</f>
        <v>0</v>
      </c>
      <c r="FV104" s="361">
        <f>IF(ISERROR($FL104*VLOOKUP($FI104,'Donnees d''entrée'!$B$470:$G$478,5,FALSE)),0,$FL104*VLOOKUP($FI104,'Donnees d''entrée'!$B$470:$G$478,5,FALSE))</f>
        <v>0</v>
      </c>
      <c r="FW104" s="361">
        <f>IF(ISERROR(FM104*(1-VLOOKUP(FI104,'Donnees d''entrée'!$B$470:$G$478,6,FALSE))),0,FM104*(1-VLOOKUP(FI104,'Donnees d''entrée'!$B$470:$G$478,6,FALSE)))</f>
        <v>0</v>
      </c>
      <c r="FX104" s="361">
        <f>IF(ISERROR(FM104*VLOOKUP(FI104,'Donnees d''entrée'!$B$470:$G$478,6,FALSE)),0,FM104*VLOOKUP(FI104,'Donnees d''entrée'!$B$470:$G$478,6,FALSE))</f>
        <v>0</v>
      </c>
      <c r="FY104" s="361">
        <f>IF(ISERROR($FN104*VLOOKUP($FJ104,'Donnees d''entrée'!$B$470:$G$478,4,FALSE)),0,$FN104*VLOOKUP($FJ104,'Donnees d''entrée'!$B$470:$G$478,4,FALSE))</f>
        <v>0</v>
      </c>
      <c r="FZ104" s="361">
        <f>IF(ISERROR($FN104*VLOOKUP($FJ104,'Donnees d''entrée'!$B$470:$G$478,5,FALSE)),0,$FN104*VLOOKUP($FJ104,'Donnees d''entrée'!$B$470:$G$478,5,FALSE))</f>
        <v>0</v>
      </c>
      <c r="GA104" s="361">
        <f>IF(ISERROR(FO104*(1-VLOOKUP(FJ104,'Donnees d''entrée'!$B$470:$G$478,6,FALSE))),0,FO104*(1-VLOOKUP(FJ104,'Donnees d''entrée'!$B$470:$G$478,6,FALSE)))</f>
        <v>0</v>
      </c>
      <c r="GB104" s="361">
        <f>IF(ISERROR(FO104*VLOOKUP(FJ104,'Donnees d''entrée'!$B$470:$G$478,6,FALSE)),0,FO104*VLOOKUP(FJ104,'Donnees d''entrée'!$B$470:$G$478,6,FALSE))</f>
        <v>0</v>
      </c>
      <c r="GC104" s="361">
        <f>IF(ISERROR(IF(FK104='Donnees d''entrée'!$B$477,FR104,(FS104-FT104)*VLOOKUP(FK104,'Donnees d''entrée'!$B$470:$G$478,4,FALSE))),0,IF(FK104='Donnees d''entrée'!$B$477,FR104,(FS104-FT104)*VLOOKUP(FK104,'Donnees d''entrée'!$B$470:$G$478,4,FALSE)))</f>
        <v>0</v>
      </c>
      <c r="GD104" s="361">
        <f>IF(ISERROR(IF(FK104='Donnees d''entrée'!$B$477,FS104-FT104,(FS104-FT104)*VLOOKUP(FK104,'Donnees d''entrée'!$B$470:$G$478,5,FALSE))),0,IF(FK104='Donnees d''entrée'!$B$477,FS104-FT104,(FS104-FT104)*VLOOKUP(FK104,'Donnees d''entrée'!$B$470:$G$478,5,FALSE)))</f>
        <v>0</v>
      </c>
      <c r="GE104" s="361">
        <f>IF(ISERROR(IF(FK104='Donnees d''entrée'!$B$477,(FQ104-FR104-FS104)*'Donnees d''entrée'!$G$477+GC104,(FQ104-FT104)*(1-VLOOKUP(FK104,'Donnees d''entrée'!$B$470:$G$478,6,FALSE)))),0,IF(FK104='Donnees d''entrée'!$B$477,(FQ104-FR104-FS104)*'Donnees d''entrée'!$G$477+GC104,(FQ104-FT104)*(1-VLOOKUP(FK104,'Donnees d''entrée'!$B$470:$G$478,6,FALSE))))</f>
        <v>0</v>
      </c>
      <c r="GF104" s="361">
        <f>IF(ISERROR(IF(FK104='Donnees d''entrée'!$B$477,(FQ104-FR104-FS104)*'Donnees d''entrée'!$G$477+GD104,(FQ104-FT104)*VLOOKUP(FK104,'Donnees d''entrée'!$B$470:$G$478,6,FALSE))),0,IF(FK104='Donnees d''entrée'!$B$477,(FQ104-FR104-FS104)*'Donnees d''entrée'!$G$477+GD104,(FQ104-FT104)*VLOOKUP(FK104,'Donnees d''entrée'!$B$470:$G$478,6,FALSE)))</f>
        <v>0</v>
      </c>
      <c r="GG104" s="351" t="str">
        <f>IF(ISERROR(VLOOKUP(FF104,Exploitation!$B$115:$G$119,5,FALSE)),"",VLOOKUP(FF104,Exploitation!$B$115:$G$119,5,FALSE))</f>
        <v/>
      </c>
      <c r="GH104" s="351" t="str">
        <f>IF(ISERROR(VLOOKUP(FF104,Exploitation!$B$115:$G$119,6,FALSE)),"",VLOOKUP(FF104,Exploitation!$B$115:$G$119,6,FALSE))</f>
        <v/>
      </c>
      <c r="GI104" s="351" t="str">
        <f>IF(ISERROR(VLOOKUP(FG104,Exploitation!$B$115:$G$119,5,FALSE)),"",VLOOKUP(FG104,Exploitation!$B$115:$G$119,5,FALSE))</f>
        <v/>
      </c>
      <c r="GJ104" s="351" t="str">
        <f>IF(ISERROR(VLOOKUP(FG104,Exploitation!$B$115:$G$119,6,FALSE)),"",VLOOKUP(FG104,Exploitation!$B$115:$G$119,6,FALSE))</f>
        <v/>
      </c>
      <c r="GK104" s="351" t="str">
        <f>IF(ISERROR(VLOOKUP(FH104,Exploitation!$B$115:$G$119,5,FALSE)),"",VLOOKUP(FH104,Exploitation!$B$115:$G$119,5,FALSE))</f>
        <v/>
      </c>
      <c r="GL104" s="351" t="str">
        <f>IF(ISERROR(VLOOKUP(FH104,Exploitation!$B$115:$G$119,6,FALSE)),"",VLOOKUP(FH104,Exploitation!$B$115:$G$119,6,FALSE))</f>
        <v/>
      </c>
      <c r="GM104" s="355" t="str">
        <f>IF(ISERROR(VLOOKUP(FF104,Exploitation!$B$123:$D$127,1,FALSE)),"",VLOOKUP(FF104,Exploitation!$B$123:$D$127,1,FALSE))</f>
        <v/>
      </c>
      <c r="GN104" s="355" t="str">
        <f>IF(ISERROR(VLOOKUP(FG104,Exploitation!$B$123:$D$127,1,FALSE)),"",VLOOKUP(FG104,Exploitation!$B$123:$D$127,1,FALSE))</f>
        <v/>
      </c>
      <c r="GO104" s="355" t="str">
        <f>IF(ISERROR(VLOOKUP(FH104,Exploitation!$B$123:$D$127,1,FALSE)),"",VLOOKUP(FH104,Exploitation!$B$123:$D$127,1,FALSE))</f>
        <v/>
      </c>
      <c r="GP104" s="355" t="str">
        <f>IF(ISERROR(VLOOKUP(FF104,Exploitation!$B$123:$D$127,3,FALSE)),"",VLOOKUP(FF104,Exploitation!$B$123:$D$127,3,FALSE))</f>
        <v/>
      </c>
      <c r="GQ104" s="355" t="str">
        <f>IF(ISERROR(VLOOKUP(FG104,Exploitation!$B$123:$D$127,3,FALSE)),"",VLOOKUP(FG104,Exploitation!$B$123:$D$127,3,FALSE))</f>
        <v/>
      </c>
      <c r="GR104" s="355" t="str">
        <f>IF(ISERROR(VLOOKUP(FH104,Exploitation!$B$123:$D$127,3,FALSE)),"",VLOOKUP(FH104,Exploitation!$B$123:$D$127,3,FALSE))</f>
        <v/>
      </c>
      <c r="GS104" s="340">
        <f t="shared" si="172"/>
        <v>0</v>
      </c>
      <c r="GT104" s="340">
        <f t="shared" si="173"/>
        <v>0</v>
      </c>
      <c r="GU104" s="340">
        <f t="shared" si="174"/>
        <v>0</v>
      </c>
      <c r="GV104" s="340">
        <f t="shared" si="174"/>
        <v>0</v>
      </c>
      <c r="GW104" s="340">
        <f t="shared" si="175"/>
        <v>0</v>
      </c>
      <c r="GX104" s="340">
        <f t="shared" si="175"/>
        <v>0</v>
      </c>
      <c r="GY104" s="340">
        <f t="shared" ca="1" si="176"/>
        <v>0</v>
      </c>
      <c r="GZ104" s="340">
        <f t="shared" ca="1" si="177"/>
        <v>0</v>
      </c>
      <c r="HA104" s="340">
        <f t="shared" ca="1" si="178"/>
        <v>0</v>
      </c>
      <c r="HB104" s="340">
        <f t="shared" ca="1" si="179"/>
        <v>0</v>
      </c>
      <c r="HC104" s="340">
        <f t="shared" ca="1" si="180"/>
        <v>0</v>
      </c>
      <c r="HD104" s="340">
        <f t="shared" ca="1" si="181"/>
        <v>0</v>
      </c>
      <c r="HE104" s="351" t="str">
        <f>IF(Exploitation!O92="","",Exploitation!O92)</f>
        <v/>
      </c>
      <c r="HF104" s="351" t="str">
        <f>IF(Exploitation!P92="","",Exploitation!P92)</f>
        <v/>
      </c>
      <c r="HG104" s="351" t="str">
        <f>IF(Exploitation!Q92="","",Exploitation!Q92)</f>
        <v/>
      </c>
      <c r="HH104" s="340" t="str">
        <f>IF(ISERROR(VLOOKUP(HE104,Exploitation!$B$115:$E$119,3,FALSE)),"",VLOOKUP(HE104,Exploitation!$B$115:$E$119,3,FALSE))</f>
        <v/>
      </c>
      <c r="HI104" s="340" t="str">
        <f>IF(ISERROR(VLOOKUP(HF104,Exploitation!$B$115:$E$119,3,FALSE)),"",VLOOKUP(HF104,Exploitation!$B$115:$E$119,3,FALSE))</f>
        <v/>
      </c>
      <c r="HJ104" s="340" t="str">
        <f>IF(ISERROR(VLOOKUP(HG104,Exploitation!$B$115:$E$119,3,FALSE)),"",VLOOKUP(HG104,Exploitation!$B$115:$E$119,3,FALSE))</f>
        <v/>
      </c>
      <c r="HK104" s="361">
        <f t="shared" si="182"/>
        <v>0</v>
      </c>
      <c r="HL104" s="361">
        <f t="shared" si="183"/>
        <v>0</v>
      </c>
      <c r="HM104" s="361">
        <f t="shared" si="184"/>
        <v>0</v>
      </c>
      <c r="HN104" s="361">
        <f t="shared" si="185"/>
        <v>0</v>
      </c>
      <c r="HO104" s="361">
        <f t="shared" si="186"/>
        <v>0</v>
      </c>
      <c r="HP104" s="361">
        <f t="shared" si="187"/>
        <v>0</v>
      </c>
      <c r="HQ104" s="361">
        <f>IF(HJ104='Donnees d''entrée'!$B$477,'Donnees d''entrée'!$E$477*HO104,0)</f>
        <v>0</v>
      </c>
      <c r="HR104" s="361">
        <f>IF(HJ104='Donnees d''entrée'!$B$477,'Donnees d''entrée'!$F$477*HO104,HO104)</f>
        <v>0</v>
      </c>
      <c r="HS104" s="361">
        <f>IF(ISERROR(VLOOKUP(HJ104,'Donnees d''entrée'!$B$470:$G$478,2,FALSE)*HR104),0,VLOOKUP(HJ104,'Donnees d''entrée'!$B$470:$G$478,2,FALSE)*HR104)</f>
        <v>0</v>
      </c>
      <c r="HT104" s="361">
        <f>IF(ISERROR($HK104*VLOOKUP($HH104,'Donnees d''entrée'!$B$470:$G$478,4,FALSE)),0,$HK104*VLOOKUP($HH104,'Donnees d''entrée'!$B$470:$G$478,4,FALSE))</f>
        <v>0</v>
      </c>
      <c r="HU104" s="361">
        <f>IF(ISERROR($HK104*VLOOKUP($HH104,'Donnees d''entrée'!$B$470:$G$478,5,FALSE)),0,$HK104*VLOOKUP($HH104,'Donnees d''entrée'!$B$470:$G$478,5,FALSE))</f>
        <v>0</v>
      </c>
      <c r="HV104" s="361">
        <f>IF(ISERROR(HL104*(1-VLOOKUP(HH104,'Donnees d''entrée'!$B$470:$G$478,6,FALSE))),0,HL104*(1-VLOOKUP(HH104,'Donnees d''entrée'!$B$470:$G$478,6,FALSE)))</f>
        <v>0</v>
      </c>
      <c r="HW104" s="361">
        <f>IF(ISERROR(HL104*VLOOKUP(HH104,'Donnees d''entrée'!$B$470:$G$478,6,FALSE)),0,HL104*VLOOKUP(HH104,'Donnees d''entrée'!$B$470:$G$478,6,FALSE))</f>
        <v>0</v>
      </c>
      <c r="HX104" s="361">
        <f>IF(ISERROR($HM104*VLOOKUP($HI104,'Donnees d''entrée'!$B$470:$G$478,4,FALSE)),0,$HM104*VLOOKUP($HI104,'Donnees d''entrée'!$B$470:$G$478,4,FALSE))</f>
        <v>0</v>
      </c>
      <c r="HY104" s="361">
        <f>IF(ISERROR($HM104*VLOOKUP($HI104,'Donnees d''entrée'!$B$470:$G$478,5,FALSE)),0,$HM104*VLOOKUP($HI104,'Donnees d''entrée'!$B$470:$G$478,5,FALSE))</f>
        <v>0</v>
      </c>
      <c r="HZ104" s="361">
        <f>IF(ISERROR(HN104*(1-VLOOKUP(HI104,'Donnees d''entrée'!$B$470:$G$478,6,FALSE))),0,HN104*(1-VLOOKUP(HI104,'Donnees d''entrée'!$B$470:$G$478,6,FALSE)))</f>
        <v>0</v>
      </c>
      <c r="IA104" s="361">
        <f>IF(ISERROR(HN104*VLOOKUP(HI104,'Donnees d''entrée'!$B$470:$G$478,6,FALSE)),0,HN104*VLOOKUP(HI104,'Donnees d''entrée'!$B$470:$G$478,6,FALSE))</f>
        <v>0</v>
      </c>
      <c r="IB104" s="361">
        <f>IF(ISERROR(IF(HJ104='Donnees d''entrée'!$B$477,HQ104,(HR104-HS104)*VLOOKUP(HJ104,'Donnees d''entrée'!$B$470:$G$478,4,FALSE))),0,IF(HJ104='Donnees d''entrée'!$B$477,HQ104,(HR104-HS104)*VLOOKUP(HJ104,'Donnees d''entrée'!$B$470:$G$478,4,FALSE)))</f>
        <v>0</v>
      </c>
      <c r="IC104" s="361">
        <f>IF(ISERROR(IF(HJ104='Donnees d''entrée'!$B$477,HR104-HS104,(HR104-HS104)*VLOOKUP(HJ104,'Donnees d''entrée'!$B$470:$G$478,5,FALSE))),0,IF(HJ104='Donnees d''entrée'!$B$477,HR104-HS104,(HR104-HS104)*VLOOKUP(HJ104,'Donnees d''entrée'!$B$470:$G$478,5,FALSE)))</f>
        <v>0</v>
      </c>
      <c r="ID104" s="361">
        <f>IF(ISERROR(IF(HJ104='Donnees d''entrée'!$B$477,(HP104-HQ104-HR104)*'Donnees d''entrée'!$G$477+IB104,(HP104-HS104)*(1-VLOOKUP(HJ104,'Donnees d''entrée'!$B$470:$G$478,6,FALSE)))),0,IF(HJ104='Donnees d''entrée'!$B$477,(HP104-HQ104-HR104)*'Donnees d''entrée'!$G$477+IB104,(HP104-HS104)*(1-VLOOKUP(HJ104,'Donnees d''entrée'!$B$470:$G$478,6,FALSE))))</f>
        <v>0</v>
      </c>
      <c r="IE104" s="361">
        <f>IF(ISERROR(IF(HJ104='Donnees d''entrée'!$B$477,(HP104-HQ104-HR104)*'Donnees d''entrée'!$G$477+IC104,(HP104-HS104)*VLOOKUP(HJ104,'Donnees d''entrée'!$B$470:$G$478,6,FALSE))),0,IF(HJ104='Donnees d''entrée'!$B$477,(HP104-HQ104-HR104)*'Donnees d''entrée'!$G$477+IC104,(HP104-HS104)*VLOOKUP(HJ104,'Donnees d''entrée'!$B$470:$G$478,6,FALSE)))</f>
        <v>0</v>
      </c>
      <c r="IF104" s="351" t="str">
        <f>IF(ISERROR(VLOOKUP(HE104,Exploitation!$B$115:$G$119,5,FALSE)),"",VLOOKUP(HE104,Exploitation!$B$115:$G$119,5,FALSE))</f>
        <v/>
      </c>
      <c r="IG104" s="351" t="str">
        <f>IF(ISERROR(VLOOKUP(HE104,Exploitation!$B$115:$G$119,6,FALSE)),"",VLOOKUP(HE104,Exploitation!$B$115:$G$119,6,FALSE))</f>
        <v/>
      </c>
      <c r="IH104" s="351" t="str">
        <f>IF(ISERROR(VLOOKUP(HF104,Exploitation!$B$115:$G$119,5,FALSE)),"",VLOOKUP(HF104,Exploitation!$B$115:$G$119,5,FALSE))</f>
        <v/>
      </c>
      <c r="II104" s="351" t="str">
        <f>IF(ISERROR(VLOOKUP(HF104,Exploitation!$B$115:$G$119,6,FALSE)),"",VLOOKUP(HF104,Exploitation!$B$115:$G$119,6,FALSE))</f>
        <v/>
      </c>
      <c r="IJ104" s="351" t="str">
        <f>IF(ISERROR(VLOOKUP(HG104,Exploitation!$B$115:$G$119,5,FALSE)),"",VLOOKUP(HG104,Exploitation!$B$115:$G$119,5,FALSE))</f>
        <v/>
      </c>
      <c r="IK104" s="351" t="str">
        <f>IF(ISERROR(VLOOKUP(HG104,Exploitation!$B$115:$G$119,6,FALSE)),"",VLOOKUP(HG104,Exploitation!$B$115:$G$119,6,FALSE))</f>
        <v/>
      </c>
      <c r="IL104" s="355" t="str">
        <f>IF(ISERROR(VLOOKUP(HE104,Exploitation!$B$123:$D$127,1,FALSE)),"",VLOOKUP(HE104,Exploitation!$B$123:$D$127,1,FALSE))</f>
        <v/>
      </c>
      <c r="IM104" s="355" t="str">
        <f>IF(ISERROR(VLOOKUP(HF104,Exploitation!$B$123:$D$127,1,FALSE)),"",VLOOKUP(HF104,Exploitation!$B$123:$D$127,1,FALSE))</f>
        <v/>
      </c>
      <c r="IN104" s="355" t="str">
        <f>IF(ISERROR(VLOOKUP(HG104,Exploitation!$B$123:$D$127,1,FALSE)),"",VLOOKUP(HG104,Exploitation!$B$123:$D$127,1,FALSE))</f>
        <v/>
      </c>
      <c r="IO104" s="355" t="str">
        <f>IF(ISERROR(VLOOKUP(HE104,Exploitation!$B$123:$D$127,3,FALSE)),"",VLOOKUP(HE104,Exploitation!$B$123:$D$127,3,FALSE))</f>
        <v/>
      </c>
      <c r="IP104" s="355" t="str">
        <f>IF(ISERROR(VLOOKUP(HF104,Exploitation!$B$123:$D$127,3,FALSE)),"",VLOOKUP(HF104,Exploitation!$B$123:$D$127,3,FALSE))</f>
        <v/>
      </c>
      <c r="IQ104" s="355" t="str">
        <f>IF(ISERROR(VLOOKUP(HG104,Exploitation!$B$123:$D$127,3,FALSE)),"",VLOOKUP(HG104,Exploitation!$B$123:$D$127,3,FALSE))</f>
        <v/>
      </c>
      <c r="IR104" s="340">
        <f t="shared" si="188"/>
        <v>0</v>
      </c>
      <c r="IS104" s="340">
        <f t="shared" si="189"/>
        <v>0</v>
      </c>
      <c r="IT104" s="340">
        <f t="shared" si="190"/>
        <v>0</v>
      </c>
      <c r="IU104" s="340">
        <f t="shared" si="190"/>
        <v>0</v>
      </c>
      <c r="IV104" s="340">
        <f t="shared" si="191"/>
        <v>0</v>
      </c>
      <c r="IW104" s="340">
        <f t="shared" si="191"/>
        <v>0</v>
      </c>
    </row>
    <row r="105" spans="1:257" hidden="1" x14ac:dyDescent="0.25">
      <c r="A105" s="331">
        <v>5</v>
      </c>
      <c r="B105" s="280" t="str">
        <f t="shared" si="117"/>
        <v/>
      </c>
      <c r="C105" s="423">
        <f t="shared" ca="1" si="118"/>
        <v>0</v>
      </c>
      <c r="D105" s="423">
        <f t="shared" ca="1" si="119"/>
        <v>0</v>
      </c>
      <c r="E105" s="423">
        <f t="shared" ca="1" si="120"/>
        <v>0</v>
      </c>
      <c r="F105" s="423">
        <f t="shared" ca="1" si="121"/>
        <v>0</v>
      </c>
      <c r="G105" s="423">
        <f t="shared" ca="1" si="122"/>
        <v>0</v>
      </c>
      <c r="H105" s="423">
        <f t="shared" ca="1" si="123"/>
        <v>0</v>
      </c>
      <c r="I105" s="351" t="str">
        <f>IF(Exploitation!C93="","",Exploitation!C93)</f>
        <v/>
      </c>
      <c r="J105" s="351" t="str">
        <f>IF(Exploitation!D93="","",Exploitation!D93)</f>
        <v/>
      </c>
      <c r="K105" s="351" t="str">
        <f>IF(Exploitation!E93="","",Exploitation!E93)</f>
        <v/>
      </c>
      <c r="L105" s="340" t="str">
        <f>IF(ISERROR(VLOOKUP(I105,Exploitation!$B$115:$E$119,3,FALSE)),"",VLOOKUP(I105,Exploitation!$B$115:$E$119,3,FALSE))</f>
        <v/>
      </c>
      <c r="M105" s="340" t="str">
        <f>IF(ISERROR(VLOOKUP(J105,Exploitation!$B$115:$E$119,3,FALSE)),"",VLOOKUP(J105,Exploitation!$B$115:$E$119,3,FALSE))</f>
        <v/>
      </c>
      <c r="N105" s="340" t="str">
        <f>IF(ISERROR(VLOOKUP(K105,Exploitation!$B$115:$E$119,3,FALSE)),"",VLOOKUP(K105,Exploitation!$B$115:$E$119,3,FALSE))</f>
        <v/>
      </c>
      <c r="O105" s="361">
        <f t="shared" si="124"/>
        <v>0</v>
      </c>
      <c r="P105" s="361">
        <f t="shared" si="125"/>
        <v>0</v>
      </c>
      <c r="Q105" s="361">
        <f t="shared" si="125"/>
        <v>0</v>
      </c>
      <c r="R105" s="361">
        <f t="shared" si="126"/>
        <v>0</v>
      </c>
      <c r="S105" s="361">
        <f t="shared" si="127"/>
        <v>0</v>
      </c>
      <c r="T105" s="361">
        <f t="shared" si="128"/>
        <v>0</v>
      </c>
      <c r="U105" s="361">
        <f>IF(N105='Donnees d''entrée'!$B$477,'Donnees d''entrée'!$E$477*S105,0)</f>
        <v>0</v>
      </c>
      <c r="V105" s="361">
        <f>IF(N105='Donnees d''entrée'!$B$477,'Donnees d''entrée'!$F$477*S105,S105)</f>
        <v>0</v>
      </c>
      <c r="W105" s="361">
        <f>IF(ISERROR(VLOOKUP(N105,'Donnees d''entrée'!$B$470:$G$478,2,FALSE)*V105),0,VLOOKUP(N105,'Donnees d''entrée'!$B$470:$G$478,2,FALSE)*V105)</f>
        <v>0</v>
      </c>
      <c r="X105" s="361">
        <f>IF(ISERROR($O105*VLOOKUP($L105,'Donnees d''entrée'!$B$470:$G$478,4,FALSE)),0,$O105*VLOOKUP($L105,'Donnees d''entrée'!$B$470:$G$478,4,FALSE))</f>
        <v>0</v>
      </c>
      <c r="Y105" s="361">
        <f>IF(ISERROR($O105*VLOOKUP($L105,'Donnees d''entrée'!$B$470:$G$478,5,FALSE)),0,$O105*VLOOKUP($L105,'Donnees d''entrée'!$B$470:$G$478,5,FALSE))</f>
        <v>0</v>
      </c>
      <c r="Z105" s="361">
        <f>IF(ISERROR(P105*(1-VLOOKUP(L105,'Donnees d''entrée'!$B$470:$G$478,6,FALSE))),0,P105*(1-VLOOKUP(L105,'Donnees d''entrée'!$B$470:$G$478,6,FALSE)))</f>
        <v>0</v>
      </c>
      <c r="AA105" s="361">
        <f>IF(ISERROR(P105*VLOOKUP(L105,'Donnees d''entrée'!$B$470:$G$478,6,FALSE)),0,P105*VLOOKUP(L105,'Donnees d''entrée'!$B$470:$G$478,6,FALSE))</f>
        <v>0</v>
      </c>
      <c r="AB105" s="361">
        <f>IF(ISERROR($Q105*VLOOKUP($M105,'Donnees d''entrée'!$B$470:$G$478,4,FALSE)),0,$Q105*VLOOKUP($M105,'Donnees d''entrée'!$B$470:$G$478,4,FALSE))</f>
        <v>0</v>
      </c>
      <c r="AC105" s="361">
        <f>IF(ISERROR($Q105*VLOOKUP($M105,'Donnees d''entrée'!$B$470:$G$478,5,FALSE)),0,$Q105*VLOOKUP($M105,'Donnees d''entrée'!$B$470:$G$478,5,FALSE))</f>
        <v>0</v>
      </c>
      <c r="AD105" s="361">
        <f>IF(ISERROR(R105*(1-VLOOKUP(M105,'Donnees d''entrée'!$B$470:$G$478,6,FALSE))),0,R105*(1-VLOOKUP(M105,'Donnees d''entrée'!$B$470:$G$478,6,FALSE)))</f>
        <v>0</v>
      </c>
      <c r="AE105" s="361">
        <f>IF(ISERROR(R105*VLOOKUP($M105,'Donnees d''entrée'!$B$470:$G$478,6,FALSE)),0,R105*VLOOKUP($M105,'Donnees d''entrée'!$B$470:$G$478,6,FALSE))</f>
        <v>0</v>
      </c>
      <c r="AF105" s="361">
        <f>IF(ISERROR(IF(N105='Donnees d''entrée'!$B$477,U105,(V105-W105)*VLOOKUP(N105,'Donnees d''entrée'!$B$470:$G$478,4,FALSE))),0,IF(N105='Donnees d''entrée'!$B$477,U105,(V105-W105)*VLOOKUP(N105,'Donnees d''entrée'!$B$470:$G$478,4,FALSE)))</f>
        <v>0</v>
      </c>
      <c r="AG105" s="361">
        <f>IF(ISERROR(IF(N105='Donnees d''entrée'!$B$477,V105-W105,(V105-W105)*VLOOKUP(N105,'Donnees d''entrée'!$B$470:$G$478,5,FALSE))),0,IF(N105='Donnees d''entrée'!$B$477,V105-W105,(V105-W105)*VLOOKUP(N105,'Donnees d''entrée'!$B$470:$G$478,5,FALSE)))</f>
        <v>0</v>
      </c>
      <c r="AH105" s="361">
        <f>IF(ISERROR(IF(N105='Donnees d''entrée'!$B$477,(T105-U105-V105)*'Donnees d''entrée'!$G$477+AF105,(T105-W105)*(1-VLOOKUP(N105,'Donnees d''entrée'!$B$470:$G$478,6,FALSE)))),0,IF(N105='Donnees d''entrée'!$B$477,(T105-U105-V105)*'Donnees d''entrée'!$G$477+AF105,(T105-W105)*(1-VLOOKUP(N105,'Donnees d''entrée'!$B$470:$G$478,6,FALSE))))</f>
        <v>0</v>
      </c>
      <c r="AI105" s="361">
        <f>IF(ISERROR(IF(N105='Donnees d''entrée'!$B$477,(T105-U105-V105)*'Donnees d''entrée'!$G$477+AG105,(T105-W105)*VLOOKUP(N105,'Donnees d''entrée'!$B$470:$G$478,6,FALSE))),0,IF(N105='Donnees d''entrée'!$B$477,(T105-U105-V105)*'Donnees d''entrée'!$G$477+AG105,(T105-W105)*VLOOKUP(N105,'Donnees d''entrée'!$B$470:$G$478,6,FALSE)))</f>
        <v>0</v>
      </c>
      <c r="AJ105" s="351" t="str">
        <f>IF(ISERROR(VLOOKUP(I105,Exploitation!$B$115:$G$119,5,FALSE)),"",VLOOKUP(I105,Exploitation!$B$115:$G$119,5,FALSE))</f>
        <v/>
      </c>
      <c r="AK105" s="351" t="str">
        <f>IF(ISERROR(VLOOKUP(I105,Exploitation!$B$115:$G$119,6,FALSE)),"",VLOOKUP(I105,Exploitation!$B$115:$G$119,6,FALSE))</f>
        <v/>
      </c>
      <c r="AL105" s="351" t="str">
        <f>IF(ISERROR(VLOOKUP(J105,Exploitation!$B$115:$G$119,5,FALSE)),"",VLOOKUP(J105,Exploitation!$B$115:$G$119,5,FALSE))</f>
        <v/>
      </c>
      <c r="AM105" s="351" t="str">
        <f>IF(ISERROR(VLOOKUP(J105,Exploitation!$B$115:$G$119,6,FALSE)),"",VLOOKUP(J105,Exploitation!$B$115:$G$119,6,FALSE))</f>
        <v/>
      </c>
      <c r="AN105" s="351" t="str">
        <f>IF(ISERROR(VLOOKUP(K105,Exploitation!$B$115:$G$119,5,FALSE)),"",VLOOKUP(K105,Exploitation!$B$115:$G$119,5,FALSE))</f>
        <v/>
      </c>
      <c r="AO105" s="351" t="str">
        <f>IF(ISERROR(VLOOKUP(K105,Exploitation!$B$115:$G$119,6,FALSE)),"",VLOOKUP(K105,Exploitation!$B$115:$G$119,6,FALSE))</f>
        <v/>
      </c>
      <c r="AP105" s="355" t="str">
        <f>IF(ISERROR(VLOOKUP(I105,Exploitation!$B$123:$D$127,1,FALSE)),"",VLOOKUP(I105,Exploitation!$B$123:$D$127,1,FALSE))</f>
        <v/>
      </c>
      <c r="AQ105" s="355" t="str">
        <f>IF(ISERROR(VLOOKUP(J105,Exploitation!$B$123:$D$127,1,FALSE)),"",VLOOKUP(J105,Exploitation!$B$123:$D$127,1,FALSE))</f>
        <v/>
      </c>
      <c r="AR105" s="355" t="str">
        <f>IF(ISERROR(VLOOKUP(K105,Exploitation!$B$123:$D$127,1,FALSE)),"",VLOOKUP(K105,Exploitation!$B$123:$D$127,1,FALSE))</f>
        <v/>
      </c>
      <c r="AS105" s="355" t="str">
        <f>IF(ISERROR(VLOOKUP(I105,Exploitation!$B$123:$D$127,3,FALSE)),"",VLOOKUP(I105,Exploitation!$B$123:$D$127,3,FALSE))</f>
        <v/>
      </c>
      <c r="AT105" s="355" t="str">
        <f>IF(ISERROR(VLOOKUP(J105,Exploitation!$B$123:$D$127,3,FALSE)),"",VLOOKUP(J105,Exploitation!$B$123:$D$127,3,FALSE))</f>
        <v/>
      </c>
      <c r="AU105" s="355" t="str">
        <f>IF(ISERROR(VLOOKUP(K105,Exploitation!$B$123:$D$127,3,FALSE)),"",VLOOKUP(K105,Exploitation!$B$123:$D$127,3,FALSE))</f>
        <v/>
      </c>
      <c r="AV105" s="361">
        <f t="shared" si="111"/>
        <v>0</v>
      </c>
      <c r="AW105" s="361">
        <f t="shared" si="112"/>
        <v>0</v>
      </c>
      <c r="AX105" s="361">
        <f t="shared" si="113"/>
        <v>0</v>
      </c>
      <c r="AY105" s="361">
        <f t="shared" si="114"/>
        <v>0</v>
      </c>
      <c r="AZ105" s="361">
        <f t="shared" si="115"/>
        <v>0</v>
      </c>
      <c r="BA105" s="361">
        <f t="shared" si="129"/>
        <v>0</v>
      </c>
      <c r="BB105" s="361">
        <f t="shared" ca="1" si="130"/>
        <v>0</v>
      </c>
      <c r="BC105" s="361">
        <f t="shared" ca="1" si="131"/>
        <v>0</v>
      </c>
      <c r="BD105" s="361">
        <f t="shared" ca="1" si="132"/>
        <v>0</v>
      </c>
      <c r="BE105" s="361">
        <f t="shared" ca="1" si="133"/>
        <v>0</v>
      </c>
      <c r="BF105" s="361">
        <f t="shared" ca="1" si="134"/>
        <v>0</v>
      </c>
      <c r="BG105" s="361">
        <f t="shared" ca="1" si="135"/>
        <v>0</v>
      </c>
      <c r="BH105" s="351" t="str">
        <f>IF(Exploitation!F93="","",Exploitation!F93)</f>
        <v/>
      </c>
      <c r="BI105" s="351" t="str">
        <f>IF(Exploitation!G93="","",Exploitation!G93)</f>
        <v/>
      </c>
      <c r="BJ105" s="351" t="str">
        <f>IF(Exploitation!H93="","",Exploitation!H93)</f>
        <v/>
      </c>
      <c r="BK105" s="340" t="str">
        <f>IF(ISERROR(VLOOKUP(BH105,Exploitation!$B$115:$E$119,3,FALSE)),"",VLOOKUP(BH105,Exploitation!$B$115:$E$119,3,FALSE))</f>
        <v/>
      </c>
      <c r="BL105" s="340" t="str">
        <f>IF(ISERROR(VLOOKUP(BI105,Exploitation!$B$115:$E$119,3,FALSE)),"",VLOOKUP(BI105,Exploitation!$B$115:$E$119,3,FALSE))</f>
        <v/>
      </c>
      <c r="BM105" s="340" t="str">
        <f>IF(ISERROR(VLOOKUP(BJ105,Exploitation!$B$115:$E$119,3,FALSE)),"",VLOOKUP(BJ105,Exploitation!$B$115:$E$119,3,FALSE))</f>
        <v/>
      </c>
      <c r="BN105" s="361">
        <f t="shared" si="136"/>
        <v>0</v>
      </c>
      <c r="BO105" s="361">
        <f t="shared" si="137"/>
        <v>0</v>
      </c>
      <c r="BP105" s="361">
        <f t="shared" si="138"/>
        <v>0</v>
      </c>
      <c r="BQ105" s="361">
        <f t="shared" si="139"/>
        <v>0</v>
      </c>
      <c r="BR105" s="361">
        <f t="shared" si="140"/>
        <v>0</v>
      </c>
      <c r="BS105" s="361">
        <f t="shared" si="141"/>
        <v>0</v>
      </c>
      <c r="BT105" s="361">
        <f>IF(BM105='Donnees d''entrée'!$B$477,'Donnees d''entrée'!$E$477*BR105,0)</f>
        <v>0</v>
      </c>
      <c r="BU105" s="361">
        <f>IF(BM105='Donnees d''entrée'!$B$477,'Donnees d''entrée'!$F$477*BR105,BR105)</f>
        <v>0</v>
      </c>
      <c r="BV105" s="361">
        <f>IF(ISERROR(VLOOKUP(BM105,'Donnees d''entrée'!$B$470:$G$478,2,FALSE)*BU105),0,VLOOKUP(BM105,'Donnees d''entrée'!$B$470:$G$478,2,FALSE)*BU105)</f>
        <v>0</v>
      </c>
      <c r="BW105" s="361">
        <f>IF(ISERROR($BN105*VLOOKUP($BK105,'Donnees d''entrée'!$B$470:$G$478,4,FALSE)),0,$BN105*VLOOKUP($BK105,'Donnees d''entrée'!$B$470:$G$478,4,FALSE))</f>
        <v>0</v>
      </c>
      <c r="BX105" s="361">
        <f>IF(ISERROR($BN105*VLOOKUP($BK105,'Donnees d''entrée'!$B$470:$G$478,5,FALSE)),0,$BN105*VLOOKUP($BK105,'Donnees d''entrée'!$B$470:$G$478,5,FALSE))</f>
        <v>0</v>
      </c>
      <c r="BY105" s="361">
        <f>IF(ISERROR(BO105*(1-VLOOKUP(BK105,'Donnees d''entrée'!$B$470:$G$478,6,FALSE))),0,BO105*(1-VLOOKUP(BK105,'Donnees d''entrée'!$B$470:$G$478,6,FALSE)))</f>
        <v>0</v>
      </c>
      <c r="BZ105" s="361">
        <f>IF(ISERROR(BO105*VLOOKUP(BK105,'Donnees d''entrée'!$B$470:$G$478,6,FALSE)),0,BO105*VLOOKUP(BK105,'Donnees d''entrée'!$B$470:$G$478,6,FALSE))</f>
        <v>0</v>
      </c>
      <c r="CA105" s="361">
        <f>IF(ISERROR($BP105*VLOOKUP($BL105,'Donnees d''entrée'!$B$470:$G$478,4,FALSE)),0,$BP105*VLOOKUP($BL105,'Donnees d''entrée'!$B$470:$G$478,4,FALSE))</f>
        <v>0</v>
      </c>
      <c r="CB105" s="361">
        <f>IF(ISERROR($BP105*VLOOKUP($BL105,'Donnees d''entrée'!$B$470:$G$478,5,FALSE)),0,$BP105*VLOOKUP($BL105,'Donnees d''entrée'!$B$470:$G$478,5,FALSE))</f>
        <v>0</v>
      </c>
      <c r="CC105" s="361">
        <f>IF(ISERROR(BQ105*(1-VLOOKUP(BL105,'Donnees d''entrée'!$B$470:$G$478,6,FALSE))),0,BQ105*(1-VLOOKUP(BL105,'Donnees d''entrée'!$B$470:$G$478,6,FALSE)))</f>
        <v>0</v>
      </c>
      <c r="CD105" s="361">
        <f>IF(ISERROR(BQ105*VLOOKUP(BL105,'Donnees d''entrée'!$B$470:$G$478,6,FALSE)),0,BQ105*VLOOKUP(BL105,'Donnees d''entrée'!$B$470:$G$478,6,FALSE))</f>
        <v>0</v>
      </c>
      <c r="CE105" s="361">
        <f>IF(ISERROR(IF(BM105='Donnees d''entrée'!$B$477,BT105,(BU105-BV105)*VLOOKUP(BM105,'Donnees d''entrée'!$B$470:$G$478,4,FALSE))),0,IF(BM105='Donnees d''entrée'!$B$477,BT105,(BU105-BV105)*VLOOKUP(BM105,'Donnees d''entrée'!$B$470:$G$478,4,FALSE)))</f>
        <v>0</v>
      </c>
      <c r="CF105" s="361">
        <f>IF(ISERROR(IF(BM105='Donnees d''entrée'!$B$477,BU105-BV105,(BU105-BV105)*VLOOKUP(BM105,'Donnees d''entrée'!$B$470:$G$478,5,FALSE))),0,IF(BM105='Donnees d''entrée'!$B$477,BU105-BV105,(BU105-BV105)*VLOOKUP(BM105,'Donnees d''entrée'!$B$470:$G$478,5,FALSE)))</f>
        <v>0</v>
      </c>
      <c r="CG105" s="361">
        <f>IF(ISERROR(IF(BM105='Donnees d''entrée'!$B$477,(BS105-BT105-BU105)*'Donnees d''entrée'!$G$477+CE105,(BS105-BV105)*(1-VLOOKUP(BM105,'Donnees d''entrée'!$B$470:$G$478,6,FALSE)))),0,IF(BM105='Donnees d''entrée'!$B$477,(BS105-BT105-BU105)*'Donnees d''entrée'!$G$477+CE105,(BS105-BV105)*(1-VLOOKUP(BM105,'Donnees d''entrée'!$B$470:$G$478,6,FALSE))))</f>
        <v>0</v>
      </c>
      <c r="CH105" s="361">
        <f>IF(ISERROR(IF(BM105='Donnees d''entrée'!$B$477,(BS105-BT105-BU105)*'Donnees d''entrée'!$G$477+CF105,(BS105-BV105)*VLOOKUP(BM105,'Donnees d''entrée'!$B$470:$G$478,6,FALSE))),0,IF(BM105='Donnees d''entrée'!$B$477,(BS105-BT105-BU105)*'Donnees d''entrée'!$G$477+CF105,(BS105-BV105)*VLOOKUP(BM105,'Donnees d''entrée'!$B$470:$G$478,6,FALSE)))</f>
        <v>0</v>
      </c>
      <c r="CI105" s="351" t="str">
        <f>IF(ISERROR(VLOOKUP(BH105,Exploitation!$B$115:$G$119,5,FALSE)),"",VLOOKUP(BH105,Exploitation!$B$115:$G$119,5,FALSE))</f>
        <v/>
      </c>
      <c r="CJ105" s="351" t="str">
        <f>IF(ISERROR(VLOOKUP(BH105,Exploitation!$B$115:$G$119,6,FALSE)),"",VLOOKUP(BH105,Exploitation!$B$115:$G$119,6,FALSE))</f>
        <v/>
      </c>
      <c r="CK105" s="351" t="str">
        <f>IF(ISERROR(VLOOKUP(BI105,Exploitation!$B$115:$G$119,5,FALSE)),"",VLOOKUP(BI105,Exploitation!$B$115:$G$119,5,FALSE))</f>
        <v/>
      </c>
      <c r="CL105" s="351" t="str">
        <f>IF(ISERROR(VLOOKUP(BI105,Exploitation!$B$115:$G$119,6,FALSE)),"",VLOOKUP(BI105,Exploitation!$B$115:$G$119,6,FALSE))</f>
        <v/>
      </c>
      <c r="CM105" s="351" t="str">
        <f>IF(ISERROR(VLOOKUP(BJ105,Exploitation!$B$115:$G$119,5,FALSE)),"",VLOOKUP(BJ105,Exploitation!$B$115:$G$119,5,FALSE))</f>
        <v/>
      </c>
      <c r="CN105" s="351" t="str">
        <f>IF(ISERROR(VLOOKUP(BJ105,Exploitation!$B$115:$G$119,6,FALSE)),"",VLOOKUP(BJ105,Exploitation!$B$115:$G$119,6,FALSE))</f>
        <v/>
      </c>
      <c r="CO105" s="355" t="str">
        <f>IF(ISERROR(VLOOKUP(BH105,Exploitation!$B$123:$D$127,1,FALSE)),"",VLOOKUP(BH105,Exploitation!$B$123:$D$127,1,FALSE))</f>
        <v/>
      </c>
      <c r="CP105" s="355" t="str">
        <f>IF(ISERROR(VLOOKUP(BI105,Exploitation!$B$123:$D$127,1,FALSE)),"",VLOOKUP(BI105,Exploitation!$B$123:$D$127,1,FALSE))</f>
        <v/>
      </c>
      <c r="CQ105" s="355" t="str">
        <f>IF(ISERROR(VLOOKUP(BJ105,Exploitation!$B$123:$D$127,1,FALSE)),"",VLOOKUP(BJ105,Exploitation!$B$123:$D$127,1,FALSE))</f>
        <v/>
      </c>
      <c r="CR105" s="355" t="str">
        <f>IF(ISERROR(VLOOKUP(BH105,Exploitation!$B$123:$D$127,3,FALSE)),"",VLOOKUP(BH105,Exploitation!$B$123:$D$127,3,FALSE))</f>
        <v/>
      </c>
      <c r="CS105" s="355" t="str">
        <f>IF(ISERROR(VLOOKUP(BI105,Exploitation!$B$123:$D$127,3,FALSE)),"",VLOOKUP(BI105,Exploitation!$B$123:$D$127,3,FALSE))</f>
        <v/>
      </c>
      <c r="CT105" s="355" t="str">
        <f>IF(ISERROR(VLOOKUP(BJ105,Exploitation!$B$123:$D$127,3,FALSE)),"",VLOOKUP(BJ105,Exploitation!$B$123:$D$127,3,FALSE))</f>
        <v/>
      </c>
      <c r="CU105" s="340">
        <f t="shared" si="142"/>
        <v>0</v>
      </c>
      <c r="CV105" s="340">
        <f t="shared" si="142"/>
        <v>0</v>
      </c>
      <c r="CW105" s="340">
        <f t="shared" si="143"/>
        <v>0</v>
      </c>
      <c r="CX105" s="340">
        <f t="shared" si="143"/>
        <v>0</v>
      </c>
      <c r="CY105" s="340">
        <f t="shared" si="144"/>
        <v>0</v>
      </c>
      <c r="CZ105" s="340">
        <f t="shared" si="144"/>
        <v>0</v>
      </c>
      <c r="DA105" s="340">
        <f t="shared" ca="1" si="145"/>
        <v>0</v>
      </c>
      <c r="DB105" s="340">
        <f t="shared" ca="1" si="146"/>
        <v>0</v>
      </c>
      <c r="DC105" s="340">
        <f t="shared" ca="1" si="147"/>
        <v>0</v>
      </c>
      <c r="DD105" s="340">
        <f t="shared" ca="1" si="148"/>
        <v>0</v>
      </c>
      <c r="DE105" s="340">
        <f t="shared" ca="1" si="149"/>
        <v>0</v>
      </c>
      <c r="DF105" s="340">
        <f t="shared" ca="1" si="150"/>
        <v>0</v>
      </c>
      <c r="DG105" s="351" t="str">
        <f>IF(Exploitation!I93="","",Exploitation!I93)</f>
        <v/>
      </c>
      <c r="DH105" s="351" t="str">
        <f>IF(Exploitation!J93="","",Exploitation!J93)</f>
        <v/>
      </c>
      <c r="DI105" s="351" t="str">
        <f>IF(Exploitation!K93="","",Exploitation!K93)</f>
        <v/>
      </c>
      <c r="DJ105" s="340" t="str">
        <f>IF(ISERROR(VLOOKUP(DG105,Exploitation!$B$115:$E$119,3,FALSE)),"",VLOOKUP(DG105,Exploitation!$B$115:$E$119,3,FALSE))</f>
        <v/>
      </c>
      <c r="DK105" s="340" t="str">
        <f>IF(ISERROR(VLOOKUP(DH105,Exploitation!$B$115:$E$119,3,FALSE)),"",VLOOKUP(DH105,Exploitation!$B$115:$E$119,3,FALSE))</f>
        <v/>
      </c>
      <c r="DL105" s="340" t="str">
        <f>IF(ISERROR(VLOOKUP(DI105,Exploitation!$B$115:$E$119,3,FALSE)),"",VLOOKUP(DI105,Exploitation!$B$115:$E$119,3,FALSE))</f>
        <v/>
      </c>
      <c r="DM105" s="361">
        <f t="shared" si="151"/>
        <v>0</v>
      </c>
      <c r="DN105" s="361">
        <f t="shared" si="152"/>
        <v>0</v>
      </c>
      <c r="DO105" s="361">
        <f t="shared" si="153"/>
        <v>0</v>
      </c>
      <c r="DP105" s="361">
        <f t="shared" si="154"/>
        <v>0</v>
      </c>
      <c r="DQ105" s="361">
        <f t="shared" si="155"/>
        <v>0</v>
      </c>
      <c r="DR105" s="361">
        <f t="shared" si="156"/>
        <v>0</v>
      </c>
      <c r="DS105" s="361">
        <f>IF(DL105='Donnees d''entrée'!$B$477,'Donnees d''entrée'!$E$477*DQ105,0)</f>
        <v>0</v>
      </c>
      <c r="DT105" s="361">
        <f>IF(DL105='Donnees d''entrée'!$B$477,'Donnees d''entrée'!$F$477*DQ105,DQ105)</f>
        <v>0</v>
      </c>
      <c r="DU105" s="361">
        <f>IF(ISERROR(VLOOKUP(DL105,'Donnees d''entrée'!$B$470:$G$478,2,FALSE)*DT105),0,VLOOKUP(DL105,'Donnees d''entrée'!$B$470:$G$478,2,FALSE)*DT105)</f>
        <v>0</v>
      </c>
      <c r="DV105" s="361">
        <f>IF(ISERROR($DM105*VLOOKUP($DJ105,'Donnees d''entrée'!$B$470:$G$478,4,FALSE)),0,$DM105*VLOOKUP($DJ105,'Donnees d''entrée'!$B$470:$G$478,4,FALSE))</f>
        <v>0</v>
      </c>
      <c r="DW105" s="361">
        <f>IF(ISERROR($DM105*VLOOKUP($DJ105,'Donnees d''entrée'!$B$470:$G$478,5,FALSE)),0,$DM105*VLOOKUP($DJ105,'Donnees d''entrée'!$B$470:$G$478,5,FALSE))</f>
        <v>0</v>
      </c>
      <c r="DX105" s="361">
        <f>IF(ISERROR(DN105*(1-VLOOKUP(DJ105,'Donnees d''entrée'!$B$470:$G$478,6,FALSE))),0,DN105*(1-VLOOKUP(DJ105,'Donnees d''entrée'!$B$470:$G$478,6,FALSE)))</f>
        <v>0</v>
      </c>
      <c r="DY105" s="361">
        <f>IF(ISERROR(DN105*VLOOKUP(DJ105,'Donnees d''entrée'!$B$470:$G$478,6,FALSE)),0,DN105*VLOOKUP(DJ105,'Donnees d''entrée'!$B$470:$G$478,6,FALSE))</f>
        <v>0</v>
      </c>
      <c r="DZ105" s="361">
        <f>IF(ISERROR($DO105*VLOOKUP($DK105,'Donnees d''entrée'!$B$470:$G$478,4,FALSE)),0,$DO105*VLOOKUP($DK105,'Donnees d''entrée'!$B$470:$G$478,4,FALSE))</f>
        <v>0</v>
      </c>
      <c r="EA105" s="361">
        <f>IF(ISERROR($DO105*VLOOKUP($DK105,'Donnees d''entrée'!$B$470:$G$478,5,FALSE)),0,$DO105*VLOOKUP($DK105,'Donnees d''entrée'!$B$470:$G$478,5,FALSE))</f>
        <v>0</v>
      </c>
      <c r="EB105" s="361">
        <f>IF(ISERROR(DP105*(1-VLOOKUP(DK105,'Donnees d''entrée'!$B$470:$G$478,6,FALSE))),0,DP105*(1-VLOOKUP(DK105,'Donnees d''entrée'!$B$470:$G$478,6,FALSE)))</f>
        <v>0</v>
      </c>
      <c r="EC105" s="361">
        <f>IF(ISERROR(DP105*VLOOKUP(DK105,'Donnees d''entrée'!$B$470:$G$478,6,FALSE)),0,DP105*VLOOKUP(DK105,'Donnees d''entrée'!$B$470:$G$478,6,FALSE))</f>
        <v>0</v>
      </c>
      <c r="ED105" s="361">
        <f>IF(ISERROR(IF(DL105='Donnees d''entrée'!$B$477,DS105,(DT105-DU105)*VLOOKUP(DL105,'Donnees d''entrée'!$B$470:$G$478,4,FALSE))),0,IF(DL105='Donnees d''entrée'!$B$477,DS105,(DT105-DU105)*VLOOKUP(DL105,'Donnees d''entrée'!$B$470:$G$478,4,FALSE)))</f>
        <v>0</v>
      </c>
      <c r="EE105" s="361">
        <f>IF(ISERROR(IF(DL105='Donnees d''entrée'!$B$477,DT105-DU105,(DT105-DU105)*VLOOKUP(DL105,'Donnees d''entrée'!$B$470:$G$478,5,FALSE))),0,IF(DL105='Donnees d''entrée'!$B$477,DT105-DU105,(DT105-DU105)*VLOOKUP(DL105,'Donnees d''entrée'!$B$470:$G$478,5,FALSE)))</f>
        <v>0</v>
      </c>
      <c r="EF105" s="361">
        <f>IF(ISERROR(IF(DL105='Donnees d''entrée'!$B$477,(DR105-DS105-DT105)*'Donnees d''entrée'!$G$477+ED105,(DR105-DU105)*(1-VLOOKUP(DL105,'Donnees d''entrée'!$B$470:$G$478,6,FALSE)))),0,IF(DL105='Donnees d''entrée'!$B$477,(DR105-DS105-DT105)*'Donnees d''entrée'!$G$477+ED105,(DR105-DU105)*(1-VLOOKUP(DL105,'Donnees d''entrée'!$B$470:$G$478,6,FALSE))))</f>
        <v>0</v>
      </c>
      <c r="EG105" s="361">
        <f>IF(ISERROR(IF(DL105='Donnees d''entrée'!$B$477,(DR105-DS105-DT105)*'Donnees d''entrée'!$G$477+EE105,(DR105-DU105)*VLOOKUP(DL105,'Donnees d''entrée'!$B$470:$G$478,6,FALSE))),0,IF(DL105='Donnees d''entrée'!$B$477,(DR105-DS105-DT105)*'Donnees d''entrée'!$G$477+EE105,(DR105-DU105)*VLOOKUP(DL105,'Donnees d''entrée'!$B$470:$G$478,6,FALSE)))</f>
        <v>0</v>
      </c>
      <c r="EH105" s="351" t="str">
        <f>IF(ISERROR(VLOOKUP(DG105,Exploitation!$B$115:$G$119,5,FALSE)),"",VLOOKUP(DG105,Exploitation!$B$115:$G$119,5,FALSE))</f>
        <v/>
      </c>
      <c r="EI105" s="351" t="str">
        <f>IF(ISERROR(VLOOKUP(DG105,Exploitation!$B$115:$G$119,6,FALSE)),"",VLOOKUP(DG105,Exploitation!$B$115:$G$119,6,FALSE))</f>
        <v/>
      </c>
      <c r="EJ105" s="351" t="str">
        <f>IF(ISERROR(VLOOKUP(DH105,Exploitation!$B$115:$G$119,5,FALSE)),"",VLOOKUP(DH105,Exploitation!$B$115:$G$119,5,FALSE))</f>
        <v/>
      </c>
      <c r="EK105" s="351" t="str">
        <f>IF(ISERROR(VLOOKUP(DH105,Exploitation!$B$115:$G$119,6,FALSE)),"",VLOOKUP(DH105,Exploitation!$B$115:$G$119,6,FALSE))</f>
        <v/>
      </c>
      <c r="EL105" s="351" t="str">
        <f>IF(ISERROR(VLOOKUP(DI105,Exploitation!$B$115:$G$119,5,FALSE)),"",VLOOKUP(DI105,Exploitation!$B$115:$G$119,5,FALSE))</f>
        <v/>
      </c>
      <c r="EM105" s="351" t="str">
        <f>IF(ISERROR(VLOOKUP(DI105,Exploitation!$B$115:$G$119,6,FALSE)),"",VLOOKUP(DI105,Exploitation!$B$115:$G$119,6,FALSE))</f>
        <v/>
      </c>
      <c r="EN105" s="355" t="str">
        <f>IF(ISERROR(VLOOKUP(DG105,Exploitation!$B$123:$D$127,1,FALSE)),"",VLOOKUP(DG105,Exploitation!$B$123:$D$127,1,FALSE))</f>
        <v/>
      </c>
      <c r="EO105" s="355" t="str">
        <f>IF(ISERROR(VLOOKUP(DH105,Exploitation!$B$123:$D$127,1,FALSE)),"",VLOOKUP(DH105,Exploitation!$B$123:$D$127,1,FALSE))</f>
        <v/>
      </c>
      <c r="EP105" s="355" t="str">
        <f>IF(ISERROR(VLOOKUP(DI105,Exploitation!$B$123:$D$127,1,FALSE)),"",VLOOKUP(DI105,Exploitation!$B$123:$D$127,1,FALSE))</f>
        <v/>
      </c>
      <c r="EQ105" s="355" t="str">
        <f>IF(ISERROR(VLOOKUP(DG105,Exploitation!$B$123:$D$127,3,FALSE)),"",VLOOKUP(DG105,Exploitation!$B$123:$D$127,3,FALSE))</f>
        <v/>
      </c>
      <c r="ER105" s="355" t="str">
        <f>IF(ISERROR(VLOOKUP(DH105,Exploitation!$B$123:$D$127,3,FALSE)),"",VLOOKUP(DH105,Exploitation!$B$123:$D$127,3,FALSE))</f>
        <v/>
      </c>
      <c r="ES105" s="355" t="str">
        <f>IF(ISERROR(VLOOKUP(DI105,Exploitation!$B$123:$D$127,3,FALSE)),"",VLOOKUP(DI105,Exploitation!$B$123:$D$127,3,FALSE))</f>
        <v/>
      </c>
      <c r="ET105" s="340">
        <f t="shared" si="157"/>
        <v>0</v>
      </c>
      <c r="EU105" s="340">
        <f t="shared" si="157"/>
        <v>0</v>
      </c>
      <c r="EV105" s="340">
        <f t="shared" si="158"/>
        <v>0</v>
      </c>
      <c r="EW105" s="340">
        <f t="shared" si="116"/>
        <v>0</v>
      </c>
      <c r="EX105" s="340">
        <f t="shared" si="159"/>
        <v>0</v>
      </c>
      <c r="EY105" s="340">
        <f t="shared" si="159"/>
        <v>0</v>
      </c>
      <c r="EZ105" s="340">
        <f t="shared" ca="1" si="160"/>
        <v>0</v>
      </c>
      <c r="FA105" s="340">
        <f t="shared" ca="1" si="161"/>
        <v>0</v>
      </c>
      <c r="FB105" s="340">
        <f t="shared" ca="1" si="162"/>
        <v>0</v>
      </c>
      <c r="FC105" s="340">
        <f t="shared" ca="1" si="163"/>
        <v>0</v>
      </c>
      <c r="FD105" s="340">
        <f t="shared" ca="1" si="164"/>
        <v>0</v>
      </c>
      <c r="FE105" s="340">
        <f t="shared" ca="1" si="165"/>
        <v>0</v>
      </c>
      <c r="FF105" s="351" t="str">
        <f>IF(Exploitation!L93="","",Exploitation!L93)</f>
        <v/>
      </c>
      <c r="FG105" s="351" t="str">
        <f>IF(Exploitation!M93="","",Exploitation!M93)</f>
        <v/>
      </c>
      <c r="FH105" s="351" t="str">
        <f>IF(Exploitation!N93="","",Exploitation!N93)</f>
        <v/>
      </c>
      <c r="FI105" s="340" t="str">
        <f>IF(ISERROR(VLOOKUP(FF105,Exploitation!$B$115:$E$119,3,FALSE)),"",VLOOKUP(FF105,Exploitation!$B$115:$E$119,3,FALSE))</f>
        <v/>
      </c>
      <c r="FJ105" s="340" t="str">
        <f>IF(ISERROR(VLOOKUP(FG105,Exploitation!$B$115:$E$119,3,FALSE)),"",VLOOKUP(FG105,Exploitation!$B$115:$E$119,3,FALSE))</f>
        <v/>
      </c>
      <c r="FK105" s="340" t="str">
        <f>IF(ISERROR(VLOOKUP(FH105,Exploitation!$B$115:$E$119,3,FALSE)),"",VLOOKUP(FH105,Exploitation!$B$115:$E$119,3,FALSE))</f>
        <v/>
      </c>
      <c r="FL105" s="361">
        <f t="shared" si="166"/>
        <v>0</v>
      </c>
      <c r="FM105" s="361">
        <f t="shared" si="167"/>
        <v>0</v>
      </c>
      <c r="FN105" s="361">
        <f t="shared" si="168"/>
        <v>0</v>
      </c>
      <c r="FO105" s="361">
        <f t="shared" si="169"/>
        <v>0</v>
      </c>
      <c r="FP105" s="361">
        <f t="shared" si="170"/>
        <v>0</v>
      </c>
      <c r="FQ105" s="361">
        <f t="shared" si="171"/>
        <v>0</v>
      </c>
      <c r="FR105" s="361">
        <f>IF(FK105='Donnees d''entrée'!$B$477,'Donnees d''entrée'!$E$477*FP105,0)</f>
        <v>0</v>
      </c>
      <c r="FS105" s="361">
        <f>IF(FK105='Donnees d''entrée'!$B$477,'Donnees d''entrée'!$F$477*FP105,FP105)</f>
        <v>0</v>
      </c>
      <c r="FT105" s="361">
        <f>IF(ISERROR(VLOOKUP(FK105,'Donnees d''entrée'!$B$470:$G$478,2,FALSE)*FS105),0,VLOOKUP(FK105,'Donnees d''entrée'!$B$470:$G$478,2,FALSE)*FS105)</f>
        <v>0</v>
      </c>
      <c r="FU105" s="361">
        <f>IF(ISERROR($FL105*VLOOKUP($FI105,'Donnees d''entrée'!$B$470:$G$478,4,FALSE)),0,$FL105*VLOOKUP($FI105,'Donnees d''entrée'!$B$470:$G$478,4,FALSE))</f>
        <v>0</v>
      </c>
      <c r="FV105" s="361">
        <f>IF(ISERROR($FL105*VLOOKUP($FI105,'Donnees d''entrée'!$B$470:$G$478,5,FALSE)),0,$FL105*VLOOKUP($FI105,'Donnees d''entrée'!$B$470:$G$478,5,FALSE))</f>
        <v>0</v>
      </c>
      <c r="FW105" s="361">
        <f>IF(ISERROR(FM105*(1-VLOOKUP(FI105,'Donnees d''entrée'!$B$470:$G$478,6,FALSE))),0,FM105*(1-VLOOKUP(FI105,'Donnees d''entrée'!$B$470:$G$478,6,FALSE)))</f>
        <v>0</v>
      </c>
      <c r="FX105" s="361">
        <f>IF(ISERROR(FM105*VLOOKUP(FI105,'Donnees d''entrée'!$B$470:$G$478,6,FALSE)),0,FM105*VLOOKUP(FI105,'Donnees d''entrée'!$B$470:$G$478,6,FALSE))</f>
        <v>0</v>
      </c>
      <c r="FY105" s="361">
        <f>IF(ISERROR($FN105*VLOOKUP($FJ105,'Donnees d''entrée'!$B$470:$G$478,4,FALSE)),0,$FN105*VLOOKUP($FJ105,'Donnees d''entrée'!$B$470:$G$478,4,FALSE))</f>
        <v>0</v>
      </c>
      <c r="FZ105" s="361">
        <f>IF(ISERROR($FN105*VLOOKUP($FJ105,'Donnees d''entrée'!$B$470:$G$478,5,FALSE)),0,$FN105*VLOOKUP($FJ105,'Donnees d''entrée'!$B$470:$G$478,5,FALSE))</f>
        <v>0</v>
      </c>
      <c r="GA105" s="361">
        <f>IF(ISERROR(FO105*(1-VLOOKUP(FJ105,'Donnees d''entrée'!$B$470:$G$478,6,FALSE))),0,FO105*(1-VLOOKUP(FJ105,'Donnees d''entrée'!$B$470:$G$478,6,FALSE)))</f>
        <v>0</v>
      </c>
      <c r="GB105" s="361">
        <f>IF(ISERROR(FO105*VLOOKUP(FJ105,'Donnees d''entrée'!$B$470:$G$478,6,FALSE)),0,FO105*VLOOKUP(FJ105,'Donnees d''entrée'!$B$470:$G$478,6,FALSE))</f>
        <v>0</v>
      </c>
      <c r="GC105" s="361">
        <f>IF(ISERROR(IF(FK105='Donnees d''entrée'!$B$477,FR105,(FS105-FT105)*VLOOKUP(FK105,'Donnees d''entrée'!$B$470:$G$478,4,FALSE))),0,IF(FK105='Donnees d''entrée'!$B$477,FR105,(FS105-FT105)*VLOOKUP(FK105,'Donnees d''entrée'!$B$470:$G$478,4,FALSE)))</f>
        <v>0</v>
      </c>
      <c r="GD105" s="361">
        <f>IF(ISERROR(IF(FK105='Donnees d''entrée'!$B$477,FS105-FT105,(FS105-FT105)*VLOOKUP(FK105,'Donnees d''entrée'!$B$470:$G$478,5,FALSE))),0,IF(FK105='Donnees d''entrée'!$B$477,FS105-FT105,(FS105-FT105)*VLOOKUP(FK105,'Donnees d''entrée'!$B$470:$G$478,5,FALSE)))</f>
        <v>0</v>
      </c>
      <c r="GE105" s="361">
        <f>IF(ISERROR(IF(FK105='Donnees d''entrée'!$B$477,(FQ105-FR105-FS105)*'Donnees d''entrée'!$G$477+GC105,(FQ105-FT105)*(1-VLOOKUP(FK105,'Donnees d''entrée'!$B$470:$G$478,6,FALSE)))),0,IF(FK105='Donnees d''entrée'!$B$477,(FQ105-FR105-FS105)*'Donnees d''entrée'!$G$477+GC105,(FQ105-FT105)*(1-VLOOKUP(FK105,'Donnees d''entrée'!$B$470:$G$478,6,FALSE))))</f>
        <v>0</v>
      </c>
      <c r="GF105" s="361">
        <f>IF(ISERROR(IF(FK105='Donnees d''entrée'!$B$477,(FQ105-FR105-FS105)*'Donnees d''entrée'!$G$477+GD105,(FQ105-FT105)*VLOOKUP(FK105,'Donnees d''entrée'!$B$470:$G$478,6,FALSE))),0,IF(FK105='Donnees d''entrée'!$B$477,(FQ105-FR105-FS105)*'Donnees d''entrée'!$G$477+GD105,(FQ105-FT105)*VLOOKUP(FK105,'Donnees d''entrée'!$B$470:$G$478,6,FALSE)))</f>
        <v>0</v>
      </c>
      <c r="GG105" s="351" t="str">
        <f>IF(ISERROR(VLOOKUP(FF105,Exploitation!$B$115:$G$119,5,FALSE)),"",VLOOKUP(FF105,Exploitation!$B$115:$G$119,5,FALSE))</f>
        <v/>
      </c>
      <c r="GH105" s="351" t="str">
        <f>IF(ISERROR(VLOOKUP(FF105,Exploitation!$B$115:$G$119,6,FALSE)),"",VLOOKUP(FF105,Exploitation!$B$115:$G$119,6,FALSE))</f>
        <v/>
      </c>
      <c r="GI105" s="351" t="str">
        <f>IF(ISERROR(VLOOKUP(FG105,Exploitation!$B$115:$G$119,5,FALSE)),"",VLOOKUP(FG105,Exploitation!$B$115:$G$119,5,FALSE))</f>
        <v/>
      </c>
      <c r="GJ105" s="351" t="str">
        <f>IF(ISERROR(VLOOKUP(FG105,Exploitation!$B$115:$G$119,6,FALSE)),"",VLOOKUP(FG105,Exploitation!$B$115:$G$119,6,FALSE))</f>
        <v/>
      </c>
      <c r="GK105" s="351" t="str">
        <f>IF(ISERROR(VLOOKUP(FH105,Exploitation!$B$115:$G$119,5,FALSE)),"",VLOOKUP(FH105,Exploitation!$B$115:$G$119,5,FALSE))</f>
        <v/>
      </c>
      <c r="GL105" s="351" t="str">
        <f>IF(ISERROR(VLOOKUP(FH105,Exploitation!$B$115:$G$119,6,FALSE)),"",VLOOKUP(FH105,Exploitation!$B$115:$G$119,6,FALSE))</f>
        <v/>
      </c>
      <c r="GM105" s="355" t="str">
        <f>IF(ISERROR(VLOOKUP(FF105,Exploitation!$B$123:$D$127,1,FALSE)),"",VLOOKUP(FF105,Exploitation!$B$123:$D$127,1,FALSE))</f>
        <v/>
      </c>
      <c r="GN105" s="355" t="str">
        <f>IF(ISERROR(VLOOKUP(FG105,Exploitation!$B$123:$D$127,1,FALSE)),"",VLOOKUP(FG105,Exploitation!$B$123:$D$127,1,FALSE))</f>
        <v/>
      </c>
      <c r="GO105" s="355" t="str">
        <f>IF(ISERROR(VLOOKUP(FH105,Exploitation!$B$123:$D$127,1,FALSE)),"",VLOOKUP(FH105,Exploitation!$B$123:$D$127,1,FALSE))</f>
        <v/>
      </c>
      <c r="GP105" s="355" t="str">
        <f>IF(ISERROR(VLOOKUP(FF105,Exploitation!$B$123:$D$127,3,FALSE)),"",VLOOKUP(FF105,Exploitation!$B$123:$D$127,3,FALSE))</f>
        <v/>
      </c>
      <c r="GQ105" s="355" t="str">
        <f>IF(ISERROR(VLOOKUP(FG105,Exploitation!$B$123:$D$127,3,FALSE)),"",VLOOKUP(FG105,Exploitation!$B$123:$D$127,3,FALSE))</f>
        <v/>
      </c>
      <c r="GR105" s="355" t="str">
        <f>IF(ISERROR(VLOOKUP(FH105,Exploitation!$B$123:$D$127,3,FALSE)),"",VLOOKUP(FH105,Exploitation!$B$123:$D$127,3,FALSE))</f>
        <v/>
      </c>
      <c r="GS105" s="340">
        <f t="shared" si="172"/>
        <v>0</v>
      </c>
      <c r="GT105" s="340">
        <f t="shared" si="173"/>
        <v>0</v>
      </c>
      <c r="GU105" s="340">
        <f t="shared" si="174"/>
        <v>0</v>
      </c>
      <c r="GV105" s="340">
        <f t="shared" si="174"/>
        <v>0</v>
      </c>
      <c r="GW105" s="340">
        <f t="shared" si="175"/>
        <v>0</v>
      </c>
      <c r="GX105" s="340">
        <f t="shared" si="175"/>
        <v>0</v>
      </c>
      <c r="GY105" s="340">
        <f t="shared" ca="1" si="176"/>
        <v>0</v>
      </c>
      <c r="GZ105" s="340">
        <f t="shared" ca="1" si="177"/>
        <v>0</v>
      </c>
      <c r="HA105" s="340">
        <f t="shared" ca="1" si="178"/>
        <v>0</v>
      </c>
      <c r="HB105" s="340">
        <f t="shared" ca="1" si="179"/>
        <v>0</v>
      </c>
      <c r="HC105" s="340">
        <f t="shared" ca="1" si="180"/>
        <v>0</v>
      </c>
      <c r="HD105" s="340">
        <f t="shared" ca="1" si="181"/>
        <v>0</v>
      </c>
      <c r="HE105" s="351" t="str">
        <f>IF(Exploitation!O93="","",Exploitation!O93)</f>
        <v/>
      </c>
      <c r="HF105" s="351" t="str">
        <f>IF(Exploitation!P93="","",Exploitation!P93)</f>
        <v/>
      </c>
      <c r="HG105" s="351" t="str">
        <f>IF(Exploitation!Q93="","",Exploitation!Q93)</f>
        <v/>
      </c>
      <c r="HH105" s="340" t="str">
        <f>IF(ISERROR(VLOOKUP(HE105,Exploitation!$B$115:$E$119,3,FALSE)),"",VLOOKUP(HE105,Exploitation!$B$115:$E$119,3,FALSE))</f>
        <v/>
      </c>
      <c r="HI105" s="340" t="str">
        <f>IF(ISERROR(VLOOKUP(HF105,Exploitation!$B$115:$E$119,3,FALSE)),"",VLOOKUP(HF105,Exploitation!$B$115:$E$119,3,FALSE))</f>
        <v/>
      </c>
      <c r="HJ105" s="340" t="str">
        <f>IF(ISERROR(VLOOKUP(HG105,Exploitation!$B$115:$E$119,3,FALSE)),"",VLOOKUP(HG105,Exploitation!$B$115:$E$119,3,FALSE))</f>
        <v/>
      </c>
      <c r="HK105" s="361">
        <f t="shared" si="182"/>
        <v>0</v>
      </c>
      <c r="HL105" s="361">
        <f t="shared" si="183"/>
        <v>0</v>
      </c>
      <c r="HM105" s="361">
        <f t="shared" si="184"/>
        <v>0</v>
      </c>
      <c r="HN105" s="361">
        <f t="shared" si="185"/>
        <v>0</v>
      </c>
      <c r="HO105" s="361">
        <f t="shared" si="186"/>
        <v>0</v>
      </c>
      <c r="HP105" s="361">
        <f t="shared" si="187"/>
        <v>0</v>
      </c>
      <c r="HQ105" s="361">
        <f>IF(HJ105='Donnees d''entrée'!$B$477,'Donnees d''entrée'!$E$477*HO105,0)</f>
        <v>0</v>
      </c>
      <c r="HR105" s="361">
        <f>IF(HJ105='Donnees d''entrée'!$B$477,'Donnees d''entrée'!$F$477*HO105,HO105)</f>
        <v>0</v>
      </c>
      <c r="HS105" s="361">
        <f>IF(ISERROR(VLOOKUP(HJ105,'Donnees d''entrée'!$B$470:$G$478,2,FALSE)*HR105),0,VLOOKUP(HJ105,'Donnees d''entrée'!$B$470:$G$478,2,FALSE)*HR105)</f>
        <v>0</v>
      </c>
      <c r="HT105" s="361">
        <f>IF(ISERROR($HK105*VLOOKUP($HH105,'Donnees d''entrée'!$B$470:$G$478,4,FALSE)),0,$HK105*VLOOKUP($HH105,'Donnees d''entrée'!$B$470:$G$478,4,FALSE))</f>
        <v>0</v>
      </c>
      <c r="HU105" s="361">
        <f>IF(ISERROR($HK105*VLOOKUP($HH105,'Donnees d''entrée'!$B$470:$G$478,5,FALSE)),0,$HK105*VLOOKUP($HH105,'Donnees d''entrée'!$B$470:$G$478,5,FALSE))</f>
        <v>0</v>
      </c>
      <c r="HV105" s="361">
        <f>IF(ISERROR(HL105*(1-VLOOKUP(HH105,'Donnees d''entrée'!$B$470:$G$478,6,FALSE))),0,HL105*(1-VLOOKUP(HH105,'Donnees d''entrée'!$B$470:$G$478,6,FALSE)))</f>
        <v>0</v>
      </c>
      <c r="HW105" s="361">
        <f>IF(ISERROR(HL105*VLOOKUP(HH105,'Donnees d''entrée'!$B$470:$G$478,6,FALSE)),0,HL105*VLOOKUP(HH105,'Donnees d''entrée'!$B$470:$G$478,6,FALSE))</f>
        <v>0</v>
      </c>
      <c r="HX105" s="361">
        <f>IF(ISERROR($HM105*VLOOKUP($HI105,'Donnees d''entrée'!$B$470:$G$478,4,FALSE)),0,$HM105*VLOOKUP($HI105,'Donnees d''entrée'!$B$470:$G$478,4,FALSE))</f>
        <v>0</v>
      </c>
      <c r="HY105" s="361">
        <f>IF(ISERROR($HM105*VLOOKUP($HI105,'Donnees d''entrée'!$B$470:$G$478,5,FALSE)),0,$HM105*VLOOKUP($HI105,'Donnees d''entrée'!$B$470:$G$478,5,FALSE))</f>
        <v>0</v>
      </c>
      <c r="HZ105" s="361">
        <f>IF(ISERROR(HN105*(1-VLOOKUP(HI105,'Donnees d''entrée'!$B$470:$G$478,6,FALSE))),0,HN105*(1-VLOOKUP(HI105,'Donnees d''entrée'!$B$470:$G$478,6,FALSE)))</f>
        <v>0</v>
      </c>
      <c r="IA105" s="361">
        <f>IF(ISERROR(HN105*VLOOKUP(HI105,'Donnees d''entrée'!$B$470:$G$478,6,FALSE)),0,HN105*VLOOKUP(HI105,'Donnees d''entrée'!$B$470:$G$478,6,FALSE))</f>
        <v>0</v>
      </c>
      <c r="IB105" s="361">
        <f>IF(ISERROR(IF(HJ105='Donnees d''entrée'!$B$477,HQ105,(HR105-HS105)*VLOOKUP(HJ105,'Donnees d''entrée'!$B$470:$G$478,4,FALSE))),0,IF(HJ105='Donnees d''entrée'!$B$477,HQ105,(HR105-HS105)*VLOOKUP(HJ105,'Donnees d''entrée'!$B$470:$G$478,4,FALSE)))</f>
        <v>0</v>
      </c>
      <c r="IC105" s="361">
        <f>IF(ISERROR(IF(HJ105='Donnees d''entrée'!$B$477,HR105-HS105,(HR105-HS105)*VLOOKUP(HJ105,'Donnees d''entrée'!$B$470:$G$478,5,FALSE))),0,IF(HJ105='Donnees d''entrée'!$B$477,HR105-HS105,(HR105-HS105)*VLOOKUP(HJ105,'Donnees d''entrée'!$B$470:$G$478,5,FALSE)))</f>
        <v>0</v>
      </c>
      <c r="ID105" s="361">
        <f>IF(ISERROR(IF(HJ105='Donnees d''entrée'!$B$477,(HP105-HQ105-HR105)*'Donnees d''entrée'!$G$477+IB105,(HP105-HS105)*(1-VLOOKUP(HJ105,'Donnees d''entrée'!$B$470:$G$478,6,FALSE)))),0,IF(HJ105='Donnees d''entrée'!$B$477,(HP105-HQ105-HR105)*'Donnees d''entrée'!$G$477+IB105,(HP105-HS105)*(1-VLOOKUP(HJ105,'Donnees d''entrée'!$B$470:$G$478,6,FALSE))))</f>
        <v>0</v>
      </c>
      <c r="IE105" s="361">
        <f>IF(ISERROR(IF(HJ105='Donnees d''entrée'!$B$477,(HP105-HQ105-HR105)*'Donnees d''entrée'!$G$477+IC105,(HP105-HS105)*VLOOKUP(HJ105,'Donnees d''entrée'!$B$470:$G$478,6,FALSE))),0,IF(HJ105='Donnees d''entrée'!$B$477,(HP105-HQ105-HR105)*'Donnees d''entrée'!$G$477+IC105,(HP105-HS105)*VLOOKUP(HJ105,'Donnees d''entrée'!$B$470:$G$478,6,FALSE)))</f>
        <v>0</v>
      </c>
      <c r="IF105" s="351" t="str">
        <f>IF(ISERROR(VLOOKUP(HE105,Exploitation!$B$115:$G$119,5,FALSE)),"",VLOOKUP(HE105,Exploitation!$B$115:$G$119,5,FALSE))</f>
        <v/>
      </c>
      <c r="IG105" s="351" t="str">
        <f>IF(ISERROR(VLOOKUP(HE105,Exploitation!$B$115:$G$119,6,FALSE)),"",VLOOKUP(HE105,Exploitation!$B$115:$G$119,6,FALSE))</f>
        <v/>
      </c>
      <c r="IH105" s="351" t="str">
        <f>IF(ISERROR(VLOOKUP(HF105,Exploitation!$B$115:$G$119,5,FALSE)),"",VLOOKUP(HF105,Exploitation!$B$115:$G$119,5,FALSE))</f>
        <v/>
      </c>
      <c r="II105" s="351" t="str">
        <f>IF(ISERROR(VLOOKUP(HF105,Exploitation!$B$115:$G$119,6,FALSE)),"",VLOOKUP(HF105,Exploitation!$B$115:$G$119,6,FALSE))</f>
        <v/>
      </c>
      <c r="IJ105" s="351" t="str">
        <f>IF(ISERROR(VLOOKUP(HG105,Exploitation!$B$115:$G$119,5,FALSE)),"",VLOOKUP(HG105,Exploitation!$B$115:$G$119,5,FALSE))</f>
        <v/>
      </c>
      <c r="IK105" s="351" t="str">
        <f>IF(ISERROR(VLOOKUP(HG105,Exploitation!$B$115:$G$119,6,FALSE)),"",VLOOKUP(HG105,Exploitation!$B$115:$G$119,6,FALSE))</f>
        <v/>
      </c>
      <c r="IL105" s="355" t="str">
        <f>IF(ISERROR(VLOOKUP(HE105,Exploitation!$B$123:$D$127,1,FALSE)),"",VLOOKUP(HE105,Exploitation!$B$123:$D$127,1,FALSE))</f>
        <v/>
      </c>
      <c r="IM105" s="355" t="str">
        <f>IF(ISERROR(VLOOKUP(HF105,Exploitation!$B$123:$D$127,1,FALSE)),"",VLOOKUP(HF105,Exploitation!$B$123:$D$127,1,FALSE))</f>
        <v/>
      </c>
      <c r="IN105" s="355" t="str">
        <f>IF(ISERROR(VLOOKUP(HG105,Exploitation!$B$123:$D$127,1,FALSE)),"",VLOOKUP(HG105,Exploitation!$B$123:$D$127,1,FALSE))</f>
        <v/>
      </c>
      <c r="IO105" s="355" t="str">
        <f>IF(ISERROR(VLOOKUP(HE105,Exploitation!$B$123:$D$127,3,FALSE)),"",VLOOKUP(HE105,Exploitation!$B$123:$D$127,3,FALSE))</f>
        <v/>
      </c>
      <c r="IP105" s="355" t="str">
        <f>IF(ISERROR(VLOOKUP(HF105,Exploitation!$B$123:$D$127,3,FALSE)),"",VLOOKUP(HF105,Exploitation!$B$123:$D$127,3,FALSE))</f>
        <v/>
      </c>
      <c r="IQ105" s="355" t="str">
        <f>IF(ISERROR(VLOOKUP(HG105,Exploitation!$B$123:$D$127,3,FALSE)),"",VLOOKUP(HG105,Exploitation!$B$123:$D$127,3,FALSE))</f>
        <v/>
      </c>
      <c r="IR105" s="340">
        <f t="shared" si="188"/>
        <v>0</v>
      </c>
      <c r="IS105" s="340">
        <f t="shared" si="189"/>
        <v>0</v>
      </c>
      <c r="IT105" s="340">
        <f t="shared" si="190"/>
        <v>0</v>
      </c>
      <c r="IU105" s="340">
        <f t="shared" si="190"/>
        <v>0</v>
      </c>
      <c r="IV105" s="340">
        <f t="shared" si="191"/>
        <v>0</v>
      </c>
      <c r="IW105" s="340">
        <f t="shared" si="191"/>
        <v>0</v>
      </c>
    </row>
    <row r="106" spans="1:257" hidden="1" x14ac:dyDescent="0.25">
      <c r="A106" s="331">
        <v>6</v>
      </c>
      <c r="B106" s="280" t="str">
        <f t="shared" si="117"/>
        <v/>
      </c>
      <c r="C106" s="423">
        <f t="shared" ca="1" si="118"/>
        <v>0</v>
      </c>
      <c r="D106" s="423">
        <f t="shared" ca="1" si="119"/>
        <v>0</v>
      </c>
      <c r="E106" s="423">
        <f t="shared" ca="1" si="120"/>
        <v>0</v>
      </c>
      <c r="F106" s="423">
        <f t="shared" ca="1" si="121"/>
        <v>0</v>
      </c>
      <c r="G106" s="423">
        <f t="shared" ca="1" si="122"/>
        <v>0</v>
      </c>
      <c r="H106" s="423">
        <f t="shared" ca="1" si="123"/>
        <v>0</v>
      </c>
      <c r="I106" s="351" t="str">
        <f>IF(Exploitation!C94="","",Exploitation!C94)</f>
        <v/>
      </c>
      <c r="J106" s="351" t="str">
        <f>IF(Exploitation!D94="","",Exploitation!D94)</f>
        <v/>
      </c>
      <c r="K106" s="351" t="str">
        <f>IF(Exploitation!E94="","",Exploitation!E94)</f>
        <v/>
      </c>
      <c r="L106" s="340" t="str">
        <f>IF(ISERROR(VLOOKUP(I106,Exploitation!$B$115:$E$119,3,FALSE)),"",VLOOKUP(I106,Exploitation!$B$115:$E$119,3,FALSE))</f>
        <v/>
      </c>
      <c r="M106" s="340" t="str">
        <f>IF(ISERROR(VLOOKUP(J106,Exploitation!$B$115:$E$119,3,FALSE)),"",VLOOKUP(J106,Exploitation!$B$115:$E$119,3,FALSE))</f>
        <v/>
      </c>
      <c r="N106" s="340" t="str">
        <f>IF(ISERROR(VLOOKUP(K106,Exploitation!$B$115:$E$119,3,FALSE)),"",VLOOKUP(K106,Exploitation!$B$115:$E$119,3,FALSE))</f>
        <v/>
      </c>
      <c r="O106" s="361">
        <f t="shared" si="124"/>
        <v>0</v>
      </c>
      <c r="P106" s="361">
        <f t="shared" si="125"/>
        <v>0</v>
      </c>
      <c r="Q106" s="361">
        <f t="shared" si="125"/>
        <v>0</v>
      </c>
      <c r="R106" s="361">
        <f t="shared" si="126"/>
        <v>0</v>
      </c>
      <c r="S106" s="361">
        <f t="shared" si="127"/>
        <v>0</v>
      </c>
      <c r="T106" s="361">
        <f t="shared" si="128"/>
        <v>0</v>
      </c>
      <c r="U106" s="361">
        <f>IF(N106='Donnees d''entrée'!$B$477,'Donnees d''entrée'!$E$477*S106,0)</f>
        <v>0</v>
      </c>
      <c r="V106" s="361">
        <f>IF(N106='Donnees d''entrée'!$B$477,'Donnees d''entrée'!$F$477*S106,S106)</f>
        <v>0</v>
      </c>
      <c r="W106" s="361">
        <f>IF(ISERROR(VLOOKUP(N106,'Donnees d''entrée'!$B$470:$G$478,2,FALSE)*V106),0,VLOOKUP(N106,'Donnees d''entrée'!$B$470:$G$478,2,FALSE)*V106)</f>
        <v>0</v>
      </c>
      <c r="X106" s="361">
        <f>IF(ISERROR($O106*VLOOKUP($L106,'Donnees d''entrée'!$B$470:$G$478,4,FALSE)),0,$O106*VLOOKUP($L106,'Donnees d''entrée'!$B$470:$G$478,4,FALSE))</f>
        <v>0</v>
      </c>
      <c r="Y106" s="361">
        <f>IF(ISERROR($O106*VLOOKUP($L106,'Donnees d''entrée'!$B$470:$G$478,5,FALSE)),0,$O106*VLOOKUP($L106,'Donnees d''entrée'!$B$470:$G$478,5,FALSE))</f>
        <v>0</v>
      </c>
      <c r="Z106" s="361">
        <f>IF(ISERROR(P106*(1-VLOOKUP(L106,'Donnees d''entrée'!$B$470:$G$478,6,FALSE))),0,P106*(1-VLOOKUP(L106,'Donnees d''entrée'!$B$470:$G$478,6,FALSE)))</f>
        <v>0</v>
      </c>
      <c r="AA106" s="361">
        <f>IF(ISERROR(P106*VLOOKUP(L106,'Donnees d''entrée'!$B$470:$G$478,6,FALSE)),0,P106*VLOOKUP(L106,'Donnees d''entrée'!$B$470:$G$478,6,FALSE))</f>
        <v>0</v>
      </c>
      <c r="AB106" s="361">
        <f>IF(ISERROR($Q106*VLOOKUP($M106,'Donnees d''entrée'!$B$470:$G$478,4,FALSE)),0,$Q106*VLOOKUP($M106,'Donnees d''entrée'!$B$470:$G$478,4,FALSE))</f>
        <v>0</v>
      </c>
      <c r="AC106" s="361">
        <f>IF(ISERROR($Q106*VLOOKUP($M106,'Donnees d''entrée'!$B$470:$G$478,5,FALSE)),0,$Q106*VLOOKUP($M106,'Donnees d''entrée'!$B$470:$G$478,5,FALSE))</f>
        <v>0</v>
      </c>
      <c r="AD106" s="361">
        <f>IF(ISERROR(R106*(1-VLOOKUP(M106,'Donnees d''entrée'!$B$470:$G$478,6,FALSE))),0,R106*(1-VLOOKUP(M106,'Donnees d''entrée'!$B$470:$G$478,6,FALSE)))</f>
        <v>0</v>
      </c>
      <c r="AE106" s="361">
        <f>IF(ISERROR(R106*VLOOKUP($M106,'Donnees d''entrée'!$B$470:$G$478,6,FALSE)),0,R106*VLOOKUP($M106,'Donnees d''entrée'!$B$470:$G$478,6,FALSE))</f>
        <v>0</v>
      </c>
      <c r="AF106" s="361">
        <f>IF(ISERROR(IF(N106='Donnees d''entrée'!$B$477,U106,(V106-W106)*VLOOKUP(N106,'Donnees d''entrée'!$B$470:$G$478,4,FALSE))),0,IF(N106='Donnees d''entrée'!$B$477,U106,(V106-W106)*VLOOKUP(N106,'Donnees d''entrée'!$B$470:$G$478,4,FALSE)))</f>
        <v>0</v>
      </c>
      <c r="AG106" s="361">
        <f>IF(ISERROR(IF(N106='Donnees d''entrée'!$B$477,V106-W106,(V106-W106)*VLOOKUP(N106,'Donnees d''entrée'!$B$470:$G$478,5,FALSE))),0,IF(N106='Donnees d''entrée'!$B$477,V106-W106,(V106-W106)*VLOOKUP(N106,'Donnees d''entrée'!$B$470:$G$478,5,FALSE)))</f>
        <v>0</v>
      </c>
      <c r="AH106" s="361">
        <f>IF(ISERROR(IF(N106='Donnees d''entrée'!$B$477,(T106-U106-V106)*'Donnees d''entrée'!$G$477+AF106,(T106-W106)*(1-VLOOKUP(N106,'Donnees d''entrée'!$B$470:$G$478,6,FALSE)))),0,IF(N106='Donnees d''entrée'!$B$477,(T106-U106-V106)*'Donnees d''entrée'!$G$477+AF106,(T106-W106)*(1-VLOOKUP(N106,'Donnees d''entrée'!$B$470:$G$478,6,FALSE))))</f>
        <v>0</v>
      </c>
      <c r="AI106" s="361">
        <f>IF(ISERROR(IF(N106='Donnees d''entrée'!$B$477,(T106-U106-V106)*'Donnees d''entrée'!$G$477+AG106,(T106-W106)*VLOOKUP(N106,'Donnees d''entrée'!$B$470:$G$478,6,FALSE))),0,IF(N106='Donnees d''entrée'!$B$477,(T106-U106-V106)*'Donnees d''entrée'!$G$477+AG106,(T106-W106)*VLOOKUP(N106,'Donnees d''entrée'!$B$470:$G$478,6,FALSE)))</f>
        <v>0</v>
      </c>
      <c r="AJ106" s="351" t="str">
        <f>IF(ISERROR(VLOOKUP(I106,Exploitation!$B$115:$G$119,5,FALSE)),"",VLOOKUP(I106,Exploitation!$B$115:$G$119,5,FALSE))</f>
        <v/>
      </c>
      <c r="AK106" s="351" t="str">
        <f>IF(ISERROR(VLOOKUP(I106,Exploitation!$B$115:$G$119,6,FALSE)),"",VLOOKUP(I106,Exploitation!$B$115:$G$119,6,FALSE))</f>
        <v/>
      </c>
      <c r="AL106" s="351" t="str">
        <f>IF(ISERROR(VLOOKUP(J106,Exploitation!$B$115:$G$119,5,FALSE)),"",VLOOKUP(J106,Exploitation!$B$115:$G$119,5,FALSE))</f>
        <v/>
      </c>
      <c r="AM106" s="351" t="str">
        <f>IF(ISERROR(VLOOKUP(J106,Exploitation!$B$115:$G$119,6,FALSE)),"",VLOOKUP(J106,Exploitation!$B$115:$G$119,6,FALSE))</f>
        <v/>
      </c>
      <c r="AN106" s="351" t="str">
        <f>IF(ISERROR(VLOOKUP(K106,Exploitation!$B$115:$G$119,5,FALSE)),"",VLOOKUP(K106,Exploitation!$B$115:$G$119,5,FALSE))</f>
        <v/>
      </c>
      <c r="AO106" s="351" t="str">
        <f>IF(ISERROR(VLOOKUP(K106,Exploitation!$B$115:$G$119,6,FALSE)),"",VLOOKUP(K106,Exploitation!$B$115:$G$119,6,FALSE))</f>
        <v/>
      </c>
      <c r="AP106" s="355" t="str">
        <f>IF(ISERROR(VLOOKUP(I106,Exploitation!$B$123:$D$127,1,FALSE)),"",VLOOKUP(I106,Exploitation!$B$123:$D$127,1,FALSE))</f>
        <v/>
      </c>
      <c r="AQ106" s="355" t="str">
        <f>IF(ISERROR(VLOOKUP(J106,Exploitation!$B$123:$D$127,1,FALSE)),"",VLOOKUP(J106,Exploitation!$B$123:$D$127,1,FALSE))</f>
        <v/>
      </c>
      <c r="AR106" s="355" t="str">
        <f>IF(ISERROR(VLOOKUP(K106,Exploitation!$B$123:$D$127,1,FALSE)),"",VLOOKUP(K106,Exploitation!$B$123:$D$127,1,FALSE))</f>
        <v/>
      </c>
      <c r="AS106" s="355" t="str">
        <f>IF(ISERROR(VLOOKUP(I106,Exploitation!$B$123:$D$127,3,FALSE)),"",VLOOKUP(I106,Exploitation!$B$123:$D$127,3,FALSE))</f>
        <v/>
      </c>
      <c r="AT106" s="355" t="str">
        <f>IF(ISERROR(VLOOKUP(J106,Exploitation!$B$123:$D$127,3,FALSE)),"",VLOOKUP(J106,Exploitation!$B$123:$D$127,3,FALSE))</f>
        <v/>
      </c>
      <c r="AU106" s="355" t="str">
        <f>IF(ISERROR(VLOOKUP(K106,Exploitation!$B$123:$D$127,3,FALSE)),"",VLOOKUP(K106,Exploitation!$B$123:$D$127,3,FALSE))</f>
        <v/>
      </c>
      <c r="AV106" s="361">
        <f t="shared" si="111"/>
        <v>0</v>
      </c>
      <c r="AW106" s="361">
        <f t="shared" si="112"/>
        <v>0</v>
      </c>
      <c r="AX106" s="361">
        <f t="shared" si="113"/>
        <v>0</v>
      </c>
      <c r="AY106" s="361">
        <f t="shared" si="114"/>
        <v>0</v>
      </c>
      <c r="AZ106" s="361">
        <f t="shared" si="115"/>
        <v>0</v>
      </c>
      <c r="BA106" s="361">
        <f t="shared" si="129"/>
        <v>0</v>
      </c>
      <c r="BB106" s="361">
        <f t="shared" ca="1" si="130"/>
        <v>0</v>
      </c>
      <c r="BC106" s="361">
        <f t="shared" ca="1" si="131"/>
        <v>0</v>
      </c>
      <c r="BD106" s="361">
        <f t="shared" ca="1" si="132"/>
        <v>0</v>
      </c>
      <c r="BE106" s="361">
        <f t="shared" ca="1" si="133"/>
        <v>0</v>
      </c>
      <c r="BF106" s="361">
        <f t="shared" ca="1" si="134"/>
        <v>0</v>
      </c>
      <c r="BG106" s="361">
        <f t="shared" ca="1" si="135"/>
        <v>0</v>
      </c>
      <c r="BH106" s="351" t="str">
        <f>IF(Exploitation!F94="","",Exploitation!F94)</f>
        <v/>
      </c>
      <c r="BI106" s="351" t="str">
        <f>IF(Exploitation!G94="","",Exploitation!G94)</f>
        <v/>
      </c>
      <c r="BJ106" s="351" t="str">
        <f>IF(Exploitation!H94="","",Exploitation!H94)</f>
        <v/>
      </c>
      <c r="BK106" s="340" t="str">
        <f>IF(ISERROR(VLOOKUP(BH106,Exploitation!$B$115:$E$119,3,FALSE)),"",VLOOKUP(BH106,Exploitation!$B$115:$E$119,3,FALSE))</f>
        <v/>
      </c>
      <c r="BL106" s="340" t="str">
        <f>IF(ISERROR(VLOOKUP(BI106,Exploitation!$B$115:$E$119,3,FALSE)),"",VLOOKUP(BI106,Exploitation!$B$115:$E$119,3,FALSE))</f>
        <v/>
      </c>
      <c r="BM106" s="340" t="str">
        <f>IF(ISERROR(VLOOKUP(BJ106,Exploitation!$B$115:$E$119,3,FALSE)),"",VLOOKUP(BJ106,Exploitation!$B$115:$E$119,3,FALSE))</f>
        <v/>
      </c>
      <c r="BN106" s="361">
        <f t="shared" si="136"/>
        <v>0</v>
      </c>
      <c r="BO106" s="361">
        <f t="shared" si="137"/>
        <v>0</v>
      </c>
      <c r="BP106" s="361">
        <f t="shared" si="138"/>
        <v>0</v>
      </c>
      <c r="BQ106" s="361">
        <f t="shared" si="139"/>
        <v>0</v>
      </c>
      <c r="BR106" s="361">
        <f t="shared" si="140"/>
        <v>0</v>
      </c>
      <c r="BS106" s="361">
        <f t="shared" si="141"/>
        <v>0</v>
      </c>
      <c r="BT106" s="361">
        <f>IF(BM106='Donnees d''entrée'!$B$477,'Donnees d''entrée'!$E$477*BR106,0)</f>
        <v>0</v>
      </c>
      <c r="BU106" s="361">
        <f>IF(BM106='Donnees d''entrée'!$B$477,'Donnees d''entrée'!$F$477*BR106,BR106)</f>
        <v>0</v>
      </c>
      <c r="BV106" s="361">
        <f>IF(ISERROR(VLOOKUP(BM106,'Donnees d''entrée'!$B$470:$G$478,2,FALSE)*BU106),0,VLOOKUP(BM106,'Donnees d''entrée'!$B$470:$G$478,2,FALSE)*BU106)</f>
        <v>0</v>
      </c>
      <c r="BW106" s="361">
        <f>IF(ISERROR($BN106*VLOOKUP($BK106,'Donnees d''entrée'!$B$470:$G$478,4,FALSE)),0,$BN106*VLOOKUP($BK106,'Donnees d''entrée'!$B$470:$G$478,4,FALSE))</f>
        <v>0</v>
      </c>
      <c r="BX106" s="361">
        <f>IF(ISERROR($BN106*VLOOKUP($BK106,'Donnees d''entrée'!$B$470:$G$478,5,FALSE)),0,$BN106*VLOOKUP($BK106,'Donnees d''entrée'!$B$470:$G$478,5,FALSE))</f>
        <v>0</v>
      </c>
      <c r="BY106" s="361">
        <f>IF(ISERROR(BO106*(1-VLOOKUP(BK106,'Donnees d''entrée'!$B$470:$G$478,6,FALSE))),0,BO106*(1-VLOOKUP(BK106,'Donnees d''entrée'!$B$470:$G$478,6,FALSE)))</f>
        <v>0</v>
      </c>
      <c r="BZ106" s="361">
        <f>IF(ISERROR(BO106*VLOOKUP(BK106,'Donnees d''entrée'!$B$470:$G$478,6,FALSE)),0,BO106*VLOOKUP(BK106,'Donnees d''entrée'!$B$470:$G$478,6,FALSE))</f>
        <v>0</v>
      </c>
      <c r="CA106" s="361">
        <f>IF(ISERROR($BP106*VLOOKUP($BL106,'Donnees d''entrée'!$B$470:$G$478,4,FALSE)),0,$BP106*VLOOKUP($BL106,'Donnees d''entrée'!$B$470:$G$478,4,FALSE))</f>
        <v>0</v>
      </c>
      <c r="CB106" s="361">
        <f>IF(ISERROR($BP106*VLOOKUP($BL106,'Donnees d''entrée'!$B$470:$G$478,5,FALSE)),0,$BP106*VLOOKUP($BL106,'Donnees d''entrée'!$B$470:$G$478,5,FALSE))</f>
        <v>0</v>
      </c>
      <c r="CC106" s="361">
        <f>IF(ISERROR(BQ106*(1-VLOOKUP(BL106,'Donnees d''entrée'!$B$470:$G$478,6,FALSE))),0,BQ106*(1-VLOOKUP(BL106,'Donnees d''entrée'!$B$470:$G$478,6,FALSE)))</f>
        <v>0</v>
      </c>
      <c r="CD106" s="361">
        <f>IF(ISERROR(BQ106*VLOOKUP(BL106,'Donnees d''entrée'!$B$470:$G$478,6,FALSE)),0,BQ106*VLOOKUP(BL106,'Donnees d''entrée'!$B$470:$G$478,6,FALSE))</f>
        <v>0</v>
      </c>
      <c r="CE106" s="361">
        <f>IF(ISERROR(IF(BM106='Donnees d''entrée'!$B$477,BT106,(BU106-BV106)*VLOOKUP(BM106,'Donnees d''entrée'!$B$470:$G$478,4,FALSE))),0,IF(BM106='Donnees d''entrée'!$B$477,BT106,(BU106-BV106)*VLOOKUP(BM106,'Donnees d''entrée'!$B$470:$G$478,4,FALSE)))</f>
        <v>0</v>
      </c>
      <c r="CF106" s="361">
        <f>IF(ISERROR(IF(BM106='Donnees d''entrée'!$B$477,BU106-BV106,(BU106-BV106)*VLOOKUP(BM106,'Donnees d''entrée'!$B$470:$G$478,5,FALSE))),0,IF(BM106='Donnees d''entrée'!$B$477,BU106-BV106,(BU106-BV106)*VLOOKUP(BM106,'Donnees d''entrée'!$B$470:$G$478,5,FALSE)))</f>
        <v>0</v>
      </c>
      <c r="CG106" s="361">
        <f>IF(ISERROR(IF(BM106='Donnees d''entrée'!$B$477,(BS106-BT106-BU106)*'Donnees d''entrée'!$G$477+CE106,(BS106-BV106)*(1-VLOOKUP(BM106,'Donnees d''entrée'!$B$470:$G$478,6,FALSE)))),0,IF(BM106='Donnees d''entrée'!$B$477,(BS106-BT106-BU106)*'Donnees d''entrée'!$G$477+CE106,(BS106-BV106)*(1-VLOOKUP(BM106,'Donnees d''entrée'!$B$470:$G$478,6,FALSE))))</f>
        <v>0</v>
      </c>
      <c r="CH106" s="361">
        <f>IF(ISERROR(IF(BM106='Donnees d''entrée'!$B$477,(BS106-BT106-BU106)*'Donnees d''entrée'!$G$477+CF106,(BS106-BV106)*VLOOKUP(BM106,'Donnees d''entrée'!$B$470:$G$478,6,FALSE))),0,IF(BM106='Donnees d''entrée'!$B$477,(BS106-BT106-BU106)*'Donnees d''entrée'!$G$477+CF106,(BS106-BV106)*VLOOKUP(BM106,'Donnees d''entrée'!$B$470:$G$478,6,FALSE)))</f>
        <v>0</v>
      </c>
      <c r="CI106" s="351" t="str">
        <f>IF(ISERROR(VLOOKUP(BH106,Exploitation!$B$115:$G$119,5,FALSE)),"",VLOOKUP(BH106,Exploitation!$B$115:$G$119,5,FALSE))</f>
        <v/>
      </c>
      <c r="CJ106" s="351" t="str">
        <f>IF(ISERROR(VLOOKUP(BH106,Exploitation!$B$115:$G$119,6,FALSE)),"",VLOOKUP(BH106,Exploitation!$B$115:$G$119,6,FALSE))</f>
        <v/>
      </c>
      <c r="CK106" s="351" t="str">
        <f>IF(ISERROR(VLOOKUP(BI106,Exploitation!$B$115:$G$119,5,FALSE)),"",VLOOKUP(BI106,Exploitation!$B$115:$G$119,5,FALSE))</f>
        <v/>
      </c>
      <c r="CL106" s="351" t="str">
        <f>IF(ISERROR(VLOOKUP(BI106,Exploitation!$B$115:$G$119,6,FALSE)),"",VLOOKUP(BI106,Exploitation!$B$115:$G$119,6,FALSE))</f>
        <v/>
      </c>
      <c r="CM106" s="351" t="str">
        <f>IF(ISERROR(VLOOKUP(BJ106,Exploitation!$B$115:$G$119,5,FALSE)),"",VLOOKUP(BJ106,Exploitation!$B$115:$G$119,5,FALSE))</f>
        <v/>
      </c>
      <c r="CN106" s="351" t="str">
        <f>IF(ISERROR(VLOOKUP(BJ106,Exploitation!$B$115:$G$119,6,FALSE)),"",VLOOKUP(BJ106,Exploitation!$B$115:$G$119,6,FALSE))</f>
        <v/>
      </c>
      <c r="CO106" s="355" t="str">
        <f>IF(ISERROR(VLOOKUP(BH106,Exploitation!$B$123:$D$127,1,FALSE)),"",VLOOKUP(BH106,Exploitation!$B$123:$D$127,1,FALSE))</f>
        <v/>
      </c>
      <c r="CP106" s="355" t="str">
        <f>IF(ISERROR(VLOOKUP(BI106,Exploitation!$B$123:$D$127,1,FALSE)),"",VLOOKUP(BI106,Exploitation!$B$123:$D$127,1,FALSE))</f>
        <v/>
      </c>
      <c r="CQ106" s="355" t="str">
        <f>IF(ISERROR(VLOOKUP(BJ106,Exploitation!$B$123:$D$127,1,FALSE)),"",VLOOKUP(BJ106,Exploitation!$B$123:$D$127,1,FALSE))</f>
        <v/>
      </c>
      <c r="CR106" s="355" t="str">
        <f>IF(ISERROR(VLOOKUP(BH106,Exploitation!$B$123:$D$127,3,FALSE)),"",VLOOKUP(BH106,Exploitation!$B$123:$D$127,3,FALSE))</f>
        <v/>
      </c>
      <c r="CS106" s="355" t="str">
        <f>IF(ISERROR(VLOOKUP(BI106,Exploitation!$B$123:$D$127,3,FALSE)),"",VLOOKUP(BI106,Exploitation!$B$123:$D$127,3,FALSE))</f>
        <v/>
      </c>
      <c r="CT106" s="355" t="str">
        <f>IF(ISERROR(VLOOKUP(BJ106,Exploitation!$B$123:$D$127,3,FALSE)),"",VLOOKUP(BJ106,Exploitation!$B$123:$D$127,3,FALSE))</f>
        <v/>
      </c>
      <c r="CU106" s="340">
        <f t="shared" si="142"/>
        <v>0</v>
      </c>
      <c r="CV106" s="340">
        <f t="shared" si="142"/>
        <v>0</v>
      </c>
      <c r="CW106" s="340">
        <f t="shared" si="143"/>
        <v>0</v>
      </c>
      <c r="CX106" s="340">
        <f t="shared" si="143"/>
        <v>0</v>
      </c>
      <c r="CY106" s="340">
        <f t="shared" si="144"/>
        <v>0</v>
      </c>
      <c r="CZ106" s="340">
        <f t="shared" si="144"/>
        <v>0</v>
      </c>
      <c r="DA106" s="340">
        <f t="shared" ca="1" si="145"/>
        <v>0</v>
      </c>
      <c r="DB106" s="340">
        <f t="shared" ca="1" si="146"/>
        <v>0</v>
      </c>
      <c r="DC106" s="340">
        <f t="shared" ca="1" si="147"/>
        <v>0</v>
      </c>
      <c r="DD106" s="340">
        <f t="shared" ca="1" si="148"/>
        <v>0</v>
      </c>
      <c r="DE106" s="340">
        <f t="shared" ca="1" si="149"/>
        <v>0</v>
      </c>
      <c r="DF106" s="340">
        <f t="shared" ca="1" si="150"/>
        <v>0</v>
      </c>
      <c r="DG106" s="351" t="str">
        <f>IF(Exploitation!I94="","",Exploitation!I94)</f>
        <v/>
      </c>
      <c r="DH106" s="351" t="str">
        <f>IF(Exploitation!J94="","",Exploitation!J94)</f>
        <v/>
      </c>
      <c r="DI106" s="351" t="str">
        <f>IF(Exploitation!K94="","",Exploitation!K94)</f>
        <v/>
      </c>
      <c r="DJ106" s="340" t="str">
        <f>IF(ISERROR(VLOOKUP(DG106,Exploitation!$B$115:$E$119,3,FALSE)),"",VLOOKUP(DG106,Exploitation!$B$115:$E$119,3,FALSE))</f>
        <v/>
      </c>
      <c r="DK106" s="340" t="str">
        <f>IF(ISERROR(VLOOKUP(DH106,Exploitation!$B$115:$E$119,3,FALSE)),"",VLOOKUP(DH106,Exploitation!$B$115:$E$119,3,FALSE))</f>
        <v/>
      </c>
      <c r="DL106" s="340" t="str">
        <f>IF(ISERROR(VLOOKUP(DI106,Exploitation!$B$115:$E$119,3,FALSE)),"",VLOOKUP(DI106,Exploitation!$B$115:$E$119,3,FALSE))</f>
        <v/>
      </c>
      <c r="DM106" s="361">
        <f t="shared" si="151"/>
        <v>0</v>
      </c>
      <c r="DN106" s="361">
        <f t="shared" si="152"/>
        <v>0</v>
      </c>
      <c r="DO106" s="361">
        <f t="shared" si="153"/>
        <v>0</v>
      </c>
      <c r="DP106" s="361">
        <f t="shared" si="154"/>
        <v>0</v>
      </c>
      <c r="DQ106" s="361">
        <f t="shared" si="155"/>
        <v>0</v>
      </c>
      <c r="DR106" s="361">
        <f t="shared" si="156"/>
        <v>0</v>
      </c>
      <c r="DS106" s="361">
        <f>IF(DL106='Donnees d''entrée'!$B$477,'Donnees d''entrée'!$E$477*DQ106,0)</f>
        <v>0</v>
      </c>
      <c r="DT106" s="361">
        <f>IF(DL106='Donnees d''entrée'!$B$477,'Donnees d''entrée'!$F$477*DQ106,DQ106)</f>
        <v>0</v>
      </c>
      <c r="DU106" s="361">
        <f>IF(ISERROR(VLOOKUP(DL106,'Donnees d''entrée'!$B$470:$G$478,2,FALSE)*DT106),0,VLOOKUP(DL106,'Donnees d''entrée'!$B$470:$G$478,2,FALSE)*DT106)</f>
        <v>0</v>
      </c>
      <c r="DV106" s="361">
        <f>IF(ISERROR($DM106*VLOOKUP($DJ106,'Donnees d''entrée'!$B$470:$G$478,4,FALSE)),0,$DM106*VLOOKUP($DJ106,'Donnees d''entrée'!$B$470:$G$478,4,FALSE))</f>
        <v>0</v>
      </c>
      <c r="DW106" s="361">
        <f>IF(ISERROR($DM106*VLOOKUP($DJ106,'Donnees d''entrée'!$B$470:$G$478,5,FALSE)),0,$DM106*VLOOKUP($DJ106,'Donnees d''entrée'!$B$470:$G$478,5,FALSE))</f>
        <v>0</v>
      </c>
      <c r="DX106" s="361">
        <f>IF(ISERROR(DN106*(1-VLOOKUP(DJ106,'Donnees d''entrée'!$B$470:$G$478,6,FALSE))),0,DN106*(1-VLOOKUP(DJ106,'Donnees d''entrée'!$B$470:$G$478,6,FALSE)))</f>
        <v>0</v>
      </c>
      <c r="DY106" s="361">
        <f>IF(ISERROR(DN106*VLOOKUP(DJ106,'Donnees d''entrée'!$B$470:$G$478,6,FALSE)),0,DN106*VLOOKUP(DJ106,'Donnees d''entrée'!$B$470:$G$478,6,FALSE))</f>
        <v>0</v>
      </c>
      <c r="DZ106" s="361">
        <f>IF(ISERROR($DO106*VLOOKUP($DK106,'Donnees d''entrée'!$B$470:$G$478,4,FALSE)),0,$DO106*VLOOKUP($DK106,'Donnees d''entrée'!$B$470:$G$478,4,FALSE))</f>
        <v>0</v>
      </c>
      <c r="EA106" s="361">
        <f>IF(ISERROR($DO106*VLOOKUP($DK106,'Donnees d''entrée'!$B$470:$G$478,5,FALSE)),0,$DO106*VLOOKUP($DK106,'Donnees d''entrée'!$B$470:$G$478,5,FALSE))</f>
        <v>0</v>
      </c>
      <c r="EB106" s="361">
        <f>IF(ISERROR(DP106*(1-VLOOKUP(DK106,'Donnees d''entrée'!$B$470:$G$478,6,FALSE))),0,DP106*(1-VLOOKUP(DK106,'Donnees d''entrée'!$B$470:$G$478,6,FALSE)))</f>
        <v>0</v>
      </c>
      <c r="EC106" s="361">
        <f>IF(ISERROR(DP106*VLOOKUP(DK106,'Donnees d''entrée'!$B$470:$G$478,6,FALSE)),0,DP106*VLOOKUP(DK106,'Donnees d''entrée'!$B$470:$G$478,6,FALSE))</f>
        <v>0</v>
      </c>
      <c r="ED106" s="361">
        <f>IF(ISERROR(IF(DL106='Donnees d''entrée'!$B$477,DS106,(DT106-DU106)*VLOOKUP(DL106,'Donnees d''entrée'!$B$470:$G$478,4,FALSE))),0,IF(DL106='Donnees d''entrée'!$B$477,DS106,(DT106-DU106)*VLOOKUP(DL106,'Donnees d''entrée'!$B$470:$G$478,4,FALSE)))</f>
        <v>0</v>
      </c>
      <c r="EE106" s="361">
        <f>IF(ISERROR(IF(DL106='Donnees d''entrée'!$B$477,DT106-DU106,(DT106-DU106)*VLOOKUP(DL106,'Donnees d''entrée'!$B$470:$G$478,5,FALSE))),0,IF(DL106='Donnees d''entrée'!$B$477,DT106-DU106,(DT106-DU106)*VLOOKUP(DL106,'Donnees d''entrée'!$B$470:$G$478,5,FALSE)))</f>
        <v>0</v>
      </c>
      <c r="EF106" s="361">
        <f>IF(ISERROR(IF(DL106='Donnees d''entrée'!$B$477,(DR106-DS106-DT106)*'Donnees d''entrée'!$G$477+ED106,(DR106-DU106)*(1-VLOOKUP(DL106,'Donnees d''entrée'!$B$470:$G$478,6,FALSE)))),0,IF(DL106='Donnees d''entrée'!$B$477,(DR106-DS106-DT106)*'Donnees d''entrée'!$G$477+ED106,(DR106-DU106)*(1-VLOOKUP(DL106,'Donnees d''entrée'!$B$470:$G$478,6,FALSE))))</f>
        <v>0</v>
      </c>
      <c r="EG106" s="361">
        <f>IF(ISERROR(IF(DL106='Donnees d''entrée'!$B$477,(DR106-DS106-DT106)*'Donnees d''entrée'!$G$477+EE106,(DR106-DU106)*VLOOKUP(DL106,'Donnees d''entrée'!$B$470:$G$478,6,FALSE))),0,IF(DL106='Donnees d''entrée'!$B$477,(DR106-DS106-DT106)*'Donnees d''entrée'!$G$477+EE106,(DR106-DU106)*VLOOKUP(DL106,'Donnees d''entrée'!$B$470:$G$478,6,FALSE)))</f>
        <v>0</v>
      </c>
      <c r="EH106" s="351" t="str">
        <f>IF(ISERROR(VLOOKUP(DG106,Exploitation!$B$115:$G$119,5,FALSE)),"",VLOOKUP(DG106,Exploitation!$B$115:$G$119,5,FALSE))</f>
        <v/>
      </c>
      <c r="EI106" s="351" t="str">
        <f>IF(ISERROR(VLOOKUP(DG106,Exploitation!$B$115:$G$119,6,FALSE)),"",VLOOKUP(DG106,Exploitation!$B$115:$G$119,6,FALSE))</f>
        <v/>
      </c>
      <c r="EJ106" s="351" t="str">
        <f>IF(ISERROR(VLOOKUP(DH106,Exploitation!$B$115:$G$119,5,FALSE)),"",VLOOKUP(DH106,Exploitation!$B$115:$G$119,5,FALSE))</f>
        <v/>
      </c>
      <c r="EK106" s="351" t="str">
        <f>IF(ISERROR(VLOOKUP(DH106,Exploitation!$B$115:$G$119,6,FALSE)),"",VLOOKUP(DH106,Exploitation!$B$115:$G$119,6,FALSE))</f>
        <v/>
      </c>
      <c r="EL106" s="351" t="str">
        <f>IF(ISERROR(VLOOKUP(DI106,Exploitation!$B$115:$G$119,5,FALSE)),"",VLOOKUP(DI106,Exploitation!$B$115:$G$119,5,FALSE))</f>
        <v/>
      </c>
      <c r="EM106" s="351" t="str">
        <f>IF(ISERROR(VLOOKUP(DI106,Exploitation!$B$115:$G$119,6,FALSE)),"",VLOOKUP(DI106,Exploitation!$B$115:$G$119,6,FALSE))</f>
        <v/>
      </c>
      <c r="EN106" s="355" t="str">
        <f>IF(ISERROR(VLOOKUP(DG106,Exploitation!$B$123:$D$127,1,FALSE)),"",VLOOKUP(DG106,Exploitation!$B$123:$D$127,1,FALSE))</f>
        <v/>
      </c>
      <c r="EO106" s="355" t="str">
        <f>IF(ISERROR(VLOOKUP(DH106,Exploitation!$B$123:$D$127,1,FALSE)),"",VLOOKUP(DH106,Exploitation!$B$123:$D$127,1,FALSE))</f>
        <v/>
      </c>
      <c r="EP106" s="355" t="str">
        <f>IF(ISERROR(VLOOKUP(DI106,Exploitation!$B$123:$D$127,1,FALSE)),"",VLOOKUP(DI106,Exploitation!$B$123:$D$127,1,FALSE))</f>
        <v/>
      </c>
      <c r="EQ106" s="355" t="str">
        <f>IF(ISERROR(VLOOKUP(DG106,Exploitation!$B$123:$D$127,3,FALSE)),"",VLOOKUP(DG106,Exploitation!$B$123:$D$127,3,FALSE))</f>
        <v/>
      </c>
      <c r="ER106" s="355" t="str">
        <f>IF(ISERROR(VLOOKUP(DH106,Exploitation!$B$123:$D$127,3,FALSE)),"",VLOOKUP(DH106,Exploitation!$B$123:$D$127,3,FALSE))</f>
        <v/>
      </c>
      <c r="ES106" s="355" t="str">
        <f>IF(ISERROR(VLOOKUP(DI106,Exploitation!$B$123:$D$127,3,FALSE)),"",VLOOKUP(DI106,Exploitation!$B$123:$D$127,3,FALSE))</f>
        <v/>
      </c>
      <c r="ET106" s="340">
        <f t="shared" si="157"/>
        <v>0</v>
      </c>
      <c r="EU106" s="340">
        <f t="shared" si="157"/>
        <v>0</v>
      </c>
      <c r="EV106" s="340">
        <f t="shared" si="158"/>
        <v>0</v>
      </c>
      <c r="EW106" s="340">
        <f t="shared" si="116"/>
        <v>0</v>
      </c>
      <c r="EX106" s="340">
        <f t="shared" si="159"/>
        <v>0</v>
      </c>
      <c r="EY106" s="340">
        <f t="shared" si="159"/>
        <v>0</v>
      </c>
      <c r="EZ106" s="340">
        <f t="shared" ca="1" si="160"/>
        <v>0</v>
      </c>
      <c r="FA106" s="340">
        <f t="shared" ca="1" si="161"/>
        <v>0</v>
      </c>
      <c r="FB106" s="340">
        <f t="shared" ca="1" si="162"/>
        <v>0</v>
      </c>
      <c r="FC106" s="340">
        <f t="shared" ca="1" si="163"/>
        <v>0</v>
      </c>
      <c r="FD106" s="340">
        <f t="shared" ca="1" si="164"/>
        <v>0</v>
      </c>
      <c r="FE106" s="340">
        <f t="shared" ca="1" si="165"/>
        <v>0</v>
      </c>
      <c r="FF106" s="351" t="str">
        <f>IF(Exploitation!L94="","",Exploitation!L94)</f>
        <v/>
      </c>
      <c r="FG106" s="351" t="str">
        <f>IF(Exploitation!M94="","",Exploitation!M94)</f>
        <v/>
      </c>
      <c r="FH106" s="351" t="str">
        <f>IF(Exploitation!N94="","",Exploitation!N94)</f>
        <v/>
      </c>
      <c r="FI106" s="340" t="str">
        <f>IF(ISERROR(VLOOKUP(FF106,Exploitation!$B$115:$E$119,3,FALSE)),"",VLOOKUP(FF106,Exploitation!$B$115:$E$119,3,FALSE))</f>
        <v/>
      </c>
      <c r="FJ106" s="340" t="str">
        <f>IF(ISERROR(VLOOKUP(FG106,Exploitation!$B$115:$E$119,3,FALSE)),"",VLOOKUP(FG106,Exploitation!$B$115:$E$119,3,FALSE))</f>
        <v/>
      </c>
      <c r="FK106" s="340" t="str">
        <f>IF(ISERROR(VLOOKUP(FH106,Exploitation!$B$115:$E$119,3,FALSE)),"",VLOOKUP(FH106,Exploitation!$B$115:$E$119,3,FALSE))</f>
        <v/>
      </c>
      <c r="FL106" s="361">
        <f t="shared" si="166"/>
        <v>0</v>
      </c>
      <c r="FM106" s="361">
        <f t="shared" si="167"/>
        <v>0</v>
      </c>
      <c r="FN106" s="361">
        <f t="shared" si="168"/>
        <v>0</v>
      </c>
      <c r="FO106" s="361">
        <f t="shared" si="169"/>
        <v>0</v>
      </c>
      <c r="FP106" s="361">
        <f t="shared" si="170"/>
        <v>0</v>
      </c>
      <c r="FQ106" s="361">
        <f t="shared" si="171"/>
        <v>0</v>
      </c>
      <c r="FR106" s="361">
        <f>IF(FK106='Donnees d''entrée'!$B$477,'Donnees d''entrée'!$E$477*FP106,0)</f>
        <v>0</v>
      </c>
      <c r="FS106" s="361">
        <f>IF(FK106='Donnees d''entrée'!$B$477,'Donnees d''entrée'!$F$477*FP106,FP106)</f>
        <v>0</v>
      </c>
      <c r="FT106" s="361">
        <f>IF(ISERROR(VLOOKUP(FK106,'Donnees d''entrée'!$B$470:$G$478,2,FALSE)*FS106),0,VLOOKUP(FK106,'Donnees d''entrée'!$B$470:$G$478,2,FALSE)*FS106)</f>
        <v>0</v>
      </c>
      <c r="FU106" s="361">
        <f>IF(ISERROR($FL106*VLOOKUP($FI106,'Donnees d''entrée'!$B$470:$G$478,4,FALSE)),0,$FL106*VLOOKUP($FI106,'Donnees d''entrée'!$B$470:$G$478,4,FALSE))</f>
        <v>0</v>
      </c>
      <c r="FV106" s="361">
        <f>IF(ISERROR($FL106*VLOOKUP($FI106,'Donnees d''entrée'!$B$470:$G$478,5,FALSE)),0,$FL106*VLOOKUP($FI106,'Donnees d''entrée'!$B$470:$G$478,5,FALSE))</f>
        <v>0</v>
      </c>
      <c r="FW106" s="361">
        <f>IF(ISERROR(FM106*(1-VLOOKUP(FI106,'Donnees d''entrée'!$B$470:$G$478,6,FALSE))),0,FM106*(1-VLOOKUP(FI106,'Donnees d''entrée'!$B$470:$G$478,6,FALSE)))</f>
        <v>0</v>
      </c>
      <c r="FX106" s="361">
        <f>IF(ISERROR(FM106*VLOOKUP(FI106,'Donnees d''entrée'!$B$470:$G$478,6,FALSE)),0,FM106*VLOOKUP(FI106,'Donnees d''entrée'!$B$470:$G$478,6,FALSE))</f>
        <v>0</v>
      </c>
      <c r="FY106" s="361">
        <f>IF(ISERROR($FN106*VLOOKUP($FJ106,'Donnees d''entrée'!$B$470:$G$478,4,FALSE)),0,$FN106*VLOOKUP($FJ106,'Donnees d''entrée'!$B$470:$G$478,4,FALSE))</f>
        <v>0</v>
      </c>
      <c r="FZ106" s="361">
        <f>IF(ISERROR($FN106*VLOOKUP($FJ106,'Donnees d''entrée'!$B$470:$G$478,5,FALSE)),0,$FN106*VLOOKUP($FJ106,'Donnees d''entrée'!$B$470:$G$478,5,FALSE))</f>
        <v>0</v>
      </c>
      <c r="GA106" s="361">
        <f>IF(ISERROR(FO106*(1-VLOOKUP(FJ106,'Donnees d''entrée'!$B$470:$G$478,6,FALSE))),0,FO106*(1-VLOOKUP(FJ106,'Donnees d''entrée'!$B$470:$G$478,6,FALSE)))</f>
        <v>0</v>
      </c>
      <c r="GB106" s="361">
        <f>IF(ISERROR(FO106*VLOOKUP(FJ106,'Donnees d''entrée'!$B$470:$G$478,6,FALSE)),0,FO106*VLOOKUP(FJ106,'Donnees d''entrée'!$B$470:$G$478,6,FALSE))</f>
        <v>0</v>
      </c>
      <c r="GC106" s="361">
        <f>IF(ISERROR(IF(FK106='Donnees d''entrée'!$B$477,FR106,(FS106-FT106)*VLOOKUP(FK106,'Donnees d''entrée'!$B$470:$G$478,4,FALSE))),0,IF(FK106='Donnees d''entrée'!$B$477,FR106,(FS106-FT106)*VLOOKUP(FK106,'Donnees d''entrée'!$B$470:$G$478,4,FALSE)))</f>
        <v>0</v>
      </c>
      <c r="GD106" s="361">
        <f>IF(ISERROR(IF(FK106='Donnees d''entrée'!$B$477,FS106-FT106,(FS106-FT106)*VLOOKUP(FK106,'Donnees d''entrée'!$B$470:$G$478,5,FALSE))),0,IF(FK106='Donnees d''entrée'!$B$477,FS106-FT106,(FS106-FT106)*VLOOKUP(FK106,'Donnees d''entrée'!$B$470:$G$478,5,FALSE)))</f>
        <v>0</v>
      </c>
      <c r="GE106" s="361">
        <f>IF(ISERROR(IF(FK106='Donnees d''entrée'!$B$477,(FQ106-FR106-FS106)*'Donnees d''entrée'!$G$477+GC106,(FQ106-FT106)*(1-VLOOKUP(FK106,'Donnees d''entrée'!$B$470:$G$478,6,FALSE)))),0,IF(FK106='Donnees d''entrée'!$B$477,(FQ106-FR106-FS106)*'Donnees d''entrée'!$G$477+GC106,(FQ106-FT106)*(1-VLOOKUP(FK106,'Donnees d''entrée'!$B$470:$G$478,6,FALSE))))</f>
        <v>0</v>
      </c>
      <c r="GF106" s="361">
        <f>IF(ISERROR(IF(FK106='Donnees d''entrée'!$B$477,(FQ106-FR106-FS106)*'Donnees d''entrée'!$G$477+GD106,(FQ106-FT106)*VLOOKUP(FK106,'Donnees d''entrée'!$B$470:$G$478,6,FALSE))),0,IF(FK106='Donnees d''entrée'!$B$477,(FQ106-FR106-FS106)*'Donnees d''entrée'!$G$477+GD106,(FQ106-FT106)*VLOOKUP(FK106,'Donnees d''entrée'!$B$470:$G$478,6,FALSE)))</f>
        <v>0</v>
      </c>
      <c r="GG106" s="351" t="str">
        <f>IF(ISERROR(VLOOKUP(FF106,Exploitation!$B$115:$G$119,5,FALSE)),"",VLOOKUP(FF106,Exploitation!$B$115:$G$119,5,FALSE))</f>
        <v/>
      </c>
      <c r="GH106" s="351" t="str">
        <f>IF(ISERROR(VLOOKUP(FF106,Exploitation!$B$115:$G$119,6,FALSE)),"",VLOOKUP(FF106,Exploitation!$B$115:$G$119,6,FALSE))</f>
        <v/>
      </c>
      <c r="GI106" s="351" t="str">
        <f>IF(ISERROR(VLOOKUP(FG106,Exploitation!$B$115:$G$119,5,FALSE)),"",VLOOKUP(FG106,Exploitation!$B$115:$G$119,5,FALSE))</f>
        <v/>
      </c>
      <c r="GJ106" s="351" t="str">
        <f>IF(ISERROR(VLOOKUP(FG106,Exploitation!$B$115:$G$119,6,FALSE)),"",VLOOKUP(FG106,Exploitation!$B$115:$G$119,6,FALSE))</f>
        <v/>
      </c>
      <c r="GK106" s="351" t="str">
        <f>IF(ISERROR(VLOOKUP(FH106,Exploitation!$B$115:$G$119,5,FALSE)),"",VLOOKUP(FH106,Exploitation!$B$115:$G$119,5,FALSE))</f>
        <v/>
      </c>
      <c r="GL106" s="351" t="str">
        <f>IF(ISERROR(VLOOKUP(FH106,Exploitation!$B$115:$G$119,6,FALSE)),"",VLOOKUP(FH106,Exploitation!$B$115:$G$119,6,FALSE))</f>
        <v/>
      </c>
      <c r="GM106" s="355" t="str">
        <f>IF(ISERROR(VLOOKUP(FF106,Exploitation!$B$123:$D$127,1,FALSE)),"",VLOOKUP(FF106,Exploitation!$B$123:$D$127,1,FALSE))</f>
        <v/>
      </c>
      <c r="GN106" s="355" t="str">
        <f>IF(ISERROR(VLOOKUP(FG106,Exploitation!$B$123:$D$127,1,FALSE)),"",VLOOKUP(FG106,Exploitation!$B$123:$D$127,1,FALSE))</f>
        <v/>
      </c>
      <c r="GO106" s="355" t="str">
        <f>IF(ISERROR(VLOOKUP(FH106,Exploitation!$B$123:$D$127,1,FALSE)),"",VLOOKUP(FH106,Exploitation!$B$123:$D$127,1,FALSE))</f>
        <v/>
      </c>
      <c r="GP106" s="355" t="str">
        <f>IF(ISERROR(VLOOKUP(FF106,Exploitation!$B$123:$D$127,3,FALSE)),"",VLOOKUP(FF106,Exploitation!$B$123:$D$127,3,FALSE))</f>
        <v/>
      </c>
      <c r="GQ106" s="355" t="str">
        <f>IF(ISERROR(VLOOKUP(FG106,Exploitation!$B$123:$D$127,3,FALSE)),"",VLOOKUP(FG106,Exploitation!$B$123:$D$127,3,FALSE))</f>
        <v/>
      </c>
      <c r="GR106" s="355" t="str">
        <f>IF(ISERROR(VLOOKUP(FH106,Exploitation!$B$123:$D$127,3,FALSE)),"",VLOOKUP(FH106,Exploitation!$B$123:$D$127,3,FALSE))</f>
        <v/>
      </c>
      <c r="GS106" s="340">
        <f t="shared" si="172"/>
        <v>0</v>
      </c>
      <c r="GT106" s="340">
        <f t="shared" si="173"/>
        <v>0</v>
      </c>
      <c r="GU106" s="340">
        <f t="shared" si="174"/>
        <v>0</v>
      </c>
      <c r="GV106" s="340">
        <f t="shared" si="174"/>
        <v>0</v>
      </c>
      <c r="GW106" s="340">
        <f t="shared" si="175"/>
        <v>0</v>
      </c>
      <c r="GX106" s="340">
        <f t="shared" si="175"/>
        <v>0</v>
      </c>
      <c r="GY106" s="340">
        <f t="shared" ca="1" si="176"/>
        <v>0</v>
      </c>
      <c r="GZ106" s="340">
        <f t="shared" ca="1" si="177"/>
        <v>0</v>
      </c>
      <c r="HA106" s="340">
        <f t="shared" ca="1" si="178"/>
        <v>0</v>
      </c>
      <c r="HB106" s="340">
        <f t="shared" ca="1" si="179"/>
        <v>0</v>
      </c>
      <c r="HC106" s="340">
        <f t="shared" ca="1" si="180"/>
        <v>0</v>
      </c>
      <c r="HD106" s="340">
        <f t="shared" ca="1" si="181"/>
        <v>0</v>
      </c>
      <c r="HE106" s="351" t="str">
        <f>IF(Exploitation!O94="","",Exploitation!O94)</f>
        <v/>
      </c>
      <c r="HF106" s="351" t="str">
        <f>IF(Exploitation!P94="","",Exploitation!P94)</f>
        <v/>
      </c>
      <c r="HG106" s="351" t="str">
        <f>IF(Exploitation!Q94="","",Exploitation!Q94)</f>
        <v/>
      </c>
      <c r="HH106" s="340" t="str">
        <f>IF(ISERROR(VLOOKUP(HE106,Exploitation!$B$115:$E$119,3,FALSE)),"",VLOOKUP(HE106,Exploitation!$B$115:$E$119,3,FALSE))</f>
        <v/>
      </c>
      <c r="HI106" s="340" t="str">
        <f>IF(ISERROR(VLOOKUP(HF106,Exploitation!$B$115:$E$119,3,FALSE)),"",VLOOKUP(HF106,Exploitation!$B$115:$E$119,3,FALSE))</f>
        <v/>
      </c>
      <c r="HJ106" s="340" t="str">
        <f>IF(ISERROR(VLOOKUP(HG106,Exploitation!$B$115:$E$119,3,FALSE)),"",VLOOKUP(HG106,Exploitation!$B$115:$E$119,3,FALSE))</f>
        <v/>
      </c>
      <c r="HK106" s="361">
        <f t="shared" si="182"/>
        <v>0</v>
      </c>
      <c r="HL106" s="361">
        <f t="shared" si="183"/>
        <v>0</v>
      </c>
      <c r="HM106" s="361">
        <f t="shared" si="184"/>
        <v>0</v>
      </c>
      <c r="HN106" s="361">
        <f t="shared" si="185"/>
        <v>0</v>
      </c>
      <c r="HO106" s="361">
        <f t="shared" si="186"/>
        <v>0</v>
      </c>
      <c r="HP106" s="361">
        <f t="shared" si="187"/>
        <v>0</v>
      </c>
      <c r="HQ106" s="361">
        <f>IF(HJ106='Donnees d''entrée'!$B$477,'Donnees d''entrée'!$E$477*HO106,0)</f>
        <v>0</v>
      </c>
      <c r="HR106" s="361">
        <f>IF(HJ106='Donnees d''entrée'!$B$477,'Donnees d''entrée'!$F$477*HO106,HO106)</f>
        <v>0</v>
      </c>
      <c r="HS106" s="361">
        <f>IF(ISERROR(VLOOKUP(HJ106,'Donnees d''entrée'!$B$470:$G$478,2,FALSE)*HR106),0,VLOOKUP(HJ106,'Donnees d''entrée'!$B$470:$G$478,2,FALSE)*HR106)</f>
        <v>0</v>
      </c>
      <c r="HT106" s="361">
        <f>IF(ISERROR($HK106*VLOOKUP($HH106,'Donnees d''entrée'!$B$470:$G$478,4,FALSE)),0,$HK106*VLOOKUP($HH106,'Donnees d''entrée'!$B$470:$G$478,4,FALSE))</f>
        <v>0</v>
      </c>
      <c r="HU106" s="361">
        <f>IF(ISERROR($HK106*VLOOKUP($HH106,'Donnees d''entrée'!$B$470:$G$478,5,FALSE)),0,$HK106*VLOOKUP($HH106,'Donnees d''entrée'!$B$470:$G$478,5,FALSE))</f>
        <v>0</v>
      </c>
      <c r="HV106" s="361">
        <f>IF(ISERROR(HL106*(1-VLOOKUP(HH106,'Donnees d''entrée'!$B$470:$G$478,6,FALSE))),0,HL106*(1-VLOOKUP(HH106,'Donnees d''entrée'!$B$470:$G$478,6,FALSE)))</f>
        <v>0</v>
      </c>
      <c r="HW106" s="361">
        <f>IF(ISERROR(HL106*VLOOKUP(HH106,'Donnees d''entrée'!$B$470:$G$478,6,FALSE)),0,HL106*VLOOKUP(HH106,'Donnees d''entrée'!$B$470:$G$478,6,FALSE))</f>
        <v>0</v>
      </c>
      <c r="HX106" s="361">
        <f>IF(ISERROR($HM106*VLOOKUP($HI106,'Donnees d''entrée'!$B$470:$G$478,4,FALSE)),0,$HM106*VLOOKUP($HI106,'Donnees d''entrée'!$B$470:$G$478,4,FALSE))</f>
        <v>0</v>
      </c>
      <c r="HY106" s="361">
        <f>IF(ISERROR($HM106*VLOOKUP($HI106,'Donnees d''entrée'!$B$470:$G$478,5,FALSE)),0,$HM106*VLOOKUP($HI106,'Donnees d''entrée'!$B$470:$G$478,5,FALSE))</f>
        <v>0</v>
      </c>
      <c r="HZ106" s="361">
        <f>IF(ISERROR(HN106*(1-VLOOKUP(HI106,'Donnees d''entrée'!$B$470:$G$478,6,FALSE))),0,HN106*(1-VLOOKUP(HI106,'Donnees d''entrée'!$B$470:$G$478,6,FALSE)))</f>
        <v>0</v>
      </c>
      <c r="IA106" s="361">
        <f>IF(ISERROR(HN106*VLOOKUP(HI106,'Donnees d''entrée'!$B$470:$G$478,6,FALSE)),0,HN106*VLOOKUP(HI106,'Donnees d''entrée'!$B$470:$G$478,6,FALSE))</f>
        <v>0</v>
      </c>
      <c r="IB106" s="361">
        <f>IF(ISERROR(IF(HJ106='Donnees d''entrée'!$B$477,HQ106,(HR106-HS106)*VLOOKUP(HJ106,'Donnees d''entrée'!$B$470:$G$478,4,FALSE))),0,IF(HJ106='Donnees d''entrée'!$B$477,HQ106,(HR106-HS106)*VLOOKUP(HJ106,'Donnees d''entrée'!$B$470:$G$478,4,FALSE)))</f>
        <v>0</v>
      </c>
      <c r="IC106" s="361">
        <f>IF(ISERROR(IF(HJ106='Donnees d''entrée'!$B$477,HR106-HS106,(HR106-HS106)*VLOOKUP(HJ106,'Donnees d''entrée'!$B$470:$G$478,5,FALSE))),0,IF(HJ106='Donnees d''entrée'!$B$477,HR106-HS106,(HR106-HS106)*VLOOKUP(HJ106,'Donnees d''entrée'!$B$470:$G$478,5,FALSE)))</f>
        <v>0</v>
      </c>
      <c r="ID106" s="361">
        <f>IF(ISERROR(IF(HJ106='Donnees d''entrée'!$B$477,(HP106-HQ106-HR106)*'Donnees d''entrée'!$G$477+IB106,(HP106-HS106)*(1-VLOOKUP(HJ106,'Donnees d''entrée'!$B$470:$G$478,6,FALSE)))),0,IF(HJ106='Donnees d''entrée'!$B$477,(HP106-HQ106-HR106)*'Donnees d''entrée'!$G$477+IB106,(HP106-HS106)*(1-VLOOKUP(HJ106,'Donnees d''entrée'!$B$470:$G$478,6,FALSE))))</f>
        <v>0</v>
      </c>
      <c r="IE106" s="361">
        <f>IF(ISERROR(IF(HJ106='Donnees d''entrée'!$B$477,(HP106-HQ106-HR106)*'Donnees d''entrée'!$G$477+IC106,(HP106-HS106)*VLOOKUP(HJ106,'Donnees d''entrée'!$B$470:$G$478,6,FALSE))),0,IF(HJ106='Donnees d''entrée'!$B$477,(HP106-HQ106-HR106)*'Donnees d''entrée'!$G$477+IC106,(HP106-HS106)*VLOOKUP(HJ106,'Donnees d''entrée'!$B$470:$G$478,6,FALSE)))</f>
        <v>0</v>
      </c>
      <c r="IF106" s="351" t="str">
        <f>IF(ISERROR(VLOOKUP(HE106,Exploitation!$B$115:$G$119,5,FALSE)),"",VLOOKUP(HE106,Exploitation!$B$115:$G$119,5,FALSE))</f>
        <v/>
      </c>
      <c r="IG106" s="351" t="str">
        <f>IF(ISERROR(VLOOKUP(HE106,Exploitation!$B$115:$G$119,6,FALSE)),"",VLOOKUP(HE106,Exploitation!$B$115:$G$119,6,FALSE))</f>
        <v/>
      </c>
      <c r="IH106" s="351" t="str">
        <f>IF(ISERROR(VLOOKUP(HF106,Exploitation!$B$115:$G$119,5,FALSE)),"",VLOOKUP(HF106,Exploitation!$B$115:$G$119,5,FALSE))</f>
        <v/>
      </c>
      <c r="II106" s="351" t="str">
        <f>IF(ISERROR(VLOOKUP(HF106,Exploitation!$B$115:$G$119,6,FALSE)),"",VLOOKUP(HF106,Exploitation!$B$115:$G$119,6,FALSE))</f>
        <v/>
      </c>
      <c r="IJ106" s="351" t="str">
        <f>IF(ISERROR(VLOOKUP(HG106,Exploitation!$B$115:$G$119,5,FALSE)),"",VLOOKUP(HG106,Exploitation!$B$115:$G$119,5,FALSE))</f>
        <v/>
      </c>
      <c r="IK106" s="351" t="str">
        <f>IF(ISERROR(VLOOKUP(HG106,Exploitation!$B$115:$G$119,6,FALSE)),"",VLOOKUP(HG106,Exploitation!$B$115:$G$119,6,FALSE))</f>
        <v/>
      </c>
      <c r="IL106" s="355" t="str">
        <f>IF(ISERROR(VLOOKUP(HE106,Exploitation!$B$123:$D$127,1,FALSE)),"",VLOOKUP(HE106,Exploitation!$B$123:$D$127,1,FALSE))</f>
        <v/>
      </c>
      <c r="IM106" s="355" t="str">
        <f>IF(ISERROR(VLOOKUP(HF106,Exploitation!$B$123:$D$127,1,FALSE)),"",VLOOKUP(HF106,Exploitation!$B$123:$D$127,1,FALSE))</f>
        <v/>
      </c>
      <c r="IN106" s="355" t="str">
        <f>IF(ISERROR(VLOOKUP(HG106,Exploitation!$B$123:$D$127,1,FALSE)),"",VLOOKUP(HG106,Exploitation!$B$123:$D$127,1,FALSE))</f>
        <v/>
      </c>
      <c r="IO106" s="355" t="str">
        <f>IF(ISERROR(VLOOKUP(HE106,Exploitation!$B$123:$D$127,3,FALSE)),"",VLOOKUP(HE106,Exploitation!$B$123:$D$127,3,FALSE))</f>
        <v/>
      </c>
      <c r="IP106" s="355" t="str">
        <f>IF(ISERROR(VLOOKUP(HF106,Exploitation!$B$123:$D$127,3,FALSE)),"",VLOOKUP(HF106,Exploitation!$B$123:$D$127,3,FALSE))</f>
        <v/>
      </c>
      <c r="IQ106" s="355" t="str">
        <f>IF(ISERROR(VLOOKUP(HG106,Exploitation!$B$123:$D$127,3,FALSE)),"",VLOOKUP(HG106,Exploitation!$B$123:$D$127,3,FALSE))</f>
        <v/>
      </c>
      <c r="IR106" s="340">
        <f t="shared" si="188"/>
        <v>0</v>
      </c>
      <c r="IS106" s="340">
        <f t="shared" si="189"/>
        <v>0</v>
      </c>
      <c r="IT106" s="340">
        <f t="shared" si="190"/>
        <v>0</v>
      </c>
      <c r="IU106" s="340">
        <f t="shared" si="190"/>
        <v>0</v>
      </c>
      <c r="IV106" s="340">
        <f t="shared" si="191"/>
        <v>0</v>
      </c>
      <c r="IW106" s="340">
        <f t="shared" si="191"/>
        <v>0</v>
      </c>
    </row>
    <row r="107" spans="1:257" hidden="1" x14ac:dyDescent="0.25">
      <c r="A107" s="331">
        <v>7</v>
      </c>
      <c r="B107" s="280" t="str">
        <f t="shared" si="117"/>
        <v/>
      </c>
      <c r="C107" s="423">
        <f t="shared" ca="1" si="118"/>
        <v>0</v>
      </c>
      <c r="D107" s="423">
        <f t="shared" ca="1" si="119"/>
        <v>0</v>
      </c>
      <c r="E107" s="423">
        <f t="shared" ca="1" si="120"/>
        <v>0</v>
      </c>
      <c r="F107" s="423">
        <f t="shared" ca="1" si="121"/>
        <v>0</v>
      </c>
      <c r="G107" s="423">
        <f t="shared" ca="1" si="122"/>
        <v>0</v>
      </c>
      <c r="H107" s="423">
        <f t="shared" ca="1" si="123"/>
        <v>0</v>
      </c>
      <c r="I107" s="351" t="str">
        <f>IF(Exploitation!C95="","",Exploitation!C95)</f>
        <v/>
      </c>
      <c r="J107" s="351" t="str">
        <f>IF(Exploitation!D95="","",Exploitation!D95)</f>
        <v/>
      </c>
      <c r="K107" s="351" t="str">
        <f>IF(Exploitation!E95="","",Exploitation!E95)</f>
        <v/>
      </c>
      <c r="L107" s="340" t="str">
        <f>IF(ISERROR(VLOOKUP(I107,Exploitation!$B$115:$E$119,3,FALSE)),"",VLOOKUP(I107,Exploitation!$B$115:$E$119,3,FALSE))</f>
        <v/>
      </c>
      <c r="M107" s="340" t="str">
        <f>IF(ISERROR(VLOOKUP(J107,Exploitation!$B$115:$E$119,3,FALSE)),"",VLOOKUP(J107,Exploitation!$B$115:$E$119,3,FALSE))</f>
        <v/>
      </c>
      <c r="N107" s="340" t="str">
        <f>IF(ISERROR(VLOOKUP(K107,Exploitation!$B$115:$E$119,3,FALSE)),"",VLOOKUP(K107,Exploitation!$B$115:$E$119,3,FALSE))</f>
        <v/>
      </c>
      <c r="O107" s="361">
        <f t="shared" si="124"/>
        <v>0</v>
      </c>
      <c r="P107" s="361">
        <f t="shared" si="125"/>
        <v>0</v>
      </c>
      <c r="Q107" s="361">
        <f t="shared" si="125"/>
        <v>0</v>
      </c>
      <c r="R107" s="361">
        <f t="shared" si="126"/>
        <v>0</v>
      </c>
      <c r="S107" s="361">
        <f t="shared" si="127"/>
        <v>0</v>
      </c>
      <c r="T107" s="361">
        <f t="shared" si="128"/>
        <v>0</v>
      </c>
      <c r="U107" s="361">
        <f>IF(N107='Donnees d''entrée'!$B$477,'Donnees d''entrée'!$E$477*S107,0)</f>
        <v>0</v>
      </c>
      <c r="V107" s="361">
        <f>IF(N107='Donnees d''entrée'!$B$477,'Donnees d''entrée'!$F$477*S107,S107)</f>
        <v>0</v>
      </c>
      <c r="W107" s="361">
        <f>IF(ISERROR(VLOOKUP(N107,'Donnees d''entrée'!$B$470:$G$478,2,FALSE)*V107),0,VLOOKUP(N107,'Donnees d''entrée'!$B$470:$G$478,2,FALSE)*V107)</f>
        <v>0</v>
      </c>
      <c r="X107" s="361">
        <f>IF(ISERROR($O107*VLOOKUP($L107,'Donnees d''entrée'!$B$470:$G$478,4,FALSE)),0,$O107*VLOOKUP($L107,'Donnees d''entrée'!$B$470:$G$478,4,FALSE))</f>
        <v>0</v>
      </c>
      <c r="Y107" s="361">
        <f>IF(ISERROR($O107*VLOOKUP($L107,'Donnees d''entrée'!$B$470:$G$478,5,FALSE)),0,$O107*VLOOKUP($L107,'Donnees d''entrée'!$B$470:$G$478,5,FALSE))</f>
        <v>0</v>
      </c>
      <c r="Z107" s="361">
        <f>IF(ISERROR(P107*(1-VLOOKUP(L107,'Donnees d''entrée'!$B$470:$G$478,6,FALSE))),0,P107*(1-VLOOKUP(L107,'Donnees d''entrée'!$B$470:$G$478,6,FALSE)))</f>
        <v>0</v>
      </c>
      <c r="AA107" s="361">
        <f>IF(ISERROR(P107*VLOOKUP(L107,'Donnees d''entrée'!$B$470:$G$478,6,FALSE)),0,P107*VLOOKUP(L107,'Donnees d''entrée'!$B$470:$G$478,6,FALSE))</f>
        <v>0</v>
      </c>
      <c r="AB107" s="361">
        <f>IF(ISERROR($Q107*VLOOKUP($M107,'Donnees d''entrée'!$B$470:$G$478,4,FALSE)),0,$Q107*VLOOKUP($M107,'Donnees d''entrée'!$B$470:$G$478,4,FALSE))</f>
        <v>0</v>
      </c>
      <c r="AC107" s="361">
        <f>IF(ISERROR($Q107*VLOOKUP($M107,'Donnees d''entrée'!$B$470:$G$478,5,FALSE)),0,$Q107*VLOOKUP($M107,'Donnees d''entrée'!$B$470:$G$478,5,FALSE))</f>
        <v>0</v>
      </c>
      <c r="AD107" s="361">
        <f>IF(ISERROR(R107*(1-VLOOKUP(M107,'Donnees d''entrée'!$B$470:$G$478,6,FALSE))),0,R107*(1-VLOOKUP(M107,'Donnees d''entrée'!$B$470:$G$478,6,FALSE)))</f>
        <v>0</v>
      </c>
      <c r="AE107" s="361">
        <f>IF(ISERROR(R107*VLOOKUP($M107,'Donnees d''entrée'!$B$470:$G$478,6,FALSE)),0,R107*VLOOKUP($M107,'Donnees d''entrée'!$B$470:$G$478,6,FALSE))</f>
        <v>0</v>
      </c>
      <c r="AF107" s="361">
        <f>IF(ISERROR(IF(N107='Donnees d''entrée'!$B$477,U107,(V107-W107)*VLOOKUP(N107,'Donnees d''entrée'!$B$470:$G$478,4,FALSE))),0,IF(N107='Donnees d''entrée'!$B$477,U107,(V107-W107)*VLOOKUP(N107,'Donnees d''entrée'!$B$470:$G$478,4,FALSE)))</f>
        <v>0</v>
      </c>
      <c r="AG107" s="361">
        <f>IF(ISERROR(IF(N107='Donnees d''entrée'!$B$477,V107-W107,(V107-W107)*VLOOKUP(N107,'Donnees d''entrée'!$B$470:$G$478,5,FALSE))),0,IF(N107='Donnees d''entrée'!$B$477,V107-W107,(V107-W107)*VLOOKUP(N107,'Donnees d''entrée'!$B$470:$G$478,5,FALSE)))</f>
        <v>0</v>
      </c>
      <c r="AH107" s="361">
        <f>IF(ISERROR(IF(N107='Donnees d''entrée'!$B$477,(T107-U107-V107)*'Donnees d''entrée'!$G$477+AF107,(T107-W107)*(1-VLOOKUP(N107,'Donnees d''entrée'!$B$470:$G$478,6,FALSE)))),0,IF(N107='Donnees d''entrée'!$B$477,(T107-U107-V107)*'Donnees d''entrée'!$G$477+AF107,(T107-W107)*(1-VLOOKUP(N107,'Donnees d''entrée'!$B$470:$G$478,6,FALSE))))</f>
        <v>0</v>
      </c>
      <c r="AI107" s="361">
        <f>IF(ISERROR(IF(N107='Donnees d''entrée'!$B$477,(T107-U107-V107)*'Donnees d''entrée'!$G$477+AG107,(T107-W107)*VLOOKUP(N107,'Donnees d''entrée'!$B$470:$G$478,6,FALSE))),0,IF(N107='Donnees d''entrée'!$B$477,(T107-U107-V107)*'Donnees d''entrée'!$G$477+AG107,(T107-W107)*VLOOKUP(N107,'Donnees d''entrée'!$B$470:$G$478,6,FALSE)))</f>
        <v>0</v>
      </c>
      <c r="AJ107" s="351" t="str">
        <f>IF(ISERROR(VLOOKUP(I107,Exploitation!$B$115:$G$119,5,FALSE)),"",VLOOKUP(I107,Exploitation!$B$115:$G$119,5,FALSE))</f>
        <v/>
      </c>
      <c r="AK107" s="351" t="str">
        <f>IF(ISERROR(VLOOKUP(I107,Exploitation!$B$115:$G$119,6,FALSE)),"",VLOOKUP(I107,Exploitation!$B$115:$G$119,6,FALSE))</f>
        <v/>
      </c>
      <c r="AL107" s="351" t="str">
        <f>IF(ISERROR(VLOOKUP(J107,Exploitation!$B$115:$G$119,5,FALSE)),"",VLOOKUP(J107,Exploitation!$B$115:$G$119,5,FALSE))</f>
        <v/>
      </c>
      <c r="AM107" s="351" t="str">
        <f>IF(ISERROR(VLOOKUP(J107,Exploitation!$B$115:$G$119,6,FALSE)),"",VLOOKUP(J107,Exploitation!$B$115:$G$119,6,FALSE))</f>
        <v/>
      </c>
      <c r="AN107" s="351" t="str">
        <f>IF(ISERROR(VLOOKUP(K107,Exploitation!$B$115:$G$119,5,FALSE)),"",VLOOKUP(K107,Exploitation!$B$115:$G$119,5,FALSE))</f>
        <v/>
      </c>
      <c r="AO107" s="351" t="str">
        <f>IF(ISERROR(VLOOKUP(K107,Exploitation!$B$115:$G$119,6,FALSE)),"",VLOOKUP(K107,Exploitation!$B$115:$G$119,6,FALSE))</f>
        <v/>
      </c>
      <c r="AP107" s="355" t="str">
        <f>IF(ISERROR(VLOOKUP(I107,Exploitation!$B$123:$D$127,1,FALSE)),"",VLOOKUP(I107,Exploitation!$B$123:$D$127,1,FALSE))</f>
        <v/>
      </c>
      <c r="AQ107" s="355" t="str">
        <f>IF(ISERROR(VLOOKUP(J107,Exploitation!$B$123:$D$127,1,FALSE)),"",VLOOKUP(J107,Exploitation!$B$123:$D$127,1,FALSE))</f>
        <v/>
      </c>
      <c r="AR107" s="355" t="str">
        <f>IF(ISERROR(VLOOKUP(K107,Exploitation!$B$123:$D$127,1,FALSE)),"",VLOOKUP(K107,Exploitation!$B$123:$D$127,1,FALSE))</f>
        <v/>
      </c>
      <c r="AS107" s="355" t="str">
        <f>IF(ISERROR(VLOOKUP(I107,Exploitation!$B$123:$D$127,3,FALSE)),"",VLOOKUP(I107,Exploitation!$B$123:$D$127,3,FALSE))</f>
        <v/>
      </c>
      <c r="AT107" s="355" t="str">
        <f>IF(ISERROR(VLOOKUP(J107,Exploitation!$B$123:$D$127,3,FALSE)),"",VLOOKUP(J107,Exploitation!$B$123:$D$127,3,FALSE))</f>
        <v/>
      </c>
      <c r="AU107" s="355" t="str">
        <f>IF(ISERROR(VLOOKUP(K107,Exploitation!$B$123:$D$127,3,FALSE)),"",VLOOKUP(K107,Exploitation!$B$123:$D$127,3,FALSE))</f>
        <v/>
      </c>
      <c r="AV107" s="361">
        <f t="shared" si="111"/>
        <v>0</v>
      </c>
      <c r="AW107" s="361">
        <f t="shared" si="112"/>
        <v>0</v>
      </c>
      <c r="AX107" s="361">
        <f t="shared" si="113"/>
        <v>0</v>
      </c>
      <c r="AY107" s="361">
        <f t="shared" si="114"/>
        <v>0</v>
      </c>
      <c r="AZ107" s="361">
        <f t="shared" si="115"/>
        <v>0</v>
      </c>
      <c r="BA107" s="361">
        <f t="shared" si="129"/>
        <v>0</v>
      </c>
      <c r="BB107" s="361">
        <f t="shared" ca="1" si="130"/>
        <v>0</v>
      </c>
      <c r="BC107" s="361">
        <f t="shared" ca="1" si="131"/>
        <v>0</v>
      </c>
      <c r="BD107" s="361">
        <f t="shared" ca="1" si="132"/>
        <v>0</v>
      </c>
      <c r="BE107" s="361">
        <f t="shared" ca="1" si="133"/>
        <v>0</v>
      </c>
      <c r="BF107" s="361">
        <f t="shared" ca="1" si="134"/>
        <v>0</v>
      </c>
      <c r="BG107" s="361">
        <f t="shared" ca="1" si="135"/>
        <v>0</v>
      </c>
      <c r="BH107" s="351" t="str">
        <f>IF(Exploitation!F95="","",Exploitation!F95)</f>
        <v/>
      </c>
      <c r="BI107" s="351" t="str">
        <f>IF(Exploitation!G95="","",Exploitation!G95)</f>
        <v/>
      </c>
      <c r="BJ107" s="351" t="str">
        <f>IF(Exploitation!H95="","",Exploitation!H95)</f>
        <v/>
      </c>
      <c r="BK107" s="340" t="str">
        <f>IF(ISERROR(VLOOKUP(BH107,Exploitation!$B$115:$E$119,3,FALSE)),"",VLOOKUP(BH107,Exploitation!$B$115:$E$119,3,FALSE))</f>
        <v/>
      </c>
      <c r="BL107" s="340" t="str">
        <f>IF(ISERROR(VLOOKUP(BI107,Exploitation!$B$115:$E$119,3,FALSE)),"",VLOOKUP(BI107,Exploitation!$B$115:$E$119,3,FALSE))</f>
        <v/>
      </c>
      <c r="BM107" s="340" t="str">
        <f>IF(ISERROR(VLOOKUP(BJ107,Exploitation!$B$115:$E$119,3,FALSE)),"",VLOOKUP(BJ107,Exploitation!$B$115:$E$119,3,FALSE))</f>
        <v/>
      </c>
      <c r="BN107" s="361">
        <f t="shared" si="136"/>
        <v>0</v>
      </c>
      <c r="BO107" s="361">
        <f t="shared" si="137"/>
        <v>0</v>
      </c>
      <c r="BP107" s="361">
        <f t="shared" si="138"/>
        <v>0</v>
      </c>
      <c r="BQ107" s="361">
        <f t="shared" si="139"/>
        <v>0</v>
      </c>
      <c r="BR107" s="361">
        <f t="shared" si="140"/>
        <v>0</v>
      </c>
      <c r="BS107" s="361">
        <f t="shared" si="141"/>
        <v>0</v>
      </c>
      <c r="BT107" s="361">
        <f>IF(BM107='Donnees d''entrée'!$B$477,'Donnees d''entrée'!$E$477*BR107,0)</f>
        <v>0</v>
      </c>
      <c r="BU107" s="361">
        <f>IF(BM107='Donnees d''entrée'!$B$477,'Donnees d''entrée'!$F$477*BR107,BR107)</f>
        <v>0</v>
      </c>
      <c r="BV107" s="361">
        <f>IF(ISERROR(VLOOKUP(BM107,'Donnees d''entrée'!$B$470:$G$478,2,FALSE)*BU107),0,VLOOKUP(BM107,'Donnees d''entrée'!$B$470:$G$478,2,FALSE)*BU107)</f>
        <v>0</v>
      </c>
      <c r="BW107" s="361">
        <f>IF(ISERROR($BN107*VLOOKUP($BK107,'Donnees d''entrée'!$B$470:$G$478,4,FALSE)),0,$BN107*VLOOKUP($BK107,'Donnees d''entrée'!$B$470:$G$478,4,FALSE))</f>
        <v>0</v>
      </c>
      <c r="BX107" s="361">
        <f>IF(ISERROR($BN107*VLOOKUP($BK107,'Donnees d''entrée'!$B$470:$G$478,5,FALSE)),0,$BN107*VLOOKUP($BK107,'Donnees d''entrée'!$B$470:$G$478,5,FALSE))</f>
        <v>0</v>
      </c>
      <c r="BY107" s="361">
        <f>IF(ISERROR(BO107*(1-VLOOKUP(BK107,'Donnees d''entrée'!$B$470:$G$478,6,FALSE))),0,BO107*(1-VLOOKUP(BK107,'Donnees d''entrée'!$B$470:$G$478,6,FALSE)))</f>
        <v>0</v>
      </c>
      <c r="BZ107" s="361">
        <f>IF(ISERROR(BO107*VLOOKUP(BK107,'Donnees d''entrée'!$B$470:$G$478,6,FALSE)),0,BO107*VLOOKUP(BK107,'Donnees d''entrée'!$B$470:$G$478,6,FALSE))</f>
        <v>0</v>
      </c>
      <c r="CA107" s="361">
        <f>IF(ISERROR($BP107*VLOOKUP($BL107,'Donnees d''entrée'!$B$470:$G$478,4,FALSE)),0,$BP107*VLOOKUP($BL107,'Donnees d''entrée'!$B$470:$G$478,4,FALSE))</f>
        <v>0</v>
      </c>
      <c r="CB107" s="361">
        <f>IF(ISERROR($BP107*VLOOKUP($BL107,'Donnees d''entrée'!$B$470:$G$478,5,FALSE)),0,$BP107*VLOOKUP($BL107,'Donnees d''entrée'!$B$470:$G$478,5,FALSE))</f>
        <v>0</v>
      </c>
      <c r="CC107" s="361">
        <f>IF(ISERROR(BQ107*(1-VLOOKUP(BL107,'Donnees d''entrée'!$B$470:$G$478,6,FALSE))),0,BQ107*(1-VLOOKUP(BL107,'Donnees d''entrée'!$B$470:$G$478,6,FALSE)))</f>
        <v>0</v>
      </c>
      <c r="CD107" s="361">
        <f>IF(ISERROR(BQ107*VLOOKUP(BL107,'Donnees d''entrée'!$B$470:$G$478,6,FALSE)),0,BQ107*VLOOKUP(BL107,'Donnees d''entrée'!$B$470:$G$478,6,FALSE))</f>
        <v>0</v>
      </c>
      <c r="CE107" s="361">
        <f>IF(ISERROR(IF(BM107='Donnees d''entrée'!$B$477,BT107,(BU107-BV107)*VLOOKUP(BM107,'Donnees d''entrée'!$B$470:$G$478,4,FALSE))),0,IF(BM107='Donnees d''entrée'!$B$477,BT107,(BU107-BV107)*VLOOKUP(BM107,'Donnees d''entrée'!$B$470:$G$478,4,FALSE)))</f>
        <v>0</v>
      </c>
      <c r="CF107" s="361">
        <f>IF(ISERROR(IF(BM107='Donnees d''entrée'!$B$477,BU107-BV107,(BU107-BV107)*VLOOKUP(BM107,'Donnees d''entrée'!$B$470:$G$478,5,FALSE))),0,IF(BM107='Donnees d''entrée'!$B$477,BU107-BV107,(BU107-BV107)*VLOOKUP(BM107,'Donnees d''entrée'!$B$470:$G$478,5,FALSE)))</f>
        <v>0</v>
      </c>
      <c r="CG107" s="361">
        <f>IF(ISERROR(IF(BM107='Donnees d''entrée'!$B$477,(BS107-BT107-BU107)*'Donnees d''entrée'!$G$477+CE107,(BS107-BV107)*(1-VLOOKUP(BM107,'Donnees d''entrée'!$B$470:$G$478,6,FALSE)))),0,IF(BM107='Donnees d''entrée'!$B$477,(BS107-BT107-BU107)*'Donnees d''entrée'!$G$477+CE107,(BS107-BV107)*(1-VLOOKUP(BM107,'Donnees d''entrée'!$B$470:$G$478,6,FALSE))))</f>
        <v>0</v>
      </c>
      <c r="CH107" s="361">
        <f>IF(ISERROR(IF(BM107='Donnees d''entrée'!$B$477,(BS107-BT107-BU107)*'Donnees d''entrée'!$G$477+CF107,(BS107-BV107)*VLOOKUP(BM107,'Donnees d''entrée'!$B$470:$G$478,6,FALSE))),0,IF(BM107='Donnees d''entrée'!$B$477,(BS107-BT107-BU107)*'Donnees d''entrée'!$G$477+CF107,(BS107-BV107)*VLOOKUP(BM107,'Donnees d''entrée'!$B$470:$G$478,6,FALSE)))</f>
        <v>0</v>
      </c>
      <c r="CI107" s="351" t="str">
        <f>IF(ISERROR(VLOOKUP(BH107,Exploitation!$B$115:$G$119,5,FALSE)),"",VLOOKUP(BH107,Exploitation!$B$115:$G$119,5,FALSE))</f>
        <v/>
      </c>
      <c r="CJ107" s="351" t="str">
        <f>IF(ISERROR(VLOOKUP(BH107,Exploitation!$B$115:$G$119,6,FALSE)),"",VLOOKUP(BH107,Exploitation!$B$115:$G$119,6,FALSE))</f>
        <v/>
      </c>
      <c r="CK107" s="351" t="str">
        <f>IF(ISERROR(VLOOKUP(BI107,Exploitation!$B$115:$G$119,5,FALSE)),"",VLOOKUP(BI107,Exploitation!$B$115:$G$119,5,FALSE))</f>
        <v/>
      </c>
      <c r="CL107" s="351" t="str">
        <f>IF(ISERROR(VLOOKUP(BI107,Exploitation!$B$115:$G$119,6,FALSE)),"",VLOOKUP(BI107,Exploitation!$B$115:$G$119,6,FALSE))</f>
        <v/>
      </c>
      <c r="CM107" s="351" t="str">
        <f>IF(ISERROR(VLOOKUP(BJ107,Exploitation!$B$115:$G$119,5,FALSE)),"",VLOOKUP(BJ107,Exploitation!$B$115:$G$119,5,FALSE))</f>
        <v/>
      </c>
      <c r="CN107" s="351" t="str">
        <f>IF(ISERROR(VLOOKUP(BJ107,Exploitation!$B$115:$G$119,6,FALSE)),"",VLOOKUP(BJ107,Exploitation!$B$115:$G$119,6,FALSE))</f>
        <v/>
      </c>
      <c r="CO107" s="355" t="str">
        <f>IF(ISERROR(VLOOKUP(BH107,Exploitation!$B$123:$D$127,1,FALSE)),"",VLOOKUP(BH107,Exploitation!$B$123:$D$127,1,FALSE))</f>
        <v/>
      </c>
      <c r="CP107" s="355" t="str">
        <f>IF(ISERROR(VLOOKUP(BI107,Exploitation!$B$123:$D$127,1,FALSE)),"",VLOOKUP(BI107,Exploitation!$B$123:$D$127,1,FALSE))</f>
        <v/>
      </c>
      <c r="CQ107" s="355" t="str">
        <f>IF(ISERROR(VLOOKUP(BJ107,Exploitation!$B$123:$D$127,1,FALSE)),"",VLOOKUP(BJ107,Exploitation!$B$123:$D$127,1,FALSE))</f>
        <v/>
      </c>
      <c r="CR107" s="355" t="str">
        <f>IF(ISERROR(VLOOKUP(BH107,Exploitation!$B$123:$D$127,3,FALSE)),"",VLOOKUP(BH107,Exploitation!$B$123:$D$127,3,FALSE))</f>
        <v/>
      </c>
      <c r="CS107" s="355" t="str">
        <f>IF(ISERROR(VLOOKUP(BI107,Exploitation!$B$123:$D$127,3,FALSE)),"",VLOOKUP(BI107,Exploitation!$B$123:$D$127,3,FALSE))</f>
        <v/>
      </c>
      <c r="CT107" s="355" t="str">
        <f>IF(ISERROR(VLOOKUP(BJ107,Exploitation!$B$123:$D$127,3,FALSE)),"",VLOOKUP(BJ107,Exploitation!$B$123:$D$127,3,FALSE))</f>
        <v/>
      </c>
      <c r="CU107" s="340">
        <f t="shared" si="142"/>
        <v>0</v>
      </c>
      <c r="CV107" s="340">
        <f t="shared" si="142"/>
        <v>0</v>
      </c>
      <c r="CW107" s="340">
        <f t="shared" si="143"/>
        <v>0</v>
      </c>
      <c r="CX107" s="340">
        <f t="shared" si="143"/>
        <v>0</v>
      </c>
      <c r="CY107" s="340">
        <f t="shared" si="144"/>
        <v>0</v>
      </c>
      <c r="CZ107" s="340">
        <f t="shared" si="144"/>
        <v>0</v>
      </c>
      <c r="DA107" s="340">
        <f t="shared" ca="1" si="145"/>
        <v>0</v>
      </c>
      <c r="DB107" s="340">
        <f t="shared" ca="1" si="146"/>
        <v>0</v>
      </c>
      <c r="DC107" s="340">
        <f t="shared" ca="1" si="147"/>
        <v>0</v>
      </c>
      <c r="DD107" s="340">
        <f t="shared" ca="1" si="148"/>
        <v>0</v>
      </c>
      <c r="DE107" s="340">
        <f t="shared" ca="1" si="149"/>
        <v>0</v>
      </c>
      <c r="DF107" s="340">
        <f t="shared" ca="1" si="150"/>
        <v>0</v>
      </c>
      <c r="DG107" s="351" t="str">
        <f>IF(Exploitation!I95="","",Exploitation!I95)</f>
        <v/>
      </c>
      <c r="DH107" s="351" t="str">
        <f>IF(Exploitation!J95="","",Exploitation!J95)</f>
        <v/>
      </c>
      <c r="DI107" s="351" t="str">
        <f>IF(Exploitation!K95="","",Exploitation!K95)</f>
        <v/>
      </c>
      <c r="DJ107" s="340" t="str">
        <f>IF(ISERROR(VLOOKUP(DG107,Exploitation!$B$115:$E$119,3,FALSE)),"",VLOOKUP(DG107,Exploitation!$B$115:$E$119,3,FALSE))</f>
        <v/>
      </c>
      <c r="DK107" s="340" t="str">
        <f>IF(ISERROR(VLOOKUP(DH107,Exploitation!$B$115:$E$119,3,FALSE)),"",VLOOKUP(DH107,Exploitation!$B$115:$E$119,3,FALSE))</f>
        <v/>
      </c>
      <c r="DL107" s="340" t="str">
        <f>IF(ISERROR(VLOOKUP(DI107,Exploitation!$B$115:$E$119,3,FALSE)),"",VLOOKUP(DI107,Exploitation!$B$115:$E$119,3,FALSE))</f>
        <v/>
      </c>
      <c r="DM107" s="361">
        <f t="shared" si="151"/>
        <v>0</v>
      </c>
      <c r="DN107" s="361">
        <f t="shared" si="152"/>
        <v>0</v>
      </c>
      <c r="DO107" s="361">
        <f t="shared" si="153"/>
        <v>0</v>
      </c>
      <c r="DP107" s="361">
        <f t="shared" si="154"/>
        <v>0</v>
      </c>
      <c r="DQ107" s="361">
        <f t="shared" si="155"/>
        <v>0</v>
      </c>
      <c r="DR107" s="361">
        <f t="shared" si="156"/>
        <v>0</v>
      </c>
      <c r="DS107" s="361">
        <f>IF(DL107='Donnees d''entrée'!$B$477,'Donnees d''entrée'!$E$477*DQ107,0)</f>
        <v>0</v>
      </c>
      <c r="DT107" s="361">
        <f>IF(DL107='Donnees d''entrée'!$B$477,'Donnees d''entrée'!$F$477*DQ107,DQ107)</f>
        <v>0</v>
      </c>
      <c r="DU107" s="361">
        <f>IF(ISERROR(VLOOKUP(DL107,'Donnees d''entrée'!$B$470:$G$478,2,FALSE)*DT107),0,VLOOKUP(DL107,'Donnees d''entrée'!$B$470:$G$478,2,FALSE)*DT107)</f>
        <v>0</v>
      </c>
      <c r="DV107" s="361">
        <f>IF(ISERROR($DM107*VLOOKUP($DJ107,'Donnees d''entrée'!$B$470:$G$478,4,FALSE)),0,$DM107*VLOOKUP($DJ107,'Donnees d''entrée'!$B$470:$G$478,4,FALSE))</f>
        <v>0</v>
      </c>
      <c r="DW107" s="361">
        <f>IF(ISERROR($DM107*VLOOKUP($DJ107,'Donnees d''entrée'!$B$470:$G$478,5,FALSE)),0,$DM107*VLOOKUP($DJ107,'Donnees d''entrée'!$B$470:$G$478,5,FALSE))</f>
        <v>0</v>
      </c>
      <c r="DX107" s="361">
        <f>IF(ISERROR(DN107*(1-VLOOKUP(DJ107,'Donnees d''entrée'!$B$470:$G$478,6,FALSE))),0,DN107*(1-VLOOKUP(DJ107,'Donnees d''entrée'!$B$470:$G$478,6,FALSE)))</f>
        <v>0</v>
      </c>
      <c r="DY107" s="361">
        <f>IF(ISERROR(DN107*VLOOKUP(DJ107,'Donnees d''entrée'!$B$470:$G$478,6,FALSE)),0,DN107*VLOOKUP(DJ107,'Donnees d''entrée'!$B$470:$G$478,6,FALSE))</f>
        <v>0</v>
      </c>
      <c r="DZ107" s="361">
        <f>IF(ISERROR($DO107*VLOOKUP($DK107,'Donnees d''entrée'!$B$470:$G$478,4,FALSE)),0,$DO107*VLOOKUP($DK107,'Donnees d''entrée'!$B$470:$G$478,4,FALSE))</f>
        <v>0</v>
      </c>
      <c r="EA107" s="361">
        <f>IF(ISERROR($DO107*VLOOKUP($DK107,'Donnees d''entrée'!$B$470:$G$478,5,FALSE)),0,$DO107*VLOOKUP($DK107,'Donnees d''entrée'!$B$470:$G$478,5,FALSE))</f>
        <v>0</v>
      </c>
      <c r="EB107" s="361">
        <f>IF(ISERROR(DP107*(1-VLOOKUP(DK107,'Donnees d''entrée'!$B$470:$G$478,6,FALSE))),0,DP107*(1-VLOOKUP(DK107,'Donnees d''entrée'!$B$470:$G$478,6,FALSE)))</f>
        <v>0</v>
      </c>
      <c r="EC107" s="361">
        <f>IF(ISERROR(DP107*VLOOKUP(DK107,'Donnees d''entrée'!$B$470:$G$478,6,FALSE)),0,DP107*VLOOKUP(DK107,'Donnees d''entrée'!$B$470:$G$478,6,FALSE))</f>
        <v>0</v>
      </c>
      <c r="ED107" s="361">
        <f>IF(ISERROR(IF(DL107='Donnees d''entrée'!$B$477,DS107,(DT107-DU107)*VLOOKUP(DL107,'Donnees d''entrée'!$B$470:$G$478,4,FALSE))),0,IF(DL107='Donnees d''entrée'!$B$477,DS107,(DT107-DU107)*VLOOKUP(DL107,'Donnees d''entrée'!$B$470:$G$478,4,FALSE)))</f>
        <v>0</v>
      </c>
      <c r="EE107" s="361">
        <f>IF(ISERROR(IF(DL107='Donnees d''entrée'!$B$477,DT107-DU107,(DT107-DU107)*VLOOKUP(DL107,'Donnees d''entrée'!$B$470:$G$478,5,FALSE))),0,IF(DL107='Donnees d''entrée'!$B$477,DT107-DU107,(DT107-DU107)*VLOOKUP(DL107,'Donnees d''entrée'!$B$470:$G$478,5,FALSE)))</f>
        <v>0</v>
      </c>
      <c r="EF107" s="361">
        <f>IF(ISERROR(IF(DL107='Donnees d''entrée'!$B$477,(DR107-DS107-DT107)*'Donnees d''entrée'!$G$477+ED107,(DR107-DU107)*(1-VLOOKUP(DL107,'Donnees d''entrée'!$B$470:$G$478,6,FALSE)))),0,IF(DL107='Donnees d''entrée'!$B$477,(DR107-DS107-DT107)*'Donnees d''entrée'!$G$477+ED107,(DR107-DU107)*(1-VLOOKUP(DL107,'Donnees d''entrée'!$B$470:$G$478,6,FALSE))))</f>
        <v>0</v>
      </c>
      <c r="EG107" s="361">
        <f>IF(ISERROR(IF(DL107='Donnees d''entrée'!$B$477,(DR107-DS107-DT107)*'Donnees d''entrée'!$G$477+EE107,(DR107-DU107)*VLOOKUP(DL107,'Donnees d''entrée'!$B$470:$G$478,6,FALSE))),0,IF(DL107='Donnees d''entrée'!$B$477,(DR107-DS107-DT107)*'Donnees d''entrée'!$G$477+EE107,(DR107-DU107)*VLOOKUP(DL107,'Donnees d''entrée'!$B$470:$G$478,6,FALSE)))</f>
        <v>0</v>
      </c>
      <c r="EH107" s="351" t="str">
        <f>IF(ISERROR(VLOOKUP(DG107,Exploitation!$B$115:$G$119,5,FALSE)),"",VLOOKUP(DG107,Exploitation!$B$115:$G$119,5,FALSE))</f>
        <v/>
      </c>
      <c r="EI107" s="351" t="str">
        <f>IF(ISERROR(VLOOKUP(DG107,Exploitation!$B$115:$G$119,6,FALSE)),"",VLOOKUP(DG107,Exploitation!$B$115:$G$119,6,FALSE))</f>
        <v/>
      </c>
      <c r="EJ107" s="351" t="str">
        <f>IF(ISERROR(VLOOKUP(DH107,Exploitation!$B$115:$G$119,5,FALSE)),"",VLOOKUP(DH107,Exploitation!$B$115:$G$119,5,FALSE))</f>
        <v/>
      </c>
      <c r="EK107" s="351" t="str">
        <f>IF(ISERROR(VLOOKUP(DH107,Exploitation!$B$115:$G$119,6,FALSE)),"",VLOOKUP(DH107,Exploitation!$B$115:$G$119,6,FALSE))</f>
        <v/>
      </c>
      <c r="EL107" s="351" t="str">
        <f>IF(ISERROR(VLOOKUP(DI107,Exploitation!$B$115:$G$119,5,FALSE)),"",VLOOKUP(DI107,Exploitation!$B$115:$G$119,5,FALSE))</f>
        <v/>
      </c>
      <c r="EM107" s="351" t="str">
        <f>IF(ISERROR(VLOOKUP(DI107,Exploitation!$B$115:$G$119,6,FALSE)),"",VLOOKUP(DI107,Exploitation!$B$115:$G$119,6,FALSE))</f>
        <v/>
      </c>
      <c r="EN107" s="355" t="str">
        <f>IF(ISERROR(VLOOKUP(DG107,Exploitation!$B$123:$D$127,1,FALSE)),"",VLOOKUP(DG107,Exploitation!$B$123:$D$127,1,FALSE))</f>
        <v/>
      </c>
      <c r="EO107" s="355" t="str">
        <f>IF(ISERROR(VLOOKUP(DH107,Exploitation!$B$123:$D$127,1,FALSE)),"",VLOOKUP(DH107,Exploitation!$B$123:$D$127,1,FALSE))</f>
        <v/>
      </c>
      <c r="EP107" s="355" t="str">
        <f>IF(ISERROR(VLOOKUP(DI107,Exploitation!$B$123:$D$127,1,FALSE)),"",VLOOKUP(DI107,Exploitation!$B$123:$D$127,1,FALSE))</f>
        <v/>
      </c>
      <c r="EQ107" s="355" t="str">
        <f>IF(ISERROR(VLOOKUP(DG107,Exploitation!$B$123:$D$127,3,FALSE)),"",VLOOKUP(DG107,Exploitation!$B$123:$D$127,3,FALSE))</f>
        <v/>
      </c>
      <c r="ER107" s="355" t="str">
        <f>IF(ISERROR(VLOOKUP(DH107,Exploitation!$B$123:$D$127,3,FALSE)),"",VLOOKUP(DH107,Exploitation!$B$123:$D$127,3,FALSE))</f>
        <v/>
      </c>
      <c r="ES107" s="355" t="str">
        <f>IF(ISERROR(VLOOKUP(DI107,Exploitation!$B$123:$D$127,3,FALSE)),"",VLOOKUP(DI107,Exploitation!$B$123:$D$127,3,FALSE))</f>
        <v/>
      </c>
      <c r="ET107" s="340">
        <f t="shared" si="157"/>
        <v>0</v>
      </c>
      <c r="EU107" s="340">
        <f t="shared" si="157"/>
        <v>0</v>
      </c>
      <c r="EV107" s="340">
        <f t="shared" si="158"/>
        <v>0</v>
      </c>
      <c r="EW107" s="340">
        <f t="shared" si="116"/>
        <v>0</v>
      </c>
      <c r="EX107" s="340">
        <f t="shared" si="159"/>
        <v>0</v>
      </c>
      <c r="EY107" s="340">
        <f t="shared" si="159"/>
        <v>0</v>
      </c>
      <c r="EZ107" s="340">
        <f t="shared" ca="1" si="160"/>
        <v>0</v>
      </c>
      <c r="FA107" s="340">
        <f t="shared" ca="1" si="161"/>
        <v>0</v>
      </c>
      <c r="FB107" s="340">
        <f t="shared" ca="1" si="162"/>
        <v>0</v>
      </c>
      <c r="FC107" s="340">
        <f t="shared" ca="1" si="163"/>
        <v>0</v>
      </c>
      <c r="FD107" s="340">
        <f t="shared" ca="1" si="164"/>
        <v>0</v>
      </c>
      <c r="FE107" s="340">
        <f t="shared" ca="1" si="165"/>
        <v>0</v>
      </c>
      <c r="FF107" s="351" t="str">
        <f>IF(Exploitation!L95="","",Exploitation!L95)</f>
        <v/>
      </c>
      <c r="FG107" s="351" t="str">
        <f>IF(Exploitation!M95="","",Exploitation!M95)</f>
        <v/>
      </c>
      <c r="FH107" s="351" t="str">
        <f>IF(Exploitation!N95="","",Exploitation!N95)</f>
        <v/>
      </c>
      <c r="FI107" s="340" t="str">
        <f>IF(ISERROR(VLOOKUP(FF107,Exploitation!$B$115:$E$119,3,FALSE)),"",VLOOKUP(FF107,Exploitation!$B$115:$E$119,3,FALSE))</f>
        <v/>
      </c>
      <c r="FJ107" s="340" t="str">
        <f>IF(ISERROR(VLOOKUP(FG107,Exploitation!$B$115:$E$119,3,FALSE)),"",VLOOKUP(FG107,Exploitation!$B$115:$E$119,3,FALSE))</f>
        <v/>
      </c>
      <c r="FK107" s="340" t="str">
        <f>IF(ISERROR(VLOOKUP(FH107,Exploitation!$B$115:$E$119,3,FALSE)),"",VLOOKUP(FH107,Exploitation!$B$115:$E$119,3,FALSE))</f>
        <v/>
      </c>
      <c r="FL107" s="361">
        <f t="shared" si="166"/>
        <v>0</v>
      </c>
      <c r="FM107" s="361">
        <f t="shared" si="167"/>
        <v>0</v>
      </c>
      <c r="FN107" s="361">
        <f t="shared" si="168"/>
        <v>0</v>
      </c>
      <c r="FO107" s="361">
        <f t="shared" si="169"/>
        <v>0</v>
      </c>
      <c r="FP107" s="361">
        <f t="shared" si="170"/>
        <v>0</v>
      </c>
      <c r="FQ107" s="361">
        <f t="shared" si="171"/>
        <v>0</v>
      </c>
      <c r="FR107" s="361">
        <f>IF(FK107='Donnees d''entrée'!$B$477,'Donnees d''entrée'!$E$477*FP107,0)</f>
        <v>0</v>
      </c>
      <c r="FS107" s="361">
        <f>IF(FK107='Donnees d''entrée'!$B$477,'Donnees d''entrée'!$F$477*FP107,FP107)</f>
        <v>0</v>
      </c>
      <c r="FT107" s="361">
        <f>IF(ISERROR(VLOOKUP(FK107,'Donnees d''entrée'!$B$470:$G$478,2,FALSE)*FS107),0,VLOOKUP(FK107,'Donnees d''entrée'!$B$470:$G$478,2,FALSE)*FS107)</f>
        <v>0</v>
      </c>
      <c r="FU107" s="361">
        <f>IF(ISERROR($FL107*VLOOKUP($FI107,'Donnees d''entrée'!$B$470:$G$478,4,FALSE)),0,$FL107*VLOOKUP($FI107,'Donnees d''entrée'!$B$470:$G$478,4,FALSE))</f>
        <v>0</v>
      </c>
      <c r="FV107" s="361">
        <f>IF(ISERROR($FL107*VLOOKUP($FI107,'Donnees d''entrée'!$B$470:$G$478,5,FALSE)),0,$FL107*VLOOKUP($FI107,'Donnees d''entrée'!$B$470:$G$478,5,FALSE))</f>
        <v>0</v>
      </c>
      <c r="FW107" s="361">
        <f>IF(ISERROR(FM107*(1-VLOOKUP(FI107,'Donnees d''entrée'!$B$470:$G$478,6,FALSE))),0,FM107*(1-VLOOKUP(FI107,'Donnees d''entrée'!$B$470:$G$478,6,FALSE)))</f>
        <v>0</v>
      </c>
      <c r="FX107" s="361">
        <f>IF(ISERROR(FM107*VLOOKUP(FI107,'Donnees d''entrée'!$B$470:$G$478,6,FALSE)),0,FM107*VLOOKUP(FI107,'Donnees d''entrée'!$B$470:$G$478,6,FALSE))</f>
        <v>0</v>
      </c>
      <c r="FY107" s="361">
        <f>IF(ISERROR($FN107*VLOOKUP($FJ107,'Donnees d''entrée'!$B$470:$G$478,4,FALSE)),0,$FN107*VLOOKUP($FJ107,'Donnees d''entrée'!$B$470:$G$478,4,FALSE))</f>
        <v>0</v>
      </c>
      <c r="FZ107" s="361">
        <f>IF(ISERROR($FN107*VLOOKUP($FJ107,'Donnees d''entrée'!$B$470:$G$478,5,FALSE)),0,$FN107*VLOOKUP($FJ107,'Donnees d''entrée'!$B$470:$G$478,5,FALSE))</f>
        <v>0</v>
      </c>
      <c r="GA107" s="361">
        <f>IF(ISERROR(FO107*(1-VLOOKUP(FJ107,'Donnees d''entrée'!$B$470:$G$478,6,FALSE))),0,FO107*(1-VLOOKUP(FJ107,'Donnees d''entrée'!$B$470:$G$478,6,FALSE)))</f>
        <v>0</v>
      </c>
      <c r="GB107" s="361">
        <f>IF(ISERROR(FO107*VLOOKUP(FJ107,'Donnees d''entrée'!$B$470:$G$478,6,FALSE)),0,FO107*VLOOKUP(FJ107,'Donnees d''entrée'!$B$470:$G$478,6,FALSE))</f>
        <v>0</v>
      </c>
      <c r="GC107" s="361">
        <f>IF(ISERROR(IF(FK107='Donnees d''entrée'!$B$477,FR107,(FS107-FT107)*VLOOKUP(FK107,'Donnees d''entrée'!$B$470:$G$478,4,FALSE))),0,IF(FK107='Donnees d''entrée'!$B$477,FR107,(FS107-FT107)*VLOOKUP(FK107,'Donnees d''entrée'!$B$470:$G$478,4,FALSE)))</f>
        <v>0</v>
      </c>
      <c r="GD107" s="361">
        <f>IF(ISERROR(IF(FK107='Donnees d''entrée'!$B$477,FS107-FT107,(FS107-FT107)*VLOOKUP(FK107,'Donnees d''entrée'!$B$470:$G$478,5,FALSE))),0,IF(FK107='Donnees d''entrée'!$B$477,FS107-FT107,(FS107-FT107)*VLOOKUP(FK107,'Donnees d''entrée'!$B$470:$G$478,5,FALSE)))</f>
        <v>0</v>
      </c>
      <c r="GE107" s="361">
        <f>IF(ISERROR(IF(FK107='Donnees d''entrée'!$B$477,(FQ107-FR107-FS107)*'Donnees d''entrée'!$G$477+GC107,(FQ107-FT107)*(1-VLOOKUP(FK107,'Donnees d''entrée'!$B$470:$G$478,6,FALSE)))),0,IF(FK107='Donnees d''entrée'!$B$477,(FQ107-FR107-FS107)*'Donnees d''entrée'!$G$477+GC107,(FQ107-FT107)*(1-VLOOKUP(FK107,'Donnees d''entrée'!$B$470:$G$478,6,FALSE))))</f>
        <v>0</v>
      </c>
      <c r="GF107" s="361">
        <f>IF(ISERROR(IF(FK107='Donnees d''entrée'!$B$477,(FQ107-FR107-FS107)*'Donnees d''entrée'!$G$477+GD107,(FQ107-FT107)*VLOOKUP(FK107,'Donnees d''entrée'!$B$470:$G$478,6,FALSE))),0,IF(FK107='Donnees d''entrée'!$B$477,(FQ107-FR107-FS107)*'Donnees d''entrée'!$G$477+GD107,(FQ107-FT107)*VLOOKUP(FK107,'Donnees d''entrée'!$B$470:$G$478,6,FALSE)))</f>
        <v>0</v>
      </c>
      <c r="GG107" s="351" t="str">
        <f>IF(ISERROR(VLOOKUP(FF107,Exploitation!$B$115:$G$119,5,FALSE)),"",VLOOKUP(FF107,Exploitation!$B$115:$G$119,5,FALSE))</f>
        <v/>
      </c>
      <c r="GH107" s="351" t="str">
        <f>IF(ISERROR(VLOOKUP(FF107,Exploitation!$B$115:$G$119,6,FALSE)),"",VLOOKUP(FF107,Exploitation!$B$115:$G$119,6,FALSE))</f>
        <v/>
      </c>
      <c r="GI107" s="351" t="str">
        <f>IF(ISERROR(VLOOKUP(FG107,Exploitation!$B$115:$G$119,5,FALSE)),"",VLOOKUP(FG107,Exploitation!$B$115:$G$119,5,FALSE))</f>
        <v/>
      </c>
      <c r="GJ107" s="351" t="str">
        <f>IF(ISERROR(VLOOKUP(FG107,Exploitation!$B$115:$G$119,6,FALSE)),"",VLOOKUP(FG107,Exploitation!$B$115:$G$119,6,FALSE))</f>
        <v/>
      </c>
      <c r="GK107" s="351" t="str">
        <f>IF(ISERROR(VLOOKUP(FH107,Exploitation!$B$115:$G$119,5,FALSE)),"",VLOOKUP(FH107,Exploitation!$B$115:$G$119,5,FALSE))</f>
        <v/>
      </c>
      <c r="GL107" s="351" t="str">
        <f>IF(ISERROR(VLOOKUP(FH107,Exploitation!$B$115:$G$119,6,FALSE)),"",VLOOKUP(FH107,Exploitation!$B$115:$G$119,6,FALSE))</f>
        <v/>
      </c>
      <c r="GM107" s="355" t="str">
        <f>IF(ISERROR(VLOOKUP(FF107,Exploitation!$B$123:$D$127,1,FALSE)),"",VLOOKUP(FF107,Exploitation!$B$123:$D$127,1,FALSE))</f>
        <v/>
      </c>
      <c r="GN107" s="355" t="str">
        <f>IF(ISERROR(VLOOKUP(FG107,Exploitation!$B$123:$D$127,1,FALSE)),"",VLOOKUP(FG107,Exploitation!$B$123:$D$127,1,FALSE))</f>
        <v/>
      </c>
      <c r="GO107" s="355" t="str">
        <f>IF(ISERROR(VLOOKUP(FH107,Exploitation!$B$123:$D$127,1,FALSE)),"",VLOOKUP(FH107,Exploitation!$B$123:$D$127,1,FALSE))</f>
        <v/>
      </c>
      <c r="GP107" s="355" t="str">
        <f>IF(ISERROR(VLOOKUP(FF107,Exploitation!$B$123:$D$127,3,FALSE)),"",VLOOKUP(FF107,Exploitation!$B$123:$D$127,3,FALSE))</f>
        <v/>
      </c>
      <c r="GQ107" s="355" t="str">
        <f>IF(ISERROR(VLOOKUP(FG107,Exploitation!$B$123:$D$127,3,FALSE)),"",VLOOKUP(FG107,Exploitation!$B$123:$D$127,3,FALSE))</f>
        <v/>
      </c>
      <c r="GR107" s="355" t="str">
        <f>IF(ISERROR(VLOOKUP(FH107,Exploitation!$B$123:$D$127,3,FALSE)),"",VLOOKUP(FH107,Exploitation!$B$123:$D$127,3,FALSE))</f>
        <v/>
      </c>
      <c r="GS107" s="340">
        <f t="shared" si="172"/>
        <v>0</v>
      </c>
      <c r="GT107" s="340">
        <f t="shared" si="173"/>
        <v>0</v>
      </c>
      <c r="GU107" s="340">
        <f t="shared" si="174"/>
        <v>0</v>
      </c>
      <c r="GV107" s="340">
        <f t="shared" si="174"/>
        <v>0</v>
      </c>
      <c r="GW107" s="340">
        <f t="shared" si="175"/>
        <v>0</v>
      </c>
      <c r="GX107" s="340">
        <f t="shared" si="175"/>
        <v>0</v>
      </c>
      <c r="GY107" s="340">
        <f t="shared" ca="1" si="176"/>
        <v>0</v>
      </c>
      <c r="GZ107" s="340">
        <f t="shared" ca="1" si="177"/>
        <v>0</v>
      </c>
      <c r="HA107" s="340">
        <f t="shared" ca="1" si="178"/>
        <v>0</v>
      </c>
      <c r="HB107" s="340">
        <f t="shared" ca="1" si="179"/>
        <v>0</v>
      </c>
      <c r="HC107" s="340">
        <f t="shared" ca="1" si="180"/>
        <v>0</v>
      </c>
      <c r="HD107" s="340">
        <f t="shared" ca="1" si="181"/>
        <v>0</v>
      </c>
      <c r="HE107" s="351" t="str">
        <f>IF(Exploitation!O95="","",Exploitation!O95)</f>
        <v/>
      </c>
      <c r="HF107" s="351" t="str">
        <f>IF(Exploitation!P95="","",Exploitation!P95)</f>
        <v/>
      </c>
      <c r="HG107" s="351" t="str">
        <f>IF(Exploitation!Q95="","",Exploitation!Q95)</f>
        <v/>
      </c>
      <c r="HH107" s="340" t="str">
        <f>IF(ISERROR(VLOOKUP(HE107,Exploitation!$B$115:$E$119,3,FALSE)),"",VLOOKUP(HE107,Exploitation!$B$115:$E$119,3,FALSE))</f>
        <v/>
      </c>
      <c r="HI107" s="340" t="str">
        <f>IF(ISERROR(VLOOKUP(HF107,Exploitation!$B$115:$E$119,3,FALSE)),"",VLOOKUP(HF107,Exploitation!$B$115:$E$119,3,FALSE))</f>
        <v/>
      </c>
      <c r="HJ107" s="340" t="str">
        <f>IF(ISERROR(VLOOKUP(HG107,Exploitation!$B$115:$E$119,3,FALSE)),"",VLOOKUP(HG107,Exploitation!$B$115:$E$119,3,FALSE))</f>
        <v/>
      </c>
      <c r="HK107" s="361">
        <f t="shared" si="182"/>
        <v>0</v>
      </c>
      <c r="HL107" s="361">
        <f t="shared" si="183"/>
        <v>0</v>
      </c>
      <c r="HM107" s="361">
        <f t="shared" si="184"/>
        <v>0</v>
      </c>
      <c r="HN107" s="361">
        <f t="shared" si="185"/>
        <v>0</v>
      </c>
      <c r="HO107" s="361">
        <f t="shared" si="186"/>
        <v>0</v>
      </c>
      <c r="HP107" s="361">
        <f t="shared" si="187"/>
        <v>0</v>
      </c>
      <c r="HQ107" s="361">
        <f>IF(HJ107='Donnees d''entrée'!$B$477,'Donnees d''entrée'!$E$477*HO107,0)</f>
        <v>0</v>
      </c>
      <c r="HR107" s="361">
        <f>IF(HJ107='Donnees d''entrée'!$B$477,'Donnees d''entrée'!$F$477*HO107,HO107)</f>
        <v>0</v>
      </c>
      <c r="HS107" s="361">
        <f>IF(ISERROR(VLOOKUP(HJ107,'Donnees d''entrée'!$B$470:$G$478,2,FALSE)*HR107),0,VLOOKUP(HJ107,'Donnees d''entrée'!$B$470:$G$478,2,FALSE)*HR107)</f>
        <v>0</v>
      </c>
      <c r="HT107" s="361">
        <f>IF(ISERROR($HK107*VLOOKUP($HH107,'Donnees d''entrée'!$B$470:$G$478,4,FALSE)),0,$HK107*VLOOKUP($HH107,'Donnees d''entrée'!$B$470:$G$478,4,FALSE))</f>
        <v>0</v>
      </c>
      <c r="HU107" s="361">
        <f>IF(ISERROR($HK107*VLOOKUP($HH107,'Donnees d''entrée'!$B$470:$G$478,5,FALSE)),0,$HK107*VLOOKUP($HH107,'Donnees d''entrée'!$B$470:$G$478,5,FALSE))</f>
        <v>0</v>
      </c>
      <c r="HV107" s="361">
        <f>IF(ISERROR(HL107*(1-VLOOKUP(HH107,'Donnees d''entrée'!$B$470:$G$478,6,FALSE))),0,HL107*(1-VLOOKUP(HH107,'Donnees d''entrée'!$B$470:$G$478,6,FALSE)))</f>
        <v>0</v>
      </c>
      <c r="HW107" s="361">
        <f>IF(ISERROR(HL107*VLOOKUP(HH107,'Donnees d''entrée'!$B$470:$G$478,6,FALSE)),0,HL107*VLOOKUP(HH107,'Donnees d''entrée'!$B$470:$G$478,6,FALSE))</f>
        <v>0</v>
      </c>
      <c r="HX107" s="361">
        <f>IF(ISERROR($HM107*VLOOKUP($HI107,'Donnees d''entrée'!$B$470:$G$478,4,FALSE)),0,$HM107*VLOOKUP($HI107,'Donnees d''entrée'!$B$470:$G$478,4,FALSE))</f>
        <v>0</v>
      </c>
      <c r="HY107" s="361">
        <f>IF(ISERROR($HM107*VLOOKUP($HI107,'Donnees d''entrée'!$B$470:$G$478,5,FALSE)),0,$HM107*VLOOKUP($HI107,'Donnees d''entrée'!$B$470:$G$478,5,FALSE))</f>
        <v>0</v>
      </c>
      <c r="HZ107" s="361">
        <f>IF(ISERROR(HN107*(1-VLOOKUP(HI107,'Donnees d''entrée'!$B$470:$G$478,6,FALSE))),0,HN107*(1-VLOOKUP(HI107,'Donnees d''entrée'!$B$470:$G$478,6,FALSE)))</f>
        <v>0</v>
      </c>
      <c r="IA107" s="361">
        <f>IF(ISERROR(HN107*VLOOKUP(HI107,'Donnees d''entrée'!$B$470:$G$478,6,FALSE)),0,HN107*VLOOKUP(HI107,'Donnees d''entrée'!$B$470:$G$478,6,FALSE))</f>
        <v>0</v>
      </c>
      <c r="IB107" s="361">
        <f>IF(ISERROR(IF(HJ107='Donnees d''entrée'!$B$477,HQ107,(HR107-HS107)*VLOOKUP(HJ107,'Donnees d''entrée'!$B$470:$G$478,4,FALSE))),0,IF(HJ107='Donnees d''entrée'!$B$477,HQ107,(HR107-HS107)*VLOOKUP(HJ107,'Donnees d''entrée'!$B$470:$G$478,4,FALSE)))</f>
        <v>0</v>
      </c>
      <c r="IC107" s="361">
        <f>IF(ISERROR(IF(HJ107='Donnees d''entrée'!$B$477,HR107-HS107,(HR107-HS107)*VLOOKUP(HJ107,'Donnees d''entrée'!$B$470:$G$478,5,FALSE))),0,IF(HJ107='Donnees d''entrée'!$B$477,HR107-HS107,(HR107-HS107)*VLOOKUP(HJ107,'Donnees d''entrée'!$B$470:$G$478,5,FALSE)))</f>
        <v>0</v>
      </c>
      <c r="ID107" s="361">
        <f>IF(ISERROR(IF(HJ107='Donnees d''entrée'!$B$477,(HP107-HQ107-HR107)*'Donnees d''entrée'!$G$477+IB107,(HP107-HS107)*(1-VLOOKUP(HJ107,'Donnees d''entrée'!$B$470:$G$478,6,FALSE)))),0,IF(HJ107='Donnees d''entrée'!$B$477,(HP107-HQ107-HR107)*'Donnees d''entrée'!$G$477+IB107,(HP107-HS107)*(1-VLOOKUP(HJ107,'Donnees d''entrée'!$B$470:$G$478,6,FALSE))))</f>
        <v>0</v>
      </c>
      <c r="IE107" s="361">
        <f>IF(ISERROR(IF(HJ107='Donnees d''entrée'!$B$477,(HP107-HQ107-HR107)*'Donnees d''entrée'!$G$477+IC107,(HP107-HS107)*VLOOKUP(HJ107,'Donnees d''entrée'!$B$470:$G$478,6,FALSE))),0,IF(HJ107='Donnees d''entrée'!$B$477,(HP107-HQ107-HR107)*'Donnees d''entrée'!$G$477+IC107,(HP107-HS107)*VLOOKUP(HJ107,'Donnees d''entrée'!$B$470:$G$478,6,FALSE)))</f>
        <v>0</v>
      </c>
      <c r="IF107" s="351" t="str">
        <f>IF(ISERROR(VLOOKUP(HE107,Exploitation!$B$115:$G$119,5,FALSE)),"",VLOOKUP(HE107,Exploitation!$B$115:$G$119,5,FALSE))</f>
        <v/>
      </c>
      <c r="IG107" s="351" t="str">
        <f>IF(ISERROR(VLOOKUP(HE107,Exploitation!$B$115:$G$119,6,FALSE)),"",VLOOKUP(HE107,Exploitation!$B$115:$G$119,6,FALSE))</f>
        <v/>
      </c>
      <c r="IH107" s="351" t="str">
        <f>IF(ISERROR(VLOOKUP(HF107,Exploitation!$B$115:$G$119,5,FALSE)),"",VLOOKUP(HF107,Exploitation!$B$115:$G$119,5,FALSE))</f>
        <v/>
      </c>
      <c r="II107" s="351" t="str">
        <f>IF(ISERROR(VLOOKUP(HF107,Exploitation!$B$115:$G$119,6,FALSE)),"",VLOOKUP(HF107,Exploitation!$B$115:$G$119,6,FALSE))</f>
        <v/>
      </c>
      <c r="IJ107" s="351" t="str">
        <f>IF(ISERROR(VLOOKUP(HG107,Exploitation!$B$115:$G$119,5,FALSE)),"",VLOOKUP(HG107,Exploitation!$B$115:$G$119,5,FALSE))</f>
        <v/>
      </c>
      <c r="IK107" s="351" t="str">
        <f>IF(ISERROR(VLOOKUP(HG107,Exploitation!$B$115:$G$119,6,FALSE)),"",VLOOKUP(HG107,Exploitation!$B$115:$G$119,6,FALSE))</f>
        <v/>
      </c>
      <c r="IL107" s="355" t="str">
        <f>IF(ISERROR(VLOOKUP(HE107,Exploitation!$B$123:$D$127,1,FALSE)),"",VLOOKUP(HE107,Exploitation!$B$123:$D$127,1,FALSE))</f>
        <v/>
      </c>
      <c r="IM107" s="355" t="str">
        <f>IF(ISERROR(VLOOKUP(HF107,Exploitation!$B$123:$D$127,1,FALSE)),"",VLOOKUP(HF107,Exploitation!$B$123:$D$127,1,FALSE))</f>
        <v/>
      </c>
      <c r="IN107" s="355" t="str">
        <f>IF(ISERROR(VLOOKUP(HG107,Exploitation!$B$123:$D$127,1,FALSE)),"",VLOOKUP(HG107,Exploitation!$B$123:$D$127,1,FALSE))</f>
        <v/>
      </c>
      <c r="IO107" s="355" t="str">
        <f>IF(ISERROR(VLOOKUP(HE107,Exploitation!$B$123:$D$127,3,FALSE)),"",VLOOKUP(HE107,Exploitation!$B$123:$D$127,3,FALSE))</f>
        <v/>
      </c>
      <c r="IP107" s="355" t="str">
        <f>IF(ISERROR(VLOOKUP(HF107,Exploitation!$B$123:$D$127,3,FALSE)),"",VLOOKUP(HF107,Exploitation!$B$123:$D$127,3,FALSE))</f>
        <v/>
      </c>
      <c r="IQ107" s="355" t="str">
        <f>IF(ISERROR(VLOOKUP(HG107,Exploitation!$B$123:$D$127,3,FALSE)),"",VLOOKUP(HG107,Exploitation!$B$123:$D$127,3,FALSE))</f>
        <v/>
      </c>
      <c r="IR107" s="340">
        <f t="shared" si="188"/>
        <v>0</v>
      </c>
      <c r="IS107" s="340">
        <f t="shared" si="189"/>
        <v>0</v>
      </c>
      <c r="IT107" s="340">
        <f t="shared" si="190"/>
        <v>0</v>
      </c>
      <c r="IU107" s="340">
        <f t="shared" si="190"/>
        <v>0</v>
      </c>
      <c r="IV107" s="340">
        <f t="shared" si="191"/>
        <v>0</v>
      </c>
      <c r="IW107" s="340">
        <f t="shared" si="191"/>
        <v>0</v>
      </c>
    </row>
    <row r="108" spans="1:257" hidden="1" x14ac:dyDescent="0.25">
      <c r="A108" s="331">
        <v>8</v>
      </c>
      <c r="B108" s="280" t="str">
        <f t="shared" si="117"/>
        <v/>
      </c>
      <c r="C108" s="423">
        <f t="shared" ca="1" si="118"/>
        <v>0</v>
      </c>
      <c r="D108" s="423">
        <f t="shared" ca="1" si="119"/>
        <v>0</v>
      </c>
      <c r="E108" s="423">
        <f t="shared" ca="1" si="120"/>
        <v>0</v>
      </c>
      <c r="F108" s="423">
        <f t="shared" ca="1" si="121"/>
        <v>0</v>
      </c>
      <c r="G108" s="423">
        <f t="shared" ca="1" si="122"/>
        <v>0</v>
      </c>
      <c r="H108" s="423">
        <f t="shared" ca="1" si="123"/>
        <v>0</v>
      </c>
      <c r="I108" s="351" t="str">
        <f>IF(Exploitation!C96="","",Exploitation!C96)</f>
        <v/>
      </c>
      <c r="J108" s="351" t="str">
        <f>IF(Exploitation!D96="","",Exploitation!D96)</f>
        <v/>
      </c>
      <c r="K108" s="351" t="str">
        <f>IF(Exploitation!E96="","",Exploitation!E96)</f>
        <v/>
      </c>
      <c r="L108" s="340" t="str">
        <f>IF(ISERROR(VLOOKUP(I108,Exploitation!$B$115:$E$119,3,FALSE)),"",VLOOKUP(I108,Exploitation!$B$115:$E$119,3,FALSE))</f>
        <v/>
      </c>
      <c r="M108" s="340" t="str">
        <f>IF(ISERROR(VLOOKUP(J108,Exploitation!$B$115:$E$119,3,FALSE)),"",VLOOKUP(J108,Exploitation!$B$115:$E$119,3,FALSE))</f>
        <v/>
      </c>
      <c r="N108" s="340" t="str">
        <f>IF(ISERROR(VLOOKUP(K108,Exploitation!$B$115:$E$119,3,FALSE)),"",VLOOKUP(K108,Exploitation!$B$115:$E$119,3,FALSE))</f>
        <v/>
      </c>
      <c r="O108" s="361">
        <f t="shared" si="124"/>
        <v>0</v>
      </c>
      <c r="P108" s="361">
        <f t="shared" si="125"/>
        <v>0</v>
      </c>
      <c r="Q108" s="361">
        <f t="shared" si="125"/>
        <v>0</v>
      </c>
      <c r="R108" s="361">
        <f t="shared" si="126"/>
        <v>0</v>
      </c>
      <c r="S108" s="361">
        <f t="shared" si="127"/>
        <v>0</v>
      </c>
      <c r="T108" s="361">
        <f t="shared" si="128"/>
        <v>0</v>
      </c>
      <c r="U108" s="361">
        <f>IF(N108='Donnees d''entrée'!$B$477,'Donnees d''entrée'!$E$477*S108,0)</f>
        <v>0</v>
      </c>
      <c r="V108" s="361">
        <f>IF(N108='Donnees d''entrée'!$B$477,'Donnees d''entrée'!$F$477*S108,S108)</f>
        <v>0</v>
      </c>
      <c r="W108" s="361">
        <f>IF(ISERROR(VLOOKUP(N108,'Donnees d''entrée'!$B$470:$G$478,2,FALSE)*V108),0,VLOOKUP(N108,'Donnees d''entrée'!$B$470:$G$478,2,FALSE)*V108)</f>
        <v>0</v>
      </c>
      <c r="X108" s="361">
        <f>IF(ISERROR($O108*VLOOKUP($L108,'Donnees d''entrée'!$B$470:$G$478,4,FALSE)),0,$O108*VLOOKUP($L108,'Donnees d''entrée'!$B$470:$G$478,4,FALSE))</f>
        <v>0</v>
      </c>
      <c r="Y108" s="361">
        <f>IF(ISERROR($O108*VLOOKUP($L108,'Donnees d''entrée'!$B$470:$G$478,5,FALSE)),0,$O108*VLOOKUP($L108,'Donnees d''entrée'!$B$470:$G$478,5,FALSE))</f>
        <v>0</v>
      </c>
      <c r="Z108" s="361">
        <f>IF(ISERROR(P108*(1-VLOOKUP(L108,'Donnees d''entrée'!$B$470:$G$478,6,FALSE))),0,P108*(1-VLOOKUP(L108,'Donnees d''entrée'!$B$470:$G$478,6,FALSE)))</f>
        <v>0</v>
      </c>
      <c r="AA108" s="361">
        <f>IF(ISERROR(P108*VLOOKUP(L108,'Donnees d''entrée'!$B$470:$G$478,6,FALSE)),0,P108*VLOOKUP(L108,'Donnees d''entrée'!$B$470:$G$478,6,FALSE))</f>
        <v>0</v>
      </c>
      <c r="AB108" s="361">
        <f>IF(ISERROR($Q108*VLOOKUP($M108,'Donnees d''entrée'!$B$470:$G$478,4,FALSE)),0,$Q108*VLOOKUP($M108,'Donnees d''entrée'!$B$470:$G$478,4,FALSE))</f>
        <v>0</v>
      </c>
      <c r="AC108" s="361">
        <f>IF(ISERROR($Q108*VLOOKUP($M108,'Donnees d''entrée'!$B$470:$G$478,5,FALSE)),0,$Q108*VLOOKUP($M108,'Donnees d''entrée'!$B$470:$G$478,5,FALSE))</f>
        <v>0</v>
      </c>
      <c r="AD108" s="361">
        <f>IF(ISERROR(R108*(1-VLOOKUP(M108,'Donnees d''entrée'!$B$470:$G$478,6,FALSE))),0,R108*(1-VLOOKUP(M108,'Donnees d''entrée'!$B$470:$G$478,6,FALSE)))</f>
        <v>0</v>
      </c>
      <c r="AE108" s="361">
        <f>IF(ISERROR(R108*VLOOKUP($M108,'Donnees d''entrée'!$B$470:$G$478,6,FALSE)),0,R108*VLOOKUP($M108,'Donnees d''entrée'!$B$470:$G$478,6,FALSE))</f>
        <v>0</v>
      </c>
      <c r="AF108" s="361">
        <f>IF(ISERROR(IF(N108='Donnees d''entrée'!$B$477,U108,(V108-W108)*VLOOKUP(N108,'Donnees d''entrée'!$B$470:$G$478,4,FALSE))),0,IF(N108='Donnees d''entrée'!$B$477,U108,(V108-W108)*VLOOKUP(N108,'Donnees d''entrée'!$B$470:$G$478,4,FALSE)))</f>
        <v>0</v>
      </c>
      <c r="AG108" s="361">
        <f>IF(ISERROR(IF(N108='Donnees d''entrée'!$B$477,V108-W108,(V108-W108)*VLOOKUP(N108,'Donnees d''entrée'!$B$470:$G$478,5,FALSE))),0,IF(N108='Donnees d''entrée'!$B$477,V108-W108,(V108-W108)*VLOOKUP(N108,'Donnees d''entrée'!$B$470:$G$478,5,FALSE)))</f>
        <v>0</v>
      </c>
      <c r="AH108" s="361">
        <f>IF(ISERROR(IF(N108='Donnees d''entrée'!$B$477,(T108-U108-V108)*'Donnees d''entrée'!$G$477+AF108,(T108-W108)*(1-VLOOKUP(N108,'Donnees d''entrée'!$B$470:$G$478,6,FALSE)))),0,IF(N108='Donnees d''entrée'!$B$477,(T108-U108-V108)*'Donnees d''entrée'!$G$477+AF108,(T108-W108)*(1-VLOOKUP(N108,'Donnees d''entrée'!$B$470:$G$478,6,FALSE))))</f>
        <v>0</v>
      </c>
      <c r="AI108" s="361">
        <f>IF(ISERROR(IF(N108='Donnees d''entrée'!$B$477,(T108-U108-V108)*'Donnees d''entrée'!$G$477+AG108,(T108-W108)*VLOOKUP(N108,'Donnees d''entrée'!$B$470:$G$478,6,FALSE))),0,IF(N108='Donnees d''entrée'!$B$477,(T108-U108-V108)*'Donnees d''entrée'!$G$477+AG108,(T108-W108)*VLOOKUP(N108,'Donnees d''entrée'!$B$470:$G$478,6,FALSE)))</f>
        <v>0</v>
      </c>
      <c r="AJ108" s="351" t="str">
        <f>IF(ISERROR(VLOOKUP(I108,Exploitation!$B$115:$G$119,5,FALSE)),"",VLOOKUP(I108,Exploitation!$B$115:$G$119,5,FALSE))</f>
        <v/>
      </c>
      <c r="AK108" s="351" t="str">
        <f>IF(ISERROR(VLOOKUP(I108,Exploitation!$B$115:$G$119,6,FALSE)),"",VLOOKUP(I108,Exploitation!$B$115:$G$119,6,FALSE))</f>
        <v/>
      </c>
      <c r="AL108" s="351" t="str">
        <f>IF(ISERROR(VLOOKUP(J108,Exploitation!$B$115:$G$119,5,FALSE)),"",VLOOKUP(J108,Exploitation!$B$115:$G$119,5,FALSE))</f>
        <v/>
      </c>
      <c r="AM108" s="351" t="str">
        <f>IF(ISERROR(VLOOKUP(J108,Exploitation!$B$115:$G$119,6,FALSE)),"",VLOOKUP(J108,Exploitation!$B$115:$G$119,6,FALSE))</f>
        <v/>
      </c>
      <c r="AN108" s="351" t="str">
        <f>IF(ISERROR(VLOOKUP(K108,Exploitation!$B$115:$G$119,5,FALSE)),"",VLOOKUP(K108,Exploitation!$B$115:$G$119,5,FALSE))</f>
        <v/>
      </c>
      <c r="AO108" s="351" t="str">
        <f>IF(ISERROR(VLOOKUP(K108,Exploitation!$B$115:$G$119,6,FALSE)),"",VLOOKUP(K108,Exploitation!$B$115:$G$119,6,FALSE))</f>
        <v/>
      </c>
      <c r="AP108" s="355" t="str">
        <f>IF(ISERROR(VLOOKUP(I108,Exploitation!$B$123:$D$127,1,FALSE)),"",VLOOKUP(I108,Exploitation!$B$123:$D$127,1,FALSE))</f>
        <v/>
      </c>
      <c r="AQ108" s="355" t="str">
        <f>IF(ISERROR(VLOOKUP(J108,Exploitation!$B$123:$D$127,1,FALSE)),"",VLOOKUP(J108,Exploitation!$B$123:$D$127,1,FALSE))</f>
        <v/>
      </c>
      <c r="AR108" s="355" t="str">
        <f>IF(ISERROR(VLOOKUP(K108,Exploitation!$B$123:$D$127,1,FALSE)),"",VLOOKUP(K108,Exploitation!$B$123:$D$127,1,FALSE))</f>
        <v/>
      </c>
      <c r="AS108" s="355" t="str">
        <f>IF(ISERROR(VLOOKUP(I108,Exploitation!$B$123:$D$127,3,FALSE)),"",VLOOKUP(I108,Exploitation!$B$123:$D$127,3,FALSE))</f>
        <v/>
      </c>
      <c r="AT108" s="355" t="str">
        <f>IF(ISERROR(VLOOKUP(J108,Exploitation!$B$123:$D$127,3,FALSE)),"",VLOOKUP(J108,Exploitation!$B$123:$D$127,3,FALSE))</f>
        <v/>
      </c>
      <c r="AU108" s="355" t="str">
        <f>IF(ISERROR(VLOOKUP(K108,Exploitation!$B$123:$D$127,3,FALSE)),"",VLOOKUP(K108,Exploitation!$B$123:$D$127,3,FALSE))</f>
        <v/>
      </c>
      <c r="AV108" s="361">
        <f t="shared" si="111"/>
        <v>0</v>
      </c>
      <c r="AW108" s="361">
        <f t="shared" si="112"/>
        <v>0</v>
      </c>
      <c r="AX108" s="361">
        <f t="shared" si="113"/>
        <v>0</v>
      </c>
      <c r="AY108" s="361">
        <f t="shared" si="114"/>
        <v>0</v>
      </c>
      <c r="AZ108" s="361">
        <f t="shared" si="115"/>
        <v>0</v>
      </c>
      <c r="BA108" s="361">
        <f t="shared" si="129"/>
        <v>0</v>
      </c>
      <c r="BB108" s="361">
        <f t="shared" ca="1" si="130"/>
        <v>0</v>
      </c>
      <c r="BC108" s="361">
        <f t="shared" ca="1" si="131"/>
        <v>0</v>
      </c>
      <c r="BD108" s="361">
        <f t="shared" ca="1" si="132"/>
        <v>0</v>
      </c>
      <c r="BE108" s="361">
        <f t="shared" ca="1" si="133"/>
        <v>0</v>
      </c>
      <c r="BF108" s="361">
        <f t="shared" ca="1" si="134"/>
        <v>0</v>
      </c>
      <c r="BG108" s="361">
        <f t="shared" ca="1" si="135"/>
        <v>0</v>
      </c>
      <c r="BH108" s="351" t="str">
        <f>IF(Exploitation!F96="","",Exploitation!F96)</f>
        <v/>
      </c>
      <c r="BI108" s="351" t="str">
        <f>IF(Exploitation!G96="","",Exploitation!G96)</f>
        <v/>
      </c>
      <c r="BJ108" s="351" t="str">
        <f>IF(Exploitation!H96="","",Exploitation!H96)</f>
        <v/>
      </c>
      <c r="BK108" s="340" t="str">
        <f>IF(ISERROR(VLOOKUP(BH108,Exploitation!$B$115:$E$119,3,FALSE)),"",VLOOKUP(BH108,Exploitation!$B$115:$E$119,3,FALSE))</f>
        <v/>
      </c>
      <c r="BL108" s="340" t="str">
        <f>IF(ISERROR(VLOOKUP(BI108,Exploitation!$B$115:$E$119,3,FALSE)),"",VLOOKUP(BI108,Exploitation!$B$115:$E$119,3,FALSE))</f>
        <v/>
      </c>
      <c r="BM108" s="340" t="str">
        <f>IF(ISERROR(VLOOKUP(BJ108,Exploitation!$B$115:$E$119,3,FALSE)),"",VLOOKUP(BJ108,Exploitation!$B$115:$E$119,3,FALSE))</f>
        <v/>
      </c>
      <c r="BN108" s="361">
        <f t="shared" si="136"/>
        <v>0</v>
      </c>
      <c r="BO108" s="361">
        <f t="shared" si="137"/>
        <v>0</v>
      </c>
      <c r="BP108" s="361">
        <f t="shared" si="138"/>
        <v>0</v>
      </c>
      <c r="BQ108" s="361">
        <f t="shared" si="139"/>
        <v>0</v>
      </c>
      <c r="BR108" s="361">
        <f t="shared" si="140"/>
        <v>0</v>
      </c>
      <c r="BS108" s="361">
        <f t="shared" si="141"/>
        <v>0</v>
      </c>
      <c r="BT108" s="361">
        <f>IF(BM108='Donnees d''entrée'!$B$477,'Donnees d''entrée'!$E$477*BR108,0)</f>
        <v>0</v>
      </c>
      <c r="BU108" s="361">
        <f>IF(BM108='Donnees d''entrée'!$B$477,'Donnees d''entrée'!$F$477*BR108,BR108)</f>
        <v>0</v>
      </c>
      <c r="BV108" s="361">
        <f>IF(ISERROR(VLOOKUP(BM108,'Donnees d''entrée'!$B$470:$G$478,2,FALSE)*BU108),0,VLOOKUP(BM108,'Donnees d''entrée'!$B$470:$G$478,2,FALSE)*BU108)</f>
        <v>0</v>
      </c>
      <c r="BW108" s="361">
        <f>IF(ISERROR($BN108*VLOOKUP($BK108,'Donnees d''entrée'!$B$470:$G$478,4,FALSE)),0,$BN108*VLOOKUP($BK108,'Donnees d''entrée'!$B$470:$G$478,4,FALSE))</f>
        <v>0</v>
      </c>
      <c r="BX108" s="361">
        <f>IF(ISERROR($BN108*VLOOKUP($BK108,'Donnees d''entrée'!$B$470:$G$478,5,FALSE)),0,$BN108*VLOOKUP($BK108,'Donnees d''entrée'!$B$470:$G$478,5,FALSE))</f>
        <v>0</v>
      </c>
      <c r="BY108" s="361">
        <f>IF(ISERROR(BO108*(1-VLOOKUP(BK108,'Donnees d''entrée'!$B$470:$G$478,6,FALSE))),0,BO108*(1-VLOOKUP(BK108,'Donnees d''entrée'!$B$470:$G$478,6,FALSE)))</f>
        <v>0</v>
      </c>
      <c r="BZ108" s="361">
        <f>IF(ISERROR(BO108*VLOOKUP(BK108,'Donnees d''entrée'!$B$470:$G$478,6,FALSE)),0,BO108*VLOOKUP(BK108,'Donnees d''entrée'!$B$470:$G$478,6,FALSE))</f>
        <v>0</v>
      </c>
      <c r="CA108" s="361">
        <f>IF(ISERROR($BP108*VLOOKUP($BL108,'Donnees d''entrée'!$B$470:$G$478,4,FALSE)),0,$BP108*VLOOKUP($BL108,'Donnees d''entrée'!$B$470:$G$478,4,FALSE))</f>
        <v>0</v>
      </c>
      <c r="CB108" s="361">
        <f>IF(ISERROR($BP108*VLOOKUP($BL108,'Donnees d''entrée'!$B$470:$G$478,5,FALSE)),0,$BP108*VLOOKUP($BL108,'Donnees d''entrée'!$B$470:$G$478,5,FALSE))</f>
        <v>0</v>
      </c>
      <c r="CC108" s="361">
        <f>IF(ISERROR(BQ108*(1-VLOOKUP(BL108,'Donnees d''entrée'!$B$470:$G$478,6,FALSE))),0,BQ108*(1-VLOOKUP(BL108,'Donnees d''entrée'!$B$470:$G$478,6,FALSE)))</f>
        <v>0</v>
      </c>
      <c r="CD108" s="361">
        <f>IF(ISERROR(BQ108*VLOOKUP(BL108,'Donnees d''entrée'!$B$470:$G$478,6,FALSE)),0,BQ108*VLOOKUP(BL108,'Donnees d''entrée'!$B$470:$G$478,6,FALSE))</f>
        <v>0</v>
      </c>
      <c r="CE108" s="361">
        <f>IF(ISERROR(IF(BM108='Donnees d''entrée'!$B$477,BT108,(BU108-BV108)*VLOOKUP(BM108,'Donnees d''entrée'!$B$470:$G$478,4,FALSE))),0,IF(BM108='Donnees d''entrée'!$B$477,BT108,(BU108-BV108)*VLOOKUP(BM108,'Donnees d''entrée'!$B$470:$G$478,4,FALSE)))</f>
        <v>0</v>
      </c>
      <c r="CF108" s="361">
        <f>IF(ISERROR(IF(BM108='Donnees d''entrée'!$B$477,BU108-BV108,(BU108-BV108)*VLOOKUP(BM108,'Donnees d''entrée'!$B$470:$G$478,5,FALSE))),0,IF(BM108='Donnees d''entrée'!$B$477,BU108-BV108,(BU108-BV108)*VLOOKUP(BM108,'Donnees d''entrée'!$B$470:$G$478,5,FALSE)))</f>
        <v>0</v>
      </c>
      <c r="CG108" s="361">
        <f>IF(ISERROR(IF(BM108='Donnees d''entrée'!$B$477,(BS108-BT108-BU108)*'Donnees d''entrée'!$G$477+CE108,(BS108-BV108)*(1-VLOOKUP(BM108,'Donnees d''entrée'!$B$470:$G$478,6,FALSE)))),0,IF(BM108='Donnees d''entrée'!$B$477,(BS108-BT108-BU108)*'Donnees d''entrée'!$G$477+CE108,(BS108-BV108)*(1-VLOOKUP(BM108,'Donnees d''entrée'!$B$470:$G$478,6,FALSE))))</f>
        <v>0</v>
      </c>
      <c r="CH108" s="361">
        <f>IF(ISERROR(IF(BM108='Donnees d''entrée'!$B$477,(BS108-BT108-BU108)*'Donnees d''entrée'!$G$477+CF108,(BS108-BV108)*VLOOKUP(BM108,'Donnees d''entrée'!$B$470:$G$478,6,FALSE))),0,IF(BM108='Donnees d''entrée'!$B$477,(BS108-BT108-BU108)*'Donnees d''entrée'!$G$477+CF108,(BS108-BV108)*VLOOKUP(BM108,'Donnees d''entrée'!$B$470:$G$478,6,FALSE)))</f>
        <v>0</v>
      </c>
      <c r="CI108" s="351" t="str">
        <f>IF(ISERROR(VLOOKUP(BH108,Exploitation!$B$115:$G$119,5,FALSE)),"",VLOOKUP(BH108,Exploitation!$B$115:$G$119,5,FALSE))</f>
        <v/>
      </c>
      <c r="CJ108" s="351" t="str">
        <f>IF(ISERROR(VLOOKUP(BH108,Exploitation!$B$115:$G$119,6,FALSE)),"",VLOOKUP(BH108,Exploitation!$B$115:$G$119,6,FALSE))</f>
        <v/>
      </c>
      <c r="CK108" s="351" t="str">
        <f>IF(ISERROR(VLOOKUP(BI108,Exploitation!$B$115:$G$119,5,FALSE)),"",VLOOKUP(BI108,Exploitation!$B$115:$G$119,5,FALSE))</f>
        <v/>
      </c>
      <c r="CL108" s="351" t="str">
        <f>IF(ISERROR(VLOOKUP(BI108,Exploitation!$B$115:$G$119,6,FALSE)),"",VLOOKUP(BI108,Exploitation!$B$115:$G$119,6,FALSE))</f>
        <v/>
      </c>
      <c r="CM108" s="351" t="str">
        <f>IF(ISERROR(VLOOKUP(BJ108,Exploitation!$B$115:$G$119,5,FALSE)),"",VLOOKUP(BJ108,Exploitation!$B$115:$G$119,5,FALSE))</f>
        <v/>
      </c>
      <c r="CN108" s="351" t="str">
        <f>IF(ISERROR(VLOOKUP(BJ108,Exploitation!$B$115:$G$119,6,FALSE)),"",VLOOKUP(BJ108,Exploitation!$B$115:$G$119,6,FALSE))</f>
        <v/>
      </c>
      <c r="CO108" s="355" t="str">
        <f>IF(ISERROR(VLOOKUP(BH108,Exploitation!$B$123:$D$127,1,FALSE)),"",VLOOKUP(BH108,Exploitation!$B$123:$D$127,1,FALSE))</f>
        <v/>
      </c>
      <c r="CP108" s="355" t="str">
        <f>IF(ISERROR(VLOOKUP(BI108,Exploitation!$B$123:$D$127,1,FALSE)),"",VLOOKUP(BI108,Exploitation!$B$123:$D$127,1,FALSE))</f>
        <v/>
      </c>
      <c r="CQ108" s="355" t="str">
        <f>IF(ISERROR(VLOOKUP(BJ108,Exploitation!$B$123:$D$127,1,FALSE)),"",VLOOKUP(BJ108,Exploitation!$B$123:$D$127,1,FALSE))</f>
        <v/>
      </c>
      <c r="CR108" s="355" t="str">
        <f>IF(ISERROR(VLOOKUP(BH108,Exploitation!$B$123:$D$127,3,FALSE)),"",VLOOKUP(BH108,Exploitation!$B$123:$D$127,3,FALSE))</f>
        <v/>
      </c>
      <c r="CS108" s="355" t="str">
        <f>IF(ISERROR(VLOOKUP(BI108,Exploitation!$B$123:$D$127,3,FALSE)),"",VLOOKUP(BI108,Exploitation!$B$123:$D$127,3,FALSE))</f>
        <v/>
      </c>
      <c r="CT108" s="355" t="str">
        <f>IF(ISERROR(VLOOKUP(BJ108,Exploitation!$B$123:$D$127,3,FALSE)),"",VLOOKUP(BJ108,Exploitation!$B$123:$D$127,3,FALSE))</f>
        <v/>
      </c>
      <c r="CU108" s="340">
        <f t="shared" si="142"/>
        <v>0</v>
      </c>
      <c r="CV108" s="340">
        <f t="shared" si="142"/>
        <v>0</v>
      </c>
      <c r="CW108" s="340">
        <f t="shared" si="143"/>
        <v>0</v>
      </c>
      <c r="CX108" s="340">
        <f t="shared" si="143"/>
        <v>0</v>
      </c>
      <c r="CY108" s="340">
        <f t="shared" si="144"/>
        <v>0</v>
      </c>
      <c r="CZ108" s="340">
        <f t="shared" si="144"/>
        <v>0</v>
      </c>
      <c r="DA108" s="340">
        <f t="shared" ca="1" si="145"/>
        <v>0</v>
      </c>
      <c r="DB108" s="340">
        <f t="shared" ca="1" si="146"/>
        <v>0</v>
      </c>
      <c r="DC108" s="340">
        <f t="shared" ca="1" si="147"/>
        <v>0</v>
      </c>
      <c r="DD108" s="340">
        <f t="shared" ca="1" si="148"/>
        <v>0</v>
      </c>
      <c r="DE108" s="340">
        <f t="shared" ca="1" si="149"/>
        <v>0</v>
      </c>
      <c r="DF108" s="340">
        <f t="shared" ca="1" si="150"/>
        <v>0</v>
      </c>
      <c r="DG108" s="351" t="str">
        <f>IF(Exploitation!I96="","",Exploitation!I96)</f>
        <v/>
      </c>
      <c r="DH108" s="351" t="str">
        <f>IF(Exploitation!J96="","",Exploitation!J96)</f>
        <v/>
      </c>
      <c r="DI108" s="351" t="str">
        <f>IF(Exploitation!K96="","",Exploitation!K96)</f>
        <v/>
      </c>
      <c r="DJ108" s="340" t="str">
        <f>IF(ISERROR(VLOOKUP(DG108,Exploitation!$B$115:$E$119,3,FALSE)),"",VLOOKUP(DG108,Exploitation!$B$115:$E$119,3,FALSE))</f>
        <v/>
      </c>
      <c r="DK108" s="340" t="str">
        <f>IF(ISERROR(VLOOKUP(DH108,Exploitation!$B$115:$E$119,3,FALSE)),"",VLOOKUP(DH108,Exploitation!$B$115:$E$119,3,FALSE))</f>
        <v/>
      </c>
      <c r="DL108" s="340" t="str">
        <f>IF(ISERROR(VLOOKUP(DI108,Exploitation!$B$115:$E$119,3,FALSE)),"",VLOOKUP(DI108,Exploitation!$B$115:$E$119,3,FALSE))</f>
        <v/>
      </c>
      <c r="DM108" s="361">
        <f t="shared" si="151"/>
        <v>0</v>
      </c>
      <c r="DN108" s="361">
        <f t="shared" si="152"/>
        <v>0</v>
      </c>
      <c r="DO108" s="361">
        <f t="shared" si="153"/>
        <v>0</v>
      </c>
      <c r="DP108" s="361">
        <f t="shared" si="154"/>
        <v>0</v>
      </c>
      <c r="DQ108" s="361">
        <f t="shared" si="155"/>
        <v>0</v>
      </c>
      <c r="DR108" s="361">
        <f t="shared" si="156"/>
        <v>0</v>
      </c>
      <c r="DS108" s="361">
        <f>IF(DL108='Donnees d''entrée'!$B$477,'Donnees d''entrée'!$E$477*DQ108,0)</f>
        <v>0</v>
      </c>
      <c r="DT108" s="361">
        <f>IF(DL108='Donnees d''entrée'!$B$477,'Donnees d''entrée'!$F$477*DQ108,DQ108)</f>
        <v>0</v>
      </c>
      <c r="DU108" s="361">
        <f>IF(ISERROR(VLOOKUP(DL108,'Donnees d''entrée'!$B$470:$G$478,2,FALSE)*DT108),0,VLOOKUP(DL108,'Donnees d''entrée'!$B$470:$G$478,2,FALSE)*DT108)</f>
        <v>0</v>
      </c>
      <c r="DV108" s="361">
        <f>IF(ISERROR($DM108*VLOOKUP($DJ108,'Donnees d''entrée'!$B$470:$G$478,4,FALSE)),0,$DM108*VLOOKUP($DJ108,'Donnees d''entrée'!$B$470:$G$478,4,FALSE))</f>
        <v>0</v>
      </c>
      <c r="DW108" s="361">
        <f>IF(ISERROR($DM108*VLOOKUP($DJ108,'Donnees d''entrée'!$B$470:$G$478,5,FALSE)),0,$DM108*VLOOKUP($DJ108,'Donnees d''entrée'!$B$470:$G$478,5,FALSE))</f>
        <v>0</v>
      </c>
      <c r="DX108" s="361">
        <f>IF(ISERROR(DN108*(1-VLOOKUP(DJ108,'Donnees d''entrée'!$B$470:$G$478,6,FALSE))),0,DN108*(1-VLOOKUP(DJ108,'Donnees d''entrée'!$B$470:$G$478,6,FALSE)))</f>
        <v>0</v>
      </c>
      <c r="DY108" s="361">
        <f>IF(ISERROR(DN108*VLOOKUP(DJ108,'Donnees d''entrée'!$B$470:$G$478,6,FALSE)),0,DN108*VLOOKUP(DJ108,'Donnees d''entrée'!$B$470:$G$478,6,FALSE))</f>
        <v>0</v>
      </c>
      <c r="DZ108" s="361">
        <f>IF(ISERROR($DO108*VLOOKUP($DK108,'Donnees d''entrée'!$B$470:$G$478,4,FALSE)),0,$DO108*VLOOKUP($DK108,'Donnees d''entrée'!$B$470:$G$478,4,FALSE))</f>
        <v>0</v>
      </c>
      <c r="EA108" s="361">
        <f>IF(ISERROR($DO108*VLOOKUP($DK108,'Donnees d''entrée'!$B$470:$G$478,5,FALSE)),0,$DO108*VLOOKUP($DK108,'Donnees d''entrée'!$B$470:$G$478,5,FALSE))</f>
        <v>0</v>
      </c>
      <c r="EB108" s="361">
        <f>IF(ISERROR(DP108*(1-VLOOKUP(DK108,'Donnees d''entrée'!$B$470:$G$478,6,FALSE))),0,DP108*(1-VLOOKUP(DK108,'Donnees d''entrée'!$B$470:$G$478,6,FALSE)))</f>
        <v>0</v>
      </c>
      <c r="EC108" s="361">
        <f>IF(ISERROR(DP108*VLOOKUP(DK108,'Donnees d''entrée'!$B$470:$G$478,6,FALSE)),0,DP108*VLOOKUP(DK108,'Donnees d''entrée'!$B$470:$G$478,6,FALSE))</f>
        <v>0</v>
      </c>
      <c r="ED108" s="361">
        <f>IF(ISERROR(IF(DL108='Donnees d''entrée'!$B$477,DS108,(DT108-DU108)*VLOOKUP(DL108,'Donnees d''entrée'!$B$470:$G$478,4,FALSE))),0,IF(DL108='Donnees d''entrée'!$B$477,DS108,(DT108-DU108)*VLOOKUP(DL108,'Donnees d''entrée'!$B$470:$G$478,4,FALSE)))</f>
        <v>0</v>
      </c>
      <c r="EE108" s="361">
        <f>IF(ISERROR(IF(DL108='Donnees d''entrée'!$B$477,DT108-DU108,(DT108-DU108)*VLOOKUP(DL108,'Donnees d''entrée'!$B$470:$G$478,5,FALSE))),0,IF(DL108='Donnees d''entrée'!$B$477,DT108-DU108,(DT108-DU108)*VLOOKUP(DL108,'Donnees d''entrée'!$B$470:$G$478,5,FALSE)))</f>
        <v>0</v>
      </c>
      <c r="EF108" s="361">
        <f>IF(ISERROR(IF(DL108='Donnees d''entrée'!$B$477,(DR108-DS108-DT108)*'Donnees d''entrée'!$G$477+ED108,(DR108-DU108)*(1-VLOOKUP(DL108,'Donnees d''entrée'!$B$470:$G$478,6,FALSE)))),0,IF(DL108='Donnees d''entrée'!$B$477,(DR108-DS108-DT108)*'Donnees d''entrée'!$G$477+ED108,(DR108-DU108)*(1-VLOOKUP(DL108,'Donnees d''entrée'!$B$470:$G$478,6,FALSE))))</f>
        <v>0</v>
      </c>
      <c r="EG108" s="361">
        <f>IF(ISERROR(IF(DL108='Donnees d''entrée'!$B$477,(DR108-DS108-DT108)*'Donnees d''entrée'!$G$477+EE108,(DR108-DU108)*VLOOKUP(DL108,'Donnees d''entrée'!$B$470:$G$478,6,FALSE))),0,IF(DL108='Donnees d''entrée'!$B$477,(DR108-DS108-DT108)*'Donnees d''entrée'!$G$477+EE108,(DR108-DU108)*VLOOKUP(DL108,'Donnees d''entrée'!$B$470:$G$478,6,FALSE)))</f>
        <v>0</v>
      </c>
      <c r="EH108" s="351" t="str">
        <f>IF(ISERROR(VLOOKUP(DG108,Exploitation!$B$115:$G$119,5,FALSE)),"",VLOOKUP(DG108,Exploitation!$B$115:$G$119,5,FALSE))</f>
        <v/>
      </c>
      <c r="EI108" s="351" t="str">
        <f>IF(ISERROR(VLOOKUP(DG108,Exploitation!$B$115:$G$119,6,FALSE)),"",VLOOKUP(DG108,Exploitation!$B$115:$G$119,6,FALSE))</f>
        <v/>
      </c>
      <c r="EJ108" s="351" t="str">
        <f>IF(ISERROR(VLOOKUP(DH108,Exploitation!$B$115:$G$119,5,FALSE)),"",VLOOKUP(DH108,Exploitation!$B$115:$G$119,5,FALSE))</f>
        <v/>
      </c>
      <c r="EK108" s="351" t="str">
        <f>IF(ISERROR(VLOOKUP(DH108,Exploitation!$B$115:$G$119,6,FALSE)),"",VLOOKUP(DH108,Exploitation!$B$115:$G$119,6,FALSE))</f>
        <v/>
      </c>
      <c r="EL108" s="351" t="str">
        <f>IF(ISERROR(VLOOKUP(DI108,Exploitation!$B$115:$G$119,5,FALSE)),"",VLOOKUP(DI108,Exploitation!$B$115:$G$119,5,FALSE))</f>
        <v/>
      </c>
      <c r="EM108" s="351" t="str">
        <f>IF(ISERROR(VLOOKUP(DI108,Exploitation!$B$115:$G$119,6,FALSE)),"",VLOOKUP(DI108,Exploitation!$B$115:$G$119,6,FALSE))</f>
        <v/>
      </c>
      <c r="EN108" s="355" t="str">
        <f>IF(ISERROR(VLOOKUP(DG108,Exploitation!$B$123:$D$127,1,FALSE)),"",VLOOKUP(DG108,Exploitation!$B$123:$D$127,1,FALSE))</f>
        <v/>
      </c>
      <c r="EO108" s="355" t="str">
        <f>IF(ISERROR(VLOOKUP(DH108,Exploitation!$B$123:$D$127,1,FALSE)),"",VLOOKUP(DH108,Exploitation!$B$123:$D$127,1,FALSE))</f>
        <v/>
      </c>
      <c r="EP108" s="355" t="str">
        <f>IF(ISERROR(VLOOKUP(DI108,Exploitation!$B$123:$D$127,1,FALSE)),"",VLOOKUP(DI108,Exploitation!$B$123:$D$127,1,FALSE))</f>
        <v/>
      </c>
      <c r="EQ108" s="355" t="str">
        <f>IF(ISERROR(VLOOKUP(DG108,Exploitation!$B$123:$D$127,3,FALSE)),"",VLOOKUP(DG108,Exploitation!$B$123:$D$127,3,FALSE))</f>
        <v/>
      </c>
      <c r="ER108" s="355" t="str">
        <f>IF(ISERROR(VLOOKUP(DH108,Exploitation!$B$123:$D$127,3,FALSE)),"",VLOOKUP(DH108,Exploitation!$B$123:$D$127,3,FALSE))</f>
        <v/>
      </c>
      <c r="ES108" s="355" t="str">
        <f>IF(ISERROR(VLOOKUP(DI108,Exploitation!$B$123:$D$127,3,FALSE)),"",VLOOKUP(DI108,Exploitation!$B$123:$D$127,3,FALSE))</f>
        <v/>
      </c>
      <c r="ET108" s="340">
        <f t="shared" si="157"/>
        <v>0</v>
      </c>
      <c r="EU108" s="340">
        <f t="shared" si="157"/>
        <v>0</v>
      </c>
      <c r="EV108" s="340">
        <f t="shared" si="158"/>
        <v>0</v>
      </c>
      <c r="EW108" s="340">
        <f t="shared" si="116"/>
        <v>0</v>
      </c>
      <c r="EX108" s="340">
        <f t="shared" si="159"/>
        <v>0</v>
      </c>
      <c r="EY108" s="340">
        <f t="shared" si="159"/>
        <v>0</v>
      </c>
      <c r="EZ108" s="340">
        <f t="shared" ca="1" si="160"/>
        <v>0</v>
      </c>
      <c r="FA108" s="340">
        <f t="shared" ca="1" si="161"/>
        <v>0</v>
      </c>
      <c r="FB108" s="340">
        <f t="shared" ca="1" si="162"/>
        <v>0</v>
      </c>
      <c r="FC108" s="340">
        <f t="shared" ca="1" si="163"/>
        <v>0</v>
      </c>
      <c r="FD108" s="340">
        <f t="shared" ca="1" si="164"/>
        <v>0</v>
      </c>
      <c r="FE108" s="340">
        <f t="shared" ca="1" si="165"/>
        <v>0</v>
      </c>
      <c r="FF108" s="351" t="str">
        <f>IF(Exploitation!L96="","",Exploitation!L96)</f>
        <v/>
      </c>
      <c r="FG108" s="351" t="str">
        <f>IF(Exploitation!M96="","",Exploitation!M96)</f>
        <v/>
      </c>
      <c r="FH108" s="351" t="str">
        <f>IF(Exploitation!N96="","",Exploitation!N96)</f>
        <v/>
      </c>
      <c r="FI108" s="340" t="str">
        <f>IF(ISERROR(VLOOKUP(FF108,Exploitation!$B$115:$E$119,3,FALSE)),"",VLOOKUP(FF108,Exploitation!$B$115:$E$119,3,FALSE))</f>
        <v/>
      </c>
      <c r="FJ108" s="340" t="str">
        <f>IF(ISERROR(VLOOKUP(FG108,Exploitation!$B$115:$E$119,3,FALSE)),"",VLOOKUP(FG108,Exploitation!$B$115:$E$119,3,FALSE))</f>
        <v/>
      </c>
      <c r="FK108" s="340" t="str">
        <f>IF(ISERROR(VLOOKUP(FH108,Exploitation!$B$115:$E$119,3,FALSE)),"",VLOOKUP(FH108,Exploitation!$B$115:$E$119,3,FALSE))</f>
        <v/>
      </c>
      <c r="FL108" s="361">
        <f t="shared" si="166"/>
        <v>0</v>
      </c>
      <c r="FM108" s="361">
        <f t="shared" si="167"/>
        <v>0</v>
      </c>
      <c r="FN108" s="361">
        <f t="shared" si="168"/>
        <v>0</v>
      </c>
      <c r="FO108" s="361">
        <f t="shared" si="169"/>
        <v>0</v>
      </c>
      <c r="FP108" s="361">
        <f t="shared" si="170"/>
        <v>0</v>
      </c>
      <c r="FQ108" s="361">
        <f t="shared" si="171"/>
        <v>0</v>
      </c>
      <c r="FR108" s="361">
        <f>IF(FK108='Donnees d''entrée'!$B$477,'Donnees d''entrée'!$E$477*FP108,0)</f>
        <v>0</v>
      </c>
      <c r="FS108" s="361">
        <f>IF(FK108='Donnees d''entrée'!$B$477,'Donnees d''entrée'!$F$477*FP108,FP108)</f>
        <v>0</v>
      </c>
      <c r="FT108" s="361">
        <f>IF(ISERROR(VLOOKUP(FK108,'Donnees d''entrée'!$B$470:$G$478,2,FALSE)*FS108),0,VLOOKUP(FK108,'Donnees d''entrée'!$B$470:$G$478,2,FALSE)*FS108)</f>
        <v>0</v>
      </c>
      <c r="FU108" s="361">
        <f>IF(ISERROR($FL108*VLOOKUP($FI108,'Donnees d''entrée'!$B$470:$G$478,4,FALSE)),0,$FL108*VLOOKUP($FI108,'Donnees d''entrée'!$B$470:$G$478,4,FALSE))</f>
        <v>0</v>
      </c>
      <c r="FV108" s="361">
        <f>IF(ISERROR($FL108*VLOOKUP($FI108,'Donnees d''entrée'!$B$470:$G$478,5,FALSE)),0,$FL108*VLOOKUP($FI108,'Donnees d''entrée'!$B$470:$G$478,5,FALSE))</f>
        <v>0</v>
      </c>
      <c r="FW108" s="361">
        <f>IF(ISERROR(FM108*(1-VLOOKUP(FI108,'Donnees d''entrée'!$B$470:$G$478,6,FALSE))),0,FM108*(1-VLOOKUP(FI108,'Donnees d''entrée'!$B$470:$G$478,6,FALSE)))</f>
        <v>0</v>
      </c>
      <c r="FX108" s="361">
        <f>IF(ISERROR(FM108*VLOOKUP(FI108,'Donnees d''entrée'!$B$470:$G$478,6,FALSE)),0,FM108*VLOOKUP(FI108,'Donnees d''entrée'!$B$470:$G$478,6,FALSE))</f>
        <v>0</v>
      </c>
      <c r="FY108" s="361">
        <f>IF(ISERROR($FN108*VLOOKUP($FJ108,'Donnees d''entrée'!$B$470:$G$478,4,FALSE)),0,$FN108*VLOOKUP($FJ108,'Donnees d''entrée'!$B$470:$G$478,4,FALSE))</f>
        <v>0</v>
      </c>
      <c r="FZ108" s="361">
        <f>IF(ISERROR($FN108*VLOOKUP($FJ108,'Donnees d''entrée'!$B$470:$G$478,5,FALSE)),0,$FN108*VLOOKUP($FJ108,'Donnees d''entrée'!$B$470:$G$478,5,FALSE))</f>
        <v>0</v>
      </c>
      <c r="GA108" s="361">
        <f>IF(ISERROR(FO108*(1-VLOOKUP(FJ108,'Donnees d''entrée'!$B$470:$G$478,6,FALSE))),0,FO108*(1-VLOOKUP(FJ108,'Donnees d''entrée'!$B$470:$G$478,6,FALSE)))</f>
        <v>0</v>
      </c>
      <c r="GB108" s="361">
        <f>IF(ISERROR(FO108*VLOOKUP(FJ108,'Donnees d''entrée'!$B$470:$G$478,6,FALSE)),0,FO108*VLOOKUP(FJ108,'Donnees d''entrée'!$B$470:$G$478,6,FALSE))</f>
        <v>0</v>
      </c>
      <c r="GC108" s="361">
        <f>IF(ISERROR(IF(FK108='Donnees d''entrée'!$B$477,FR108,(FS108-FT108)*VLOOKUP(FK108,'Donnees d''entrée'!$B$470:$G$478,4,FALSE))),0,IF(FK108='Donnees d''entrée'!$B$477,FR108,(FS108-FT108)*VLOOKUP(FK108,'Donnees d''entrée'!$B$470:$G$478,4,FALSE)))</f>
        <v>0</v>
      </c>
      <c r="GD108" s="361">
        <f>IF(ISERROR(IF(FK108='Donnees d''entrée'!$B$477,FS108-FT108,(FS108-FT108)*VLOOKUP(FK108,'Donnees d''entrée'!$B$470:$G$478,5,FALSE))),0,IF(FK108='Donnees d''entrée'!$B$477,FS108-FT108,(FS108-FT108)*VLOOKUP(FK108,'Donnees d''entrée'!$B$470:$G$478,5,FALSE)))</f>
        <v>0</v>
      </c>
      <c r="GE108" s="361">
        <f>IF(ISERROR(IF(FK108='Donnees d''entrée'!$B$477,(FQ108-FR108-FS108)*'Donnees d''entrée'!$G$477+GC108,(FQ108-FT108)*(1-VLOOKUP(FK108,'Donnees d''entrée'!$B$470:$G$478,6,FALSE)))),0,IF(FK108='Donnees d''entrée'!$B$477,(FQ108-FR108-FS108)*'Donnees d''entrée'!$G$477+GC108,(FQ108-FT108)*(1-VLOOKUP(FK108,'Donnees d''entrée'!$B$470:$G$478,6,FALSE))))</f>
        <v>0</v>
      </c>
      <c r="GF108" s="361">
        <f>IF(ISERROR(IF(FK108='Donnees d''entrée'!$B$477,(FQ108-FR108-FS108)*'Donnees d''entrée'!$G$477+GD108,(FQ108-FT108)*VLOOKUP(FK108,'Donnees d''entrée'!$B$470:$G$478,6,FALSE))),0,IF(FK108='Donnees d''entrée'!$B$477,(FQ108-FR108-FS108)*'Donnees d''entrée'!$G$477+GD108,(FQ108-FT108)*VLOOKUP(FK108,'Donnees d''entrée'!$B$470:$G$478,6,FALSE)))</f>
        <v>0</v>
      </c>
      <c r="GG108" s="351" t="str">
        <f>IF(ISERROR(VLOOKUP(FF108,Exploitation!$B$115:$G$119,5,FALSE)),"",VLOOKUP(FF108,Exploitation!$B$115:$G$119,5,FALSE))</f>
        <v/>
      </c>
      <c r="GH108" s="351" t="str">
        <f>IF(ISERROR(VLOOKUP(FF108,Exploitation!$B$115:$G$119,6,FALSE)),"",VLOOKUP(FF108,Exploitation!$B$115:$G$119,6,FALSE))</f>
        <v/>
      </c>
      <c r="GI108" s="351" t="str">
        <f>IF(ISERROR(VLOOKUP(FG108,Exploitation!$B$115:$G$119,5,FALSE)),"",VLOOKUP(FG108,Exploitation!$B$115:$G$119,5,FALSE))</f>
        <v/>
      </c>
      <c r="GJ108" s="351" t="str">
        <f>IF(ISERROR(VLOOKUP(FG108,Exploitation!$B$115:$G$119,6,FALSE)),"",VLOOKUP(FG108,Exploitation!$B$115:$G$119,6,FALSE))</f>
        <v/>
      </c>
      <c r="GK108" s="351" t="str">
        <f>IF(ISERROR(VLOOKUP(FH108,Exploitation!$B$115:$G$119,5,FALSE)),"",VLOOKUP(FH108,Exploitation!$B$115:$G$119,5,FALSE))</f>
        <v/>
      </c>
      <c r="GL108" s="351" t="str">
        <f>IF(ISERROR(VLOOKUP(FH108,Exploitation!$B$115:$G$119,6,FALSE)),"",VLOOKUP(FH108,Exploitation!$B$115:$G$119,6,FALSE))</f>
        <v/>
      </c>
      <c r="GM108" s="355" t="str">
        <f>IF(ISERROR(VLOOKUP(FF108,Exploitation!$B$123:$D$127,1,FALSE)),"",VLOOKUP(FF108,Exploitation!$B$123:$D$127,1,FALSE))</f>
        <v/>
      </c>
      <c r="GN108" s="355" t="str">
        <f>IF(ISERROR(VLOOKUP(FG108,Exploitation!$B$123:$D$127,1,FALSE)),"",VLOOKUP(FG108,Exploitation!$B$123:$D$127,1,FALSE))</f>
        <v/>
      </c>
      <c r="GO108" s="355" t="str">
        <f>IF(ISERROR(VLOOKUP(FH108,Exploitation!$B$123:$D$127,1,FALSE)),"",VLOOKUP(FH108,Exploitation!$B$123:$D$127,1,FALSE))</f>
        <v/>
      </c>
      <c r="GP108" s="355" t="str">
        <f>IF(ISERROR(VLOOKUP(FF108,Exploitation!$B$123:$D$127,3,FALSE)),"",VLOOKUP(FF108,Exploitation!$B$123:$D$127,3,FALSE))</f>
        <v/>
      </c>
      <c r="GQ108" s="355" t="str">
        <f>IF(ISERROR(VLOOKUP(FG108,Exploitation!$B$123:$D$127,3,FALSE)),"",VLOOKUP(FG108,Exploitation!$B$123:$D$127,3,FALSE))</f>
        <v/>
      </c>
      <c r="GR108" s="355" t="str">
        <f>IF(ISERROR(VLOOKUP(FH108,Exploitation!$B$123:$D$127,3,FALSE)),"",VLOOKUP(FH108,Exploitation!$B$123:$D$127,3,FALSE))</f>
        <v/>
      </c>
      <c r="GS108" s="340">
        <f t="shared" si="172"/>
        <v>0</v>
      </c>
      <c r="GT108" s="340">
        <f t="shared" si="173"/>
        <v>0</v>
      </c>
      <c r="GU108" s="340">
        <f t="shared" si="174"/>
        <v>0</v>
      </c>
      <c r="GV108" s="340">
        <f t="shared" si="174"/>
        <v>0</v>
      </c>
      <c r="GW108" s="340">
        <f t="shared" si="175"/>
        <v>0</v>
      </c>
      <c r="GX108" s="340">
        <f t="shared" si="175"/>
        <v>0</v>
      </c>
      <c r="GY108" s="340">
        <f t="shared" ca="1" si="176"/>
        <v>0</v>
      </c>
      <c r="GZ108" s="340">
        <f t="shared" ca="1" si="177"/>
        <v>0</v>
      </c>
      <c r="HA108" s="340">
        <f t="shared" ca="1" si="178"/>
        <v>0</v>
      </c>
      <c r="HB108" s="340">
        <f t="shared" ca="1" si="179"/>
        <v>0</v>
      </c>
      <c r="HC108" s="340">
        <f t="shared" ca="1" si="180"/>
        <v>0</v>
      </c>
      <c r="HD108" s="340">
        <f t="shared" ca="1" si="181"/>
        <v>0</v>
      </c>
      <c r="HE108" s="351" t="str">
        <f>IF(Exploitation!O96="","",Exploitation!O96)</f>
        <v/>
      </c>
      <c r="HF108" s="351" t="str">
        <f>IF(Exploitation!P96="","",Exploitation!P96)</f>
        <v/>
      </c>
      <c r="HG108" s="351" t="str">
        <f>IF(Exploitation!Q96="","",Exploitation!Q96)</f>
        <v/>
      </c>
      <c r="HH108" s="340" t="str">
        <f>IF(ISERROR(VLOOKUP(HE108,Exploitation!$B$115:$E$119,3,FALSE)),"",VLOOKUP(HE108,Exploitation!$B$115:$E$119,3,FALSE))</f>
        <v/>
      </c>
      <c r="HI108" s="340" t="str">
        <f>IF(ISERROR(VLOOKUP(HF108,Exploitation!$B$115:$E$119,3,FALSE)),"",VLOOKUP(HF108,Exploitation!$B$115:$E$119,3,FALSE))</f>
        <v/>
      </c>
      <c r="HJ108" s="340" t="str">
        <f>IF(ISERROR(VLOOKUP(HG108,Exploitation!$B$115:$E$119,3,FALSE)),"",VLOOKUP(HG108,Exploitation!$B$115:$E$119,3,FALSE))</f>
        <v/>
      </c>
      <c r="HK108" s="361">
        <f t="shared" si="182"/>
        <v>0</v>
      </c>
      <c r="HL108" s="361">
        <f t="shared" si="183"/>
        <v>0</v>
      </c>
      <c r="HM108" s="361">
        <f t="shared" si="184"/>
        <v>0</v>
      </c>
      <c r="HN108" s="361">
        <f t="shared" si="185"/>
        <v>0</v>
      </c>
      <c r="HO108" s="361">
        <f t="shared" si="186"/>
        <v>0</v>
      </c>
      <c r="HP108" s="361">
        <f t="shared" si="187"/>
        <v>0</v>
      </c>
      <c r="HQ108" s="361">
        <f>IF(HJ108='Donnees d''entrée'!$B$477,'Donnees d''entrée'!$E$477*HO108,0)</f>
        <v>0</v>
      </c>
      <c r="HR108" s="361">
        <f>IF(HJ108='Donnees d''entrée'!$B$477,'Donnees d''entrée'!$F$477*HO108,HO108)</f>
        <v>0</v>
      </c>
      <c r="HS108" s="361">
        <f>IF(ISERROR(VLOOKUP(HJ108,'Donnees d''entrée'!$B$470:$G$478,2,FALSE)*HR108),0,VLOOKUP(HJ108,'Donnees d''entrée'!$B$470:$G$478,2,FALSE)*HR108)</f>
        <v>0</v>
      </c>
      <c r="HT108" s="361">
        <f>IF(ISERROR($HK108*VLOOKUP($HH108,'Donnees d''entrée'!$B$470:$G$478,4,FALSE)),0,$HK108*VLOOKUP($HH108,'Donnees d''entrée'!$B$470:$G$478,4,FALSE))</f>
        <v>0</v>
      </c>
      <c r="HU108" s="361">
        <f>IF(ISERROR($HK108*VLOOKUP($HH108,'Donnees d''entrée'!$B$470:$G$478,5,FALSE)),0,$HK108*VLOOKUP($HH108,'Donnees d''entrée'!$B$470:$G$478,5,FALSE))</f>
        <v>0</v>
      </c>
      <c r="HV108" s="361">
        <f>IF(ISERROR(HL108*(1-VLOOKUP(HH108,'Donnees d''entrée'!$B$470:$G$478,6,FALSE))),0,HL108*(1-VLOOKUP(HH108,'Donnees d''entrée'!$B$470:$G$478,6,FALSE)))</f>
        <v>0</v>
      </c>
      <c r="HW108" s="361">
        <f>IF(ISERROR(HL108*VLOOKUP(HH108,'Donnees d''entrée'!$B$470:$G$478,6,FALSE)),0,HL108*VLOOKUP(HH108,'Donnees d''entrée'!$B$470:$G$478,6,FALSE))</f>
        <v>0</v>
      </c>
      <c r="HX108" s="361">
        <f>IF(ISERROR($HM108*VLOOKUP($HI108,'Donnees d''entrée'!$B$470:$G$478,4,FALSE)),0,$HM108*VLOOKUP($HI108,'Donnees d''entrée'!$B$470:$G$478,4,FALSE))</f>
        <v>0</v>
      </c>
      <c r="HY108" s="361">
        <f>IF(ISERROR($HM108*VLOOKUP($HI108,'Donnees d''entrée'!$B$470:$G$478,5,FALSE)),0,$HM108*VLOOKUP($HI108,'Donnees d''entrée'!$B$470:$G$478,5,FALSE))</f>
        <v>0</v>
      </c>
      <c r="HZ108" s="361">
        <f>IF(ISERROR(HN108*(1-VLOOKUP(HI108,'Donnees d''entrée'!$B$470:$G$478,6,FALSE))),0,HN108*(1-VLOOKUP(HI108,'Donnees d''entrée'!$B$470:$G$478,6,FALSE)))</f>
        <v>0</v>
      </c>
      <c r="IA108" s="361">
        <f>IF(ISERROR(HN108*VLOOKUP(HI108,'Donnees d''entrée'!$B$470:$G$478,6,FALSE)),0,HN108*VLOOKUP(HI108,'Donnees d''entrée'!$B$470:$G$478,6,FALSE))</f>
        <v>0</v>
      </c>
      <c r="IB108" s="361">
        <f>IF(ISERROR(IF(HJ108='Donnees d''entrée'!$B$477,HQ108,(HR108-HS108)*VLOOKUP(HJ108,'Donnees d''entrée'!$B$470:$G$478,4,FALSE))),0,IF(HJ108='Donnees d''entrée'!$B$477,HQ108,(HR108-HS108)*VLOOKUP(HJ108,'Donnees d''entrée'!$B$470:$G$478,4,FALSE)))</f>
        <v>0</v>
      </c>
      <c r="IC108" s="361">
        <f>IF(ISERROR(IF(HJ108='Donnees d''entrée'!$B$477,HR108-HS108,(HR108-HS108)*VLOOKUP(HJ108,'Donnees d''entrée'!$B$470:$G$478,5,FALSE))),0,IF(HJ108='Donnees d''entrée'!$B$477,HR108-HS108,(HR108-HS108)*VLOOKUP(HJ108,'Donnees d''entrée'!$B$470:$G$478,5,FALSE)))</f>
        <v>0</v>
      </c>
      <c r="ID108" s="361">
        <f>IF(ISERROR(IF(HJ108='Donnees d''entrée'!$B$477,(HP108-HQ108-HR108)*'Donnees d''entrée'!$G$477+IB108,(HP108-HS108)*(1-VLOOKUP(HJ108,'Donnees d''entrée'!$B$470:$G$478,6,FALSE)))),0,IF(HJ108='Donnees d''entrée'!$B$477,(HP108-HQ108-HR108)*'Donnees d''entrée'!$G$477+IB108,(HP108-HS108)*(1-VLOOKUP(HJ108,'Donnees d''entrée'!$B$470:$G$478,6,FALSE))))</f>
        <v>0</v>
      </c>
      <c r="IE108" s="361">
        <f>IF(ISERROR(IF(HJ108='Donnees d''entrée'!$B$477,(HP108-HQ108-HR108)*'Donnees d''entrée'!$G$477+IC108,(HP108-HS108)*VLOOKUP(HJ108,'Donnees d''entrée'!$B$470:$G$478,6,FALSE))),0,IF(HJ108='Donnees d''entrée'!$B$477,(HP108-HQ108-HR108)*'Donnees d''entrée'!$G$477+IC108,(HP108-HS108)*VLOOKUP(HJ108,'Donnees d''entrée'!$B$470:$G$478,6,FALSE)))</f>
        <v>0</v>
      </c>
      <c r="IF108" s="351" t="str">
        <f>IF(ISERROR(VLOOKUP(HE108,Exploitation!$B$115:$G$119,5,FALSE)),"",VLOOKUP(HE108,Exploitation!$B$115:$G$119,5,FALSE))</f>
        <v/>
      </c>
      <c r="IG108" s="351" t="str">
        <f>IF(ISERROR(VLOOKUP(HE108,Exploitation!$B$115:$G$119,6,FALSE)),"",VLOOKUP(HE108,Exploitation!$B$115:$G$119,6,FALSE))</f>
        <v/>
      </c>
      <c r="IH108" s="351" t="str">
        <f>IF(ISERROR(VLOOKUP(HF108,Exploitation!$B$115:$G$119,5,FALSE)),"",VLOOKUP(HF108,Exploitation!$B$115:$G$119,5,FALSE))</f>
        <v/>
      </c>
      <c r="II108" s="351" t="str">
        <f>IF(ISERROR(VLOOKUP(HF108,Exploitation!$B$115:$G$119,6,FALSE)),"",VLOOKUP(HF108,Exploitation!$B$115:$G$119,6,FALSE))</f>
        <v/>
      </c>
      <c r="IJ108" s="351" t="str">
        <f>IF(ISERROR(VLOOKUP(HG108,Exploitation!$B$115:$G$119,5,FALSE)),"",VLOOKUP(HG108,Exploitation!$B$115:$G$119,5,FALSE))</f>
        <v/>
      </c>
      <c r="IK108" s="351" t="str">
        <f>IF(ISERROR(VLOOKUP(HG108,Exploitation!$B$115:$G$119,6,FALSE)),"",VLOOKUP(HG108,Exploitation!$B$115:$G$119,6,FALSE))</f>
        <v/>
      </c>
      <c r="IL108" s="355" t="str">
        <f>IF(ISERROR(VLOOKUP(HE108,Exploitation!$B$123:$D$127,1,FALSE)),"",VLOOKUP(HE108,Exploitation!$B$123:$D$127,1,FALSE))</f>
        <v/>
      </c>
      <c r="IM108" s="355" t="str">
        <f>IF(ISERROR(VLOOKUP(HF108,Exploitation!$B$123:$D$127,1,FALSE)),"",VLOOKUP(HF108,Exploitation!$B$123:$D$127,1,FALSE))</f>
        <v/>
      </c>
      <c r="IN108" s="355" t="str">
        <f>IF(ISERROR(VLOOKUP(HG108,Exploitation!$B$123:$D$127,1,FALSE)),"",VLOOKUP(HG108,Exploitation!$B$123:$D$127,1,FALSE))</f>
        <v/>
      </c>
      <c r="IO108" s="355" t="str">
        <f>IF(ISERROR(VLOOKUP(HE108,Exploitation!$B$123:$D$127,3,FALSE)),"",VLOOKUP(HE108,Exploitation!$B$123:$D$127,3,FALSE))</f>
        <v/>
      </c>
      <c r="IP108" s="355" t="str">
        <f>IF(ISERROR(VLOOKUP(HF108,Exploitation!$B$123:$D$127,3,FALSE)),"",VLOOKUP(HF108,Exploitation!$B$123:$D$127,3,FALSE))</f>
        <v/>
      </c>
      <c r="IQ108" s="355" t="str">
        <f>IF(ISERROR(VLOOKUP(HG108,Exploitation!$B$123:$D$127,3,FALSE)),"",VLOOKUP(HG108,Exploitation!$B$123:$D$127,3,FALSE))</f>
        <v/>
      </c>
      <c r="IR108" s="340">
        <f t="shared" si="188"/>
        <v>0</v>
      </c>
      <c r="IS108" s="340">
        <f t="shared" si="189"/>
        <v>0</v>
      </c>
      <c r="IT108" s="340">
        <f t="shared" si="190"/>
        <v>0</v>
      </c>
      <c r="IU108" s="340">
        <f t="shared" si="190"/>
        <v>0</v>
      </c>
      <c r="IV108" s="340">
        <f t="shared" si="191"/>
        <v>0</v>
      </c>
      <c r="IW108" s="340">
        <f t="shared" si="191"/>
        <v>0</v>
      </c>
    </row>
    <row r="109" spans="1:257" hidden="1" x14ac:dyDescent="0.25">
      <c r="A109" s="331">
        <v>9</v>
      </c>
      <c r="B109" s="280" t="str">
        <f t="shared" si="117"/>
        <v/>
      </c>
      <c r="C109" s="423">
        <f t="shared" ca="1" si="118"/>
        <v>0</v>
      </c>
      <c r="D109" s="423">
        <f t="shared" ca="1" si="119"/>
        <v>0</v>
      </c>
      <c r="E109" s="423">
        <f t="shared" ca="1" si="120"/>
        <v>0</v>
      </c>
      <c r="F109" s="423">
        <f t="shared" ca="1" si="121"/>
        <v>0</v>
      </c>
      <c r="G109" s="423">
        <f t="shared" ca="1" si="122"/>
        <v>0</v>
      </c>
      <c r="H109" s="423">
        <f t="shared" ca="1" si="123"/>
        <v>0</v>
      </c>
      <c r="I109" s="351" t="str">
        <f>IF(Exploitation!C97="","",Exploitation!C97)</f>
        <v/>
      </c>
      <c r="J109" s="351" t="str">
        <f>IF(Exploitation!D97="","",Exploitation!D97)</f>
        <v/>
      </c>
      <c r="K109" s="351" t="str">
        <f>IF(Exploitation!E97="","",Exploitation!E97)</f>
        <v/>
      </c>
      <c r="L109" s="340" t="str">
        <f>IF(ISERROR(VLOOKUP(I109,Exploitation!$B$115:$E$119,3,FALSE)),"",VLOOKUP(I109,Exploitation!$B$115:$E$119,3,FALSE))</f>
        <v/>
      </c>
      <c r="M109" s="340" t="str">
        <f>IF(ISERROR(VLOOKUP(J109,Exploitation!$B$115:$E$119,3,FALSE)),"",VLOOKUP(J109,Exploitation!$B$115:$E$119,3,FALSE))</f>
        <v/>
      </c>
      <c r="N109" s="340" t="str">
        <f>IF(ISERROR(VLOOKUP(K109,Exploitation!$B$115:$E$119,3,FALSE)),"",VLOOKUP(K109,Exploitation!$B$115:$E$119,3,FALSE))</f>
        <v/>
      </c>
      <c r="O109" s="361">
        <f t="shared" si="124"/>
        <v>0</v>
      </c>
      <c r="P109" s="361">
        <f t="shared" si="125"/>
        <v>0</v>
      </c>
      <c r="Q109" s="361">
        <f t="shared" si="125"/>
        <v>0</v>
      </c>
      <c r="R109" s="361">
        <f t="shared" si="126"/>
        <v>0</v>
      </c>
      <c r="S109" s="361">
        <f t="shared" si="127"/>
        <v>0</v>
      </c>
      <c r="T109" s="361">
        <f t="shared" si="128"/>
        <v>0</v>
      </c>
      <c r="U109" s="361">
        <f>IF(N109='Donnees d''entrée'!$B$477,'Donnees d''entrée'!$E$477*S109,0)</f>
        <v>0</v>
      </c>
      <c r="V109" s="361">
        <f>IF(N109='Donnees d''entrée'!$B$477,'Donnees d''entrée'!$F$477*S109,S109)</f>
        <v>0</v>
      </c>
      <c r="W109" s="361">
        <f>IF(ISERROR(VLOOKUP(N109,'Donnees d''entrée'!$B$470:$G$478,2,FALSE)*V109),0,VLOOKUP(N109,'Donnees d''entrée'!$B$470:$G$478,2,FALSE)*V109)</f>
        <v>0</v>
      </c>
      <c r="X109" s="361">
        <f>IF(ISERROR($O109*VLOOKUP($L109,'Donnees d''entrée'!$B$470:$G$478,4,FALSE)),0,$O109*VLOOKUP($L109,'Donnees d''entrée'!$B$470:$G$478,4,FALSE))</f>
        <v>0</v>
      </c>
      <c r="Y109" s="361">
        <f>IF(ISERROR($O109*VLOOKUP($L109,'Donnees d''entrée'!$B$470:$G$478,5,FALSE)),0,$O109*VLOOKUP($L109,'Donnees d''entrée'!$B$470:$G$478,5,FALSE))</f>
        <v>0</v>
      </c>
      <c r="Z109" s="361">
        <f>IF(ISERROR(P109*(1-VLOOKUP(L109,'Donnees d''entrée'!$B$470:$G$478,6,FALSE))),0,P109*(1-VLOOKUP(L109,'Donnees d''entrée'!$B$470:$G$478,6,FALSE)))</f>
        <v>0</v>
      </c>
      <c r="AA109" s="361">
        <f>IF(ISERROR(P109*VLOOKUP(L109,'Donnees d''entrée'!$B$470:$G$478,6,FALSE)),0,P109*VLOOKUP(L109,'Donnees d''entrée'!$B$470:$G$478,6,FALSE))</f>
        <v>0</v>
      </c>
      <c r="AB109" s="361">
        <f>IF(ISERROR($Q109*VLOOKUP($M109,'Donnees d''entrée'!$B$470:$G$478,4,FALSE)),0,$Q109*VLOOKUP($M109,'Donnees d''entrée'!$B$470:$G$478,4,FALSE))</f>
        <v>0</v>
      </c>
      <c r="AC109" s="361">
        <f>IF(ISERROR($Q109*VLOOKUP($M109,'Donnees d''entrée'!$B$470:$G$478,5,FALSE)),0,$Q109*VLOOKUP($M109,'Donnees d''entrée'!$B$470:$G$478,5,FALSE))</f>
        <v>0</v>
      </c>
      <c r="AD109" s="361">
        <f>IF(ISERROR(R109*(1-VLOOKUP(M109,'Donnees d''entrée'!$B$470:$G$478,6,FALSE))),0,R109*(1-VLOOKUP(M109,'Donnees d''entrée'!$B$470:$G$478,6,FALSE)))</f>
        <v>0</v>
      </c>
      <c r="AE109" s="361">
        <f>IF(ISERROR(R109*VLOOKUP($M109,'Donnees d''entrée'!$B$470:$G$478,6,FALSE)),0,R109*VLOOKUP($M109,'Donnees d''entrée'!$B$470:$G$478,6,FALSE))</f>
        <v>0</v>
      </c>
      <c r="AF109" s="361">
        <f>IF(ISERROR(IF(N109='Donnees d''entrée'!$B$477,U109,(V109-W109)*VLOOKUP(N109,'Donnees d''entrée'!$B$470:$G$478,4,FALSE))),0,IF(N109='Donnees d''entrée'!$B$477,U109,(V109-W109)*VLOOKUP(N109,'Donnees d''entrée'!$B$470:$G$478,4,FALSE)))</f>
        <v>0</v>
      </c>
      <c r="AG109" s="361">
        <f>IF(ISERROR(IF(N109='Donnees d''entrée'!$B$477,V109-W109,(V109-W109)*VLOOKUP(N109,'Donnees d''entrée'!$B$470:$G$478,5,FALSE))),0,IF(N109='Donnees d''entrée'!$B$477,V109-W109,(V109-W109)*VLOOKUP(N109,'Donnees d''entrée'!$B$470:$G$478,5,FALSE)))</f>
        <v>0</v>
      </c>
      <c r="AH109" s="361">
        <f>IF(ISERROR(IF(N109='Donnees d''entrée'!$B$477,(T109-U109-V109)*'Donnees d''entrée'!$G$477+AF109,(T109-W109)*(1-VLOOKUP(N109,'Donnees d''entrée'!$B$470:$G$478,6,FALSE)))),0,IF(N109='Donnees d''entrée'!$B$477,(T109-U109-V109)*'Donnees d''entrée'!$G$477+AF109,(T109-W109)*(1-VLOOKUP(N109,'Donnees d''entrée'!$B$470:$G$478,6,FALSE))))</f>
        <v>0</v>
      </c>
      <c r="AI109" s="361">
        <f>IF(ISERROR(IF(N109='Donnees d''entrée'!$B$477,(T109-U109-V109)*'Donnees d''entrée'!$G$477+AG109,(T109-W109)*VLOOKUP(N109,'Donnees d''entrée'!$B$470:$G$478,6,FALSE))),0,IF(N109='Donnees d''entrée'!$B$477,(T109-U109-V109)*'Donnees d''entrée'!$G$477+AG109,(T109-W109)*VLOOKUP(N109,'Donnees d''entrée'!$B$470:$G$478,6,FALSE)))</f>
        <v>0</v>
      </c>
      <c r="AJ109" s="351" t="str">
        <f>IF(ISERROR(VLOOKUP(I109,Exploitation!$B$115:$G$119,5,FALSE)),"",VLOOKUP(I109,Exploitation!$B$115:$G$119,5,FALSE))</f>
        <v/>
      </c>
      <c r="AK109" s="351" t="str">
        <f>IF(ISERROR(VLOOKUP(I109,Exploitation!$B$115:$G$119,6,FALSE)),"",VLOOKUP(I109,Exploitation!$B$115:$G$119,6,FALSE))</f>
        <v/>
      </c>
      <c r="AL109" s="351" t="str">
        <f>IF(ISERROR(VLOOKUP(J109,Exploitation!$B$115:$G$119,5,FALSE)),"",VLOOKUP(J109,Exploitation!$B$115:$G$119,5,FALSE))</f>
        <v/>
      </c>
      <c r="AM109" s="351" t="str">
        <f>IF(ISERROR(VLOOKUP(J109,Exploitation!$B$115:$G$119,6,FALSE)),"",VLOOKUP(J109,Exploitation!$B$115:$G$119,6,FALSE))</f>
        <v/>
      </c>
      <c r="AN109" s="351" t="str">
        <f>IF(ISERROR(VLOOKUP(K109,Exploitation!$B$115:$G$119,5,FALSE)),"",VLOOKUP(K109,Exploitation!$B$115:$G$119,5,FALSE))</f>
        <v/>
      </c>
      <c r="AO109" s="351" t="str">
        <f>IF(ISERROR(VLOOKUP(K109,Exploitation!$B$115:$G$119,6,FALSE)),"",VLOOKUP(K109,Exploitation!$B$115:$G$119,6,FALSE))</f>
        <v/>
      </c>
      <c r="AP109" s="355" t="str">
        <f>IF(ISERROR(VLOOKUP(I109,Exploitation!$B$123:$D$127,1,FALSE)),"",VLOOKUP(I109,Exploitation!$B$123:$D$127,1,FALSE))</f>
        <v/>
      </c>
      <c r="AQ109" s="355" t="str">
        <f>IF(ISERROR(VLOOKUP(J109,Exploitation!$B$123:$D$127,1,FALSE)),"",VLOOKUP(J109,Exploitation!$B$123:$D$127,1,FALSE))</f>
        <v/>
      </c>
      <c r="AR109" s="355" t="str">
        <f>IF(ISERROR(VLOOKUP(K109,Exploitation!$B$123:$D$127,1,FALSE)),"",VLOOKUP(K109,Exploitation!$B$123:$D$127,1,FALSE))</f>
        <v/>
      </c>
      <c r="AS109" s="355" t="str">
        <f>IF(ISERROR(VLOOKUP(I109,Exploitation!$B$123:$D$127,3,FALSE)),"",VLOOKUP(I109,Exploitation!$B$123:$D$127,3,FALSE))</f>
        <v/>
      </c>
      <c r="AT109" s="355" t="str">
        <f>IF(ISERROR(VLOOKUP(J109,Exploitation!$B$123:$D$127,3,FALSE)),"",VLOOKUP(J109,Exploitation!$B$123:$D$127,3,FALSE))</f>
        <v/>
      </c>
      <c r="AU109" s="355" t="str">
        <f>IF(ISERROR(VLOOKUP(K109,Exploitation!$B$123:$D$127,3,FALSE)),"",VLOOKUP(K109,Exploitation!$B$123:$D$127,3,FALSE))</f>
        <v/>
      </c>
      <c r="AV109" s="361">
        <f t="shared" si="111"/>
        <v>0</v>
      </c>
      <c r="AW109" s="361">
        <f t="shared" si="112"/>
        <v>0</v>
      </c>
      <c r="AX109" s="361">
        <f t="shared" si="113"/>
        <v>0</v>
      </c>
      <c r="AY109" s="361">
        <f t="shared" si="114"/>
        <v>0</v>
      </c>
      <c r="AZ109" s="361">
        <f t="shared" si="115"/>
        <v>0</v>
      </c>
      <c r="BA109" s="361">
        <f t="shared" si="129"/>
        <v>0</v>
      </c>
      <c r="BB109" s="361">
        <f t="shared" ca="1" si="130"/>
        <v>0</v>
      </c>
      <c r="BC109" s="361">
        <f t="shared" ca="1" si="131"/>
        <v>0</v>
      </c>
      <c r="BD109" s="361">
        <f t="shared" ca="1" si="132"/>
        <v>0</v>
      </c>
      <c r="BE109" s="361">
        <f t="shared" ca="1" si="133"/>
        <v>0</v>
      </c>
      <c r="BF109" s="361">
        <f t="shared" ca="1" si="134"/>
        <v>0</v>
      </c>
      <c r="BG109" s="361">
        <f t="shared" ca="1" si="135"/>
        <v>0</v>
      </c>
      <c r="BH109" s="351" t="str">
        <f>IF(Exploitation!F97="","",Exploitation!F97)</f>
        <v/>
      </c>
      <c r="BI109" s="351" t="str">
        <f>IF(Exploitation!G97="","",Exploitation!G97)</f>
        <v/>
      </c>
      <c r="BJ109" s="351" t="str">
        <f>IF(Exploitation!H97="","",Exploitation!H97)</f>
        <v/>
      </c>
      <c r="BK109" s="340" t="str">
        <f>IF(ISERROR(VLOOKUP(BH109,Exploitation!$B$115:$E$119,3,FALSE)),"",VLOOKUP(BH109,Exploitation!$B$115:$E$119,3,FALSE))</f>
        <v/>
      </c>
      <c r="BL109" s="340" t="str">
        <f>IF(ISERROR(VLOOKUP(BI109,Exploitation!$B$115:$E$119,3,FALSE)),"",VLOOKUP(BI109,Exploitation!$B$115:$E$119,3,FALSE))</f>
        <v/>
      </c>
      <c r="BM109" s="340" t="str">
        <f>IF(ISERROR(VLOOKUP(BJ109,Exploitation!$B$115:$E$119,3,FALSE)),"",VLOOKUP(BJ109,Exploitation!$B$115:$E$119,3,FALSE))</f>
        <v/>
      </c>
      <c r="BN109" s="361">
        <f t="shared" si="136"/>
        <v>0</v>
      </c>
      <c r="BO109" s="361">
        <f t="shared" si="137"/>
        <v>0</v>
      </c>
      <c r="BP109" s="361">
        <f t="shared" si="138"/>
        <v>0</v>
      </c>
      <c r="BQ109" s="361">
        <f t="shared" si="139"/>
        <v>0</v>
      </c>
      <c r="BR109" s="361">
        <f t="shared" si="140"/>
        <v>0</v>
      </c>
      <c r="BS109" s="361">
        <f t="shared" si="141"/>
        <v>0</v>
      </c>
      <c r="BT109" s="361">
        <f>IF(BM109='Donnees d''entrée'!$B$477,'Donnees d''entrée'!$E$477*BR109,0)</f>
        <v>0</v>
      </c>
      <c r="BU109" s="361">
        <f>IF(BM109='Donnees d''entrée'!$B$477,'Donnees d''entrée'!$F$477*BR109,BR109)</f>
        <v>0</v>
      </c>
      <c r="BV109" s="361">
        <f>IF(ISERROR(VLOOKUP(BM109,'Donnees d''entrée'!$B$470:$G$478,2,FALSE)*BU109),0,VLOOKUP(BM109,'Donnees d''entrée'!$B$470:$G$478,2,FALSE)*BU109)</f>
        <v>0</v>
      </c>
      <c r="BW109" s="361">
        <f>IF(ISERROR($BN109*VLOOKUP($BK109,'Donnees d''entrée'!$B$470:$G$478,4,FALSE)),0,$BN109*VLOOKUP($BK109,'Donnees d''entrée'!$B$470:$G$478,4,FALSE))</f>
        <v>0</v>
      </c>
      <c r="BX109" s="361">
        <f>IF(ISERROR($BN109*VLOOKUP($BK109,'Donnees d''entrée'!$B$470:$G$478,5,FALSE)),0,$BN109*VLOOKUP($BK109,'Donnees d''entrée'!$B$470:$G$478,5,FALSE))</f>
        <v>0</v>
      </c>
      <c r="BY109" s="361">
        <f>IF(ISERROR(BO109*(1-VLOOKUP(BK109,'Donnees d''entrée'!$B$470:$G$478,6,FALSE))),0,BO109*(1-VLOOKUP(BK109,'Donnees d''entrée'!$B$470:$G$478,6,FALSE)))</f>
        <v>0</v>
      </c>
      <c r="BZ109" s="361">
        <f>IF(ISERROR(BO109*VLOOKUP(BK109,'Donnees d''entrée'!$B$470:$G$478,6,FALSE)),0,BO109*VLOOKUP(BK109,'Donnees d''entrée'!$B$470:$G$478,6,FALSE))</f>
        <v>0</v>
      </c>
      <c r="CA109" s="361">
        <f>IF(ISERROR($BP109*VLOOKUP($BL109,'Donnees d''entrée'!$B$470:$G$478,4,FALSE)),0,$BP109*VLOOKUP($BL109,'Donnees d''entrée'!$B$470:$G$478,4,FALSE))</f>
        <v>0</v>
      </c>
      <c r="CB109" s="361">
        <f>IF(ISERROR($BP109*VLOOKUP($BL109,'Donnees d''entrée'!$B$470:$G$478,5,FALSE)),0,$BP109*VLOOKUP($BL109,'Donnees d''entrée'!$B$470:$G$478,5,FALSE))</f>
        <v>0</v>
      </c>
      <c r="CC109" s="361">
        <f>IF(ISERROR(BQ109*(1-VLOOKUP(BL109,'Donnees d''entrée'!$B$470:$G$478,6,FALSE))),0,BQ109*(1-VLOOKUP(BL109,'Donnees d''entrée'!$B$470:$G$478,6,FALSE)))</f>
        <v>0</v>
      </c>
      <c r="CD109" s="361">
        <f>IF(ISERROR(BQ109*VLOOKUP(BL109,'Donnees d''entrée'!$B$470:$G$478,6,FALSE)),0,BQ109*VLOOKUP(BL109,'Donnees d''entrée'!$B$470:$G$478,6,FALSE))</f>
        <v>0</v>
      </c>
      <c r="CE109" s="361">
        <f>IF(ISERROR(IF(BM109='Donnees d''entrée'!$B$477,BT109,(BU109-BV109)*VLOOKUP(BM109,'Donnees d''entrée'!$B$470:$G$478,4,FALSE))),0,IF(BM109='Donnees d''entrée'!$B$477,BT109,(BU109-BV109)*VLOOKUP(BM109,'Donnees d''entrée'!$B$470:$G$478,4,FALSE)))</f>
        <v>0</v>
      </c>
      <c r="CF109" s="361">
        <f>IF(ISERROR(IF(BM109='Donnees d''entrée'!$B$477,BU109-BV109,(BU109-BV109)*VLOOKUP(BM109,'Donnees d''entrée'!$B$470:$G$478,5,FALSE))),0,IF(BM109='Donnees d''entrée'!$B$477,BU109-BV109,(BU109-BV109)*VLOOKUP(BM109,'Donnees d''entrée'!$B$470:$G$478,5,FALSE)))</f>
        <v>0</v>
      </c>
      <c r="CG109" s="361">
        <f>IF(ISERROR(IF(BM109='Donnees d''entrée'!$B$477,(BS109-BT109-BU109)*'Donnees d''entrée'!$G$477+CE109,(BS109-BV109)*(1-VLOOKUP(BM109,'Donnees d''entrée'!$B$470:$G$478,6,FALSE)))),0,IF(BM109='Donnees d''entrée'!$B$477,(BS109-BT109-BU109)*'Donnees d''entrée'!$G$477+CE109,(BS109-BV109)*(1-VLOOKUP(BM109,'Donnees d''entrée'!$B$470:$G$478,6,FALSE))))</f>
        <v>0</v>
      </c>
      <c r="CH109" s="361">
        <f>IF(ISERROR(IF(BM109='Donnees d''entrée'!$B$477,(BS109-BT109-BU109)*'Donnees d''entrée'!$G$477+CF109,(BS109-BV109)*VLOOKUP(BM109,'Donnees d''entrée'!$B$470:$G$478,6,FALSE))),0,IF(BM109='Donnees d''entrée'!$B$477,(BS109-BT109-BU109)*'Donnees d''entrée'!$G$477+CF109,(BS109-BV109)*VLOOKUP(BM109,'Donnees d''entrée'!$B$470:$G$478,6,FALSE)))</f>
        <v>0</v>
      </c>
      <c r="CI109" s="351" t="str">
        <f>IF(ISERROR(VLOOKUP(BH109,Exploitation!$B$115:$G$119,5,FALSE)),"",VLOOKUP(BH109,Exploitation!$B$115:$G$119,5,FALSE))</f>
        <v/>
      </c>
      <c r="CJ109" s="351" t="str">
        <f>IF(ISERROR(VLOOKUP(BH109,Exploitation!$B$115:$G$119,6,FALSE)),"",VLOOKUP(BH109,Exploitation!$B$115:$G$119,6,FALSE))</f>
        <v/>
      </c>
      <c r="CK109" s="351" t="str">
        <f>IF(ISERROR(VLOOKUP(BI109,Exploitation!$B$115:$G$119,5,FALSE)),"",VLOOKUP(BI109,Exploitation!$B$115:$G$119,5,FALSE))</f>
        <v/>
      </c>
      <c r="CL109" s="351" t="str">
        <f>IF(ISERROR(VLOOKUP(BI109,Exploitation!$B$115:$G$119,6,FALSE)),"",VLOOKUP(BI109,Exploitation!$B$115:$G$119,6,FALSE))</f>
        <v/>
      </c>
      <c r="CM109" s="351" t="str">
        <f>IF(ISERROR(VLOOKUP(BJ109,Exploitation!$B$115:$G$119,5,FALSE)),"",VLOOKUP(BJ109,Exploitation!$B$115:$G$119,5,FALSE))</f>
        <v/>
      </c>
      <c r="CN109" s="351" t="str">
        <f>IF(ISERROR(VLOOKUP(BJ109,Exploitation!$B$115:$G$119,6,FALSE)),"",VLOOKUP(BJ109,Exploitation!$B$115:$G$119,6,FALSE))</f>
        <v/>
      </c>
      <c r="CO109" s="355" t="str">
        <f>IF(ISERROR(VLOOKUP(BH109,Exploitation!$B$123:$D$127,1,FALSE)),"",VLOOKUP(BH109,Exploitation!$B$123:$D$127,1,FALSE))</f>
        <v/>
      </c>
      <c r="CP109" s="355" t="str">
        <f>IF(ISERROR(VLOOKUP(BI109,Exploitation!$B$123:$D$127,1,FALSE)),"",VLOOKUP(BI109,Exploitation!$B$123:$D$127,1,FALSE))</f>
        <v/>
      </c>
      <c r="CQ109" s="355" t="str">
        <f>IF(ISERROR(VLOOKUP(BJ109,Exploitation!$B$123:$D$127,1,FALSE)),"",VLOOKUP(BJ109,Exploitation!$B$123:$D$127,1,FALSE))</f>
        <v/>
      </c>
      <c r="CR109" s="355" t="str">
        <f>IF(ISERROR(VLOOKUP(BH109,Exploitation!$B$123:$D$127,3,FALSE)),"",VLOOKUP(BH109,Exploitation!$B$123:$D$127,3,FALSE))</f>
        <v/>
      </c>
      <c r="CS109" s="355" t="str">
        <f>IF(ISERROR(VLOOKUP(BI109,Exploitation!$B$123:$D$127,3,FALSE)),"",VLOOKUP(BI109,Exploitation!$B$123:$D$127,3,FALSE))</f>
        <v/>
      </c>
      <c r="CT109" s="355" t="str">
        <f>IF(ISERROR(VLOOKUP(BJ109,Exploitation!$B$123:$D$127,3,FALSE)),"",VLOOKUP(BJ109,Exploitation!$B$123:$D$127,3,FALSE))</f>
        <v/>
      </c>
      <c r="CU109" s="340">
        <f t="shared" si="142"/>
        <v>0</v>
      </c>
      <c r="CV109" s="340">
        <f t="shared" si="142"/>
        <v>0</v>
      </c>
      <c r="CW109" s="340">
        <f t="shared" si="143"/>
        <v>0</v>
      </c>
      <c r="CX109" s="340">
        <f t="shared" si="143"/>
        <v>0</v>
      </c>
      <c r="CY109" s="340">
        <f t="shared" si="144"/>
        <v>0</v>
      </c>
      <c r="CZ109" s="340">
        <f t="shared" si="144"/>
        <v>0</v>
      </c>
      <c r="DA109" s="340">
        <f t="shared" ca="1" si="145"/>
        <v>0</v>
      </c>
      <c r="DB109" s="340">
        <f t="shared" ca="1" si="146"/>
        <v>0</v>
      </c>
      <c r="DC109" s="340">
        <f t="shared" ca="1" si="147"/>
        <v>0</v>
      </c>
      <c r="DD109" s="340">
        <f t="shared" ca="1" si="148"/>
        <v>0</v>
      </c>
      <c r="DE109" s="340">
        <f t="shared" ca="1" si="149"/>
        <v>0</v>
      </c>
      <c r="DF109" s="340">
        <f t="shared" ca="1" si="150"/>
        <v>0</v>
      </c>
      <c r="DG109" s="351" t="str">
        <f>IF(Exploitation!I97="","",Exploitation!I97)</f>
        <v/>
      </c>
      <c r="DH109" s="351" t="str">
        <f>IF(Exploitation!J97="","",Exploitation!J97)</f>
        <v/>
      </c>
      <c r="DI109" s="351" t="str">
        <f>IF(Exploitation!K97="","",Exploitation!K97)</f>
        <v/>
      </c>
      <c r="DJ109" s="340" t="str">
        <f>IF(ISERROR(VLOOKUP(DG109,Exploitation!$B$115:$E$119,3,FALSE)),"",VLOOKUP(DG109,Exploitation!$B$115:$E$119,3,FALSE))</f>
        <v/>
      </c>
      <c r="DK109" s="340" t="str">
        <f>IF(ISERROR(VLOOKUP(DH109,Exploitation!$B$115:$E$119,3,FALSE)),"",VLOOKUP(DH109,Exploitation!$B$115:$E$119,3,FALSE))</f>
        <v/>
      </c>
      <c r="DL109" s="340" t="str">
        <f>IF(ISERROR(VLOOKUP(DI109,Exploitation!$B$115:$E$119,3,FALSE)),"",VLOOKUP(DI109,Exploitation!$B$115:$E$119,3,FALSE))</f>
        <v/>
      </c>
      <c r="DM109" s="361">
        <f t="shared" si="151"/>
        <v>0</v>
      </c>
      <c r="DN109" s="361">
        <f t="shared" si="152"/>
        <v>0</v>
      </c>
      <c r="DO109" s="361">
        <f t="shared" si="153"/>
        <v>0</v>
      </c>
      <c r="DP109" s="361">
        <f t="shared" si="154"/>
        <v>0</v>
      </c>
      <c r="DQ109" s="361">
        <f t="shared" si="155"/>
        <v>0</v>
      </c>
      <c r="DR109" s="361">
        <f t="shared" si="156"/>
        <v>0</v>
      </c>
      <c r="DS109" s="361">
        <f>IF(DL109='Donnees d''entrée'!$B$477,'Donnees d''entrée'!$E$477*DQ109,0)</f>
        <v>0</v>
      </c>
      <c r="DT109" s="361">
        <f>IF(DL109='Donnees d''entrée'!$B$477,'Donnees d''entrée'!$F$477*DQ109,DQ109)</f>
        <v>0</v>
      </c>
      <c r="DU109" s="361">
        <f>IF(ISERROR(VLOOKUP(DL109,'Donnees d''entrée'!$B$470:$G$478,2,FALSE)*DT109),0,VLOOKUP(DL109,'Donnees d''entrée'!$B$470:$G$478,2,FALSE)*DT109)</f>
        <v>0</v>
      </c>
      <c r="DV109" s="361">
        <f>IF(ISERROR($DM109*VLOOKUP($DJ109,'Donnees d''entrée'!$B$470:$G$478,4,FALSE)),0,$DM109*VLOOKUP($DJ109,'Donnees d''entrée'!$B$470:$G$478,4,FALSE))</f>
        <v>0</v>
      </c>
      <c r="DW109" s="361">
        <f>IF(ISERROR($DM109*VLOOKUP($DJ109,'Donnees d''entrée'!$B$470:$G$478,5,FALSE)),0,$DM109*VLOOKUP($DJ109,'Donnees d''entrée'!$B$470:$G$478,5,FALSE))</f>
        <v>0</v>
      </c>
      <c r="DX109" s="361">
        <f>IF(ISERROR(DN109*(1-VLOOKUP(DJ109,'Donnees d''entrée'!$B$470:$G$478,6,FALSE))),0,DN109*(1-VLOOKUP(DJ109,'Donnees d''entrée'!$B$470:$G$478,6,FALSE)))</f>
        <v>0</v>
      </c>
      <c r="DY109" s="361">
        <f>IF(ISERROR(DN109*VLOOKUP(DJ109,'Donnees d''entrée'!$B$470:$G$478,6,FALSE)),0,DN109*VLOOKUP(DJ109,'Donnees d''entrée'!$B$470:$G$478,6,FALSE))</f>
        <v>0</v>
      </c>
      <c r="DZ109" s="361">
        <f>IF(ISERROR($DO109*VLOOKUP($DK109,'Donnees d''entrée'!$B$470:$G$478,4,FALSE)),0,$DO109*VLOOKUP($DK109,'Donnees d''entrée'!$B$470:$G$478,4,FALSE))</f>
        <v>0</v>
      </c>
      <c r="EA109" s="361">
        <f>IF(ISERROR($DO109*VLOOKUP($DK109,'Donnees d''entrée'!$B$470:$G$478,5,FALSE)),0,$DO109*VLOOKUP($DK109,'Donnees d''entrée'!$B$470:$G$478,5,FALSE))</f>
        <v>0</v>
      </c>
      <c r="EB109" s="361">
        <f>IF(ISERROR(DP109*(1-VLOOKUP(DK109,'Donnees d''entrée'!$B$470:$G$478,6,FALSE))),0,DP109*(1-VLOOKUP(DK109,'Donnees d''entrée'!$B$470:$G$478,6,FALSE)))</f>
        <v>0</v>
      </c>
      <c r="EC109" s="361">
        <f>IF(ISERROR(DP109*VLOOKUP(DK109,'Donnees d''entrée'!$B$470:$G$478,6,FALSE)),0,DP109*VLOOKUP(DK109,'Donnees d''entrée'!$B$470:$G$478,6,FALSE))</f>
        <v>0</v>
      </c>
      <c r="ED109" s="361">
        <f>IF(ISERROR(IF(DL109='Donnees d''entrée'!$B$477,DS109,(DT109-DU109)*VLOOKUP(DL109,'Donnees d''entrée'!$B$470:$G$478,4,FALSE))),0,IF(DL109='Donnees d''entrée'!$B$477,DS109,(DT109-DU109)*VLOOKUP(DL109,'Donnees d''entrée'!$B$470:$G$478,4,FALSE)))</f>
        <v>0</v>
      </c>
      <c r="EE109" s="361">
        <f>IF(ISERROR(IF(DL109='Donnees d''entrée'!$B$477,DT109-DU109,(DT109-DU109)*VLOOKUP(DL109,'Donnees d''entrée'!$B$470:$G$478,5,FALSE))),0,IF(DL109='Donnees d''entrée'!$B$477,DT109-DU109,(DT109-DU109)*VLOOKUP(DL109,'Donnees d''entrée'!$B$470:$G$478,5,FALSE)))</f>
        <v>0</v>
      </c>
      <c r="EF109" s="361">
        <f>IF(ISERROR(IF(DL109='Donnees d''entrée'!$B$477,(DR109-DS109-DT109)*'Donnees d''entrée'!$G$477+ED109,(DR109-DU109)*(1-VLOOKUP(DL109,'Donnees d''entrée'!$B$470:$G$478,6,FALSE)))),0,IF(DL109='Donnees d''entrée'!$B$477,(DR109-DS109-DT109)*'Donnees d''entrée'!$G$477+ED109,(DR109-DU109)*(1-VLOOKUP(DL109,'Donnees d''entrée'!$B$470:$G$478,6,FALSE))))</f>
        <v>0</v>
      </c>
      <c r="EG109" s="361">
        <f>IF(ISERROR(IF(DL109='Donnees d''entrée'!$B$477,(DR109-DS109-DT109)*'Donnees d''entrée'!$G$477+EE109,(DR109-DU109)*VLOOKUP(DL109,'Donnees d''entrée'!$B$470:$G$478,6,FALSE))),0,IF(DL109='Donnees d''entrée'!$B$477,(DR109-DS109-DT109)*'Donnees d''entrée'!$G$477+EE109,(DR109-DU109)*VLOOKUP(DL109,'Donnees d''entrée'!$B$470:$G$478,6,FALSE)))</f>
        <v>0</v>
      </c>
      <c r="EH109" s="351" t="str">
        <f>IF(ISERROR(VLOOKUP(DG109,Exploitation!$B$115:$G$119,5,FALSE)),"",VLOOKUP(DG109,Exploitation!$B$115:$G$119,5,FALSE))</f>
        <v/>
      </c>
      <c r="EI109" s="351" t="str">
        <f>IF(ISERROR(VLOOKUP(DG109,Exploitation!$B$115:$G$119,6,FALSE)),"",VLOOKUP(DG109,Exploitation!$B$115:$G$119,6,FALSE))</f>
        <v/>
      </c>
      <c r="EJ109" s="351" t="str">
        <f>IF(ISERROR(VLOOKUP(DH109,Exploitation!$B$115:$G$119,5,FALSE)),"",VLOOKUP(DH109,Exploitation!$B$115:$G$119,5,FALSE))</f>
        <v/>
      </c>
      <c r="EK109" s="351" t="str">
        <f>IF(ISERROR(VLOOKUP(DH109,Exploitation!$B$115:$G$119,6,FALSE)),"",VLOOKUP(DH109,Exploitation!$B$115:$G$119,6,FALSE))</f>
        <v/>
      </c>
      <c r="EL109" s="351" t="str">
        <f>IF(ISERROR(VLOOKUP(DI109,Exploitation!$B$115:$G$119,5,FALSE)),"",VLOOKUP(DI109,Exploitation!$B$115:$G$119,5,FALSE))</f>
        <v/>
      </c>
      <c r="EM109" s="351" t="str">
        <f>IF(ISERROR(VLOOKUP(DI109,Exploitation!$B$115:$G$119,6,FALSE)),"",VLOOKUP(DI109,Exploitation!$B$115:$G$119,6,FALSE))</f>
        <v/>
      </c>
      <c r="EN109" s="355" t="str">
        <f>IF(ISERROR(VLOOKUP(DG109,Exploitation!$B$123:$D$127,1,FALSE)),"",VLOOKUP(DG109,Exploitation!$B$123:$D$127,1,FALSE))</f>
        <v/>
      </c>
      <c r="EO109" s="355" t="str">
        <f>IF(ISERROR(VLOOKUP(DH109,Exploitation!$B$123:$D$127,1,FALSE)),"",VLOOKUP(DH109,Exploitation!$B$123:$D$127,1,FALSE))</f>
        <v/>
      </c>
      <c r="EP109" s="355" t="str">
        <f>IF(ISERROR(VLOOKUP(DI109,Exploitation!$B$123:$D$127,1,FALSE)),"",VLOOKUP(DI109,Exploitation!$B$123:$D$127,1,FALSE))</f>
        <v/>
      </c>
      <c r="EQ109" s="355" t="str">
        <f>IF(ISERROR(VLOOKUP(DG109,Exploitation!$B$123:$D$127,3,FALSE)),"",VLOOKUP(DG109,Exploitation!$B$123:$D$127,3,FALSE))</f>
        <v/>
      </c>
      <c r="ER109" s="355" t="str">
        <f>IF(ISERROR(VLOOKUP(DH109,Exploitation!$B$123:$D$127,3,FALSE)),"",VLOOKUP(DH109,Exploitation!$B$123:$D$127,3,FALSE))</f>
        <v/>
      </c>
      <c r="ES109" s="355" t="str">
        <f>IF(ISERROR(VLOOKUP(DI109,Exploitation!$B$123:$D$127,3,FALSE)),"",VLOOKUP(DI109,Exploitation!$B$123:$D$127,3,FALSE))</f>
        <v/>
      </c>
      <c r="ET109" s="340">
        <f t="shared" si="157"/>
        <v>0</v>
      </c>
      <c r="EU109" s="340">
        <f t="shared" si="157"/>
        <v>0</v>
      </c>
      <c r="EV109" s="340">
        <f t="shared" si="158"/>
        <v>0</v>
      </c>
      <c r="EW109" s="340">
        <f t="shared" si="116"/>
        <v>0</v>
      </c>
      <c r="EX109" s="340">
        <f t="shared" si="159"/>
        <v>0</v>
      </c>
      <c r="EY109" s="340">
        <f t="shared" si="159"/>
        <v>0</v>
      </c>
      <c r="EZ109" s="340">
        <f t="shared" ca="1" si="160"/>
        <v>0</v>
      </c>
      <c r="FA109" s="340">
        <f t="shared" ca="1" si="161"/>
        <v>0</v>
      </c>
      <c r="FB109" s="340">
        <f t="shared" ca="1" si="162"/>
        <v>0</v>
      </c>
      <c r="FC109" s="340">
        <f t="shared" ca="1" si="163"/>
        <v>0</v>
      </c>
      <c r="FD109" s="340">
        <f t="shared" ca="1" si="164"/>
        <v>0</v>
      </c>
      <c r="FE109" s="340">
        <f t="shared" ca="1" si="165"/>
        <v>0</v>
      </c>
      <c r="FF109" s="351" t="str">
        <f>IF(Exploitation!L97="","",Exploitation!L97)</f>
        <v/>
      </c>
      <c r="FG109" s="351" t="str">
        <f>IF(Exploitation!M97="","",Exploitation!M97)</f>
        <v/>
      </c>
      <c r="FH109" s="351" t="str">
        <f>IF(Exploitation!N97="","",Exploitation!N97)</f>
        <v/>
      </c>
      <c r="FI109" s="340" t="str">
        <f>IF(ISERROR(VLOOKUP(FF109,Exploitation!$B$115:$E$119,3,FALSE)),"",VLOOKUP(FF109,Exploitation!$B$115:$E$119,3,FALSE))</f>
        <v/>
      </c>
      <c r="FJ109" s="340" t="str">
        <f>IF(ISERROR(VLOOKUP(FG109,Exploitation!$B$115:$E$119,3,FALSE)),"",VLOOKUP(FG109,Exploitation!$B$115:$E$119,3,FALSE))</f>
        <v/>
      </c>
      <c r="FK109" s="340" t="str">
        <f>IF(ISERROR(VLOOKUP(FH109,Exploitation!$B$115:$E$119,3,FALSE)),"",VLOOKUP(FH109,Exploitation!$B$115:$E$119,3,FALSE))</f>
        <v/>
      </c>
      <c r="FL109" s="361">
        <f t="shared" si="166"/>
        <v>0</v>
      </c>
      <c r="FM109" s="361">
        <f t="shared" si="167"/>
        <v>0</v>
      </c>
      <c r="FN109" s="361">
        <f t="shared" si="168"/>
        <v>0</v>
      </c>
      <c r="FO109" s="361">
        <f t="shared" si="169"/>
        <v>0</v>
      </c>
      <c r="FP109" s="361">
        <f t="shared" si="170"/>
        <v>0</v>
      </c>
      <c r="FQ109" s="361">
        <f t="shared" si="171"/>
        <v>0</v>
      </c>
      <c r="FR109" s="361">
        <f>IF(FK109='Donnees d''entrée'!$B$477,'Donnees d''entrée'!$E$477*FP109,0)</f>
        <v>0</v>
      </c>
      <c r="FS109" s="361">
        <f>IF(FK109='Donnees d''entrée'!$B$477,'Donnees d''entrée'!$F$477*FP109,FP109)</f>
        <v>0</v>
      </c>
      <c r="FT109" s="361">
        <f>IF(ISERROR(VLOOKUP(FK109,'Donnees d''entrée'!$B$470:$G$478,2,FALSE)*FS109),0,VLOOKUP(FK109,'Donnees d''entrée'!$B$470:$G$478,2,FALSE)*FS109)</f>
        <v>0</v>
      </c>
      <c r="FU109" s="361">
        <f>IF(ISERROR($FL109*VLOOKUP($FI109,'Donnees d''entrée'!$B$470:$G$478,4,FALSE)),0,$FL109*VLOOKUP($FI109,'Donnees d''entrée'!$B$470:$G$478,4,FALSE))</f>
        <v>0</v>
      </c>
      <c r="FV109" s="361">
        <f>IF(ISERROR($FL109*VLOOKUP($FI109,'Donnees d''entrée'!$B$470:$G$478,5,FALSE)),0,$FL109*VLOOKUP($FI109,'Donnees d''entrée'!$B$470:$G$478,5,FALSE))</f>
        <v>0</v>
      </c>
      <c r="FW109" s="361">
        <f>IF(ISERROR(FM109*(1-VLOOKUP(FI109,'Donnees d''entrée'!$B$470:$G$478,6,FALSE))),0,FM109*(1-VLOOKUP(FI109,'Donnees d''entrée'!$B$470:$G$478,6,FALSE)))</f>
        <v>0</v>
      </c>
      <c r="FX109" s="361">
        <f>IF(ISERROR(FM109*VLOOKUP(FI109,'Donnees d''entrée'!$B$470:$G$478,6,FALSE)),0,FM109*VLOOKUP(FI109,'Donnees d''entrée'!$B$470:$G$478,6,FALSE))</f>
        <v>0</v>
      </c>
      <c r="FY109" s="361">
        <f>IF(ISERROR($FN109*VLOOKUP($FJ109,'Donnees d''entrée'!$B$470:$G$478,4,FALSE)),0,$FN109*VLOOKUP($FJ109,'Donnees d''entrée'!$B$470:$G$478,4,FALSE))</f>
        <v>0</v>
      </c>
      <c r="FZ109" s="361">
        <f>IF(ISERROR($FN109*VLOOKUP($FJ109,'Donnees d''entrée'!$B$470:$G$478,5,FALSE)),0,$FN109*VLOOKUP($FJ109,'Donnees d''entrée'!$B$470:$G$478,5,FALSE))</f>
        <v>0</v>
      </c>
      <c r="GA109" s="361">
        <f>IF(ISERROR(FO109*(1-VLOOKUP(FJ109,'Donnees d''entrée'!$B$470:$G$478,6,FALSE))),0,FO109*(1-VLOOKUP(FJ109,'Donnees d''entrée'!$B$470:$G$478,6,FALSE)))</f>
        <v>0</v>
      </c>
      <c r="GB109" s="361">
        <f>IF(ISERROR(FO109*VLOOKUP(FJ109,'Donnees d''entrée'!$B$470:$G$478,6,FALSE)),0,FO109*VLOOKUP(FJ109,'Donnees d''entrée'!$B$470:$G$478,6,FALSE))</f>
        <v>0</v>
      </c>
      <c r="GC109" s="361">
        <f>IF(ISERROR(IF(FK109='Donnees d''entrée'!$B$477,FR109,(FS109-FT109)*VLOOKUP(FK109,'Donnees d''entrée'!$B$470:$G$478,4,FALSE))),0,IF(FK109='Donnees d''entrée'!$B$477,FR109,(FS109-FT109)*VLOOKUP(FK109,'Donnees d''entrée'!$B$470:$G$478,4,FALSE)))</f>
        <v>0</v>
      </c>
      <c r="GD109" s="361">
        <f>IF(ISERROR(IF(FK109='Donnees d''entrée'!$B$477,FS109-FT109,(FS109-FT109)*VLOOKUP(FK109,'Donnees d''entrée'!$B$470:$G$478,5,FALSE))),0,IF(FK109='Donnees d''entrée'!$B$477,FS109-FT109,(FS109-FT109)*VLOOKUP(FK109,'Donnees d''entrée'!$B$470:$G$478,5,FALSE)))</f>
        <v>0</v>
      </c>
      <c r="GE109" s="361">
        <f>IF(ISERROR(IF(FK109='Donnees d''entrée'!$B$477,(FQ109-FR109-FS109)*'Donnees d''entrée'!$G$477+GC109,(FQ109-FT109)*(1-VLOOKUP(FK109,'Donnees d''entrée'!$B$470:$G$478,6,FALSE)))),0,IF(FK109='Donnees d''entrée'!$B$477,(FQ109-FR109-FS109)*'Donnees d''entrée'!$G$477+GC109,(FQ109-FT109)*(1-VLOOKUP(FK109,'Donnees d''entrée'!$B$470:$G$478,6,FALSE))))</f>
        <v>0</v>
      </c>
      <c r="GF109" s="361">
        <f>IF(ISERROR(IF(FK109='Donnees d''entrée'!$B$477,(FQ109-FR109-FS109)*'Donnees d''entrée'!$G$477+GD109,(FQ109-FT109)*VLOOKUP(FK109,'Donnees d''entrée'!$B$470:$G$478,6,FALSE))),0,IF(FK109='Donnees d''entrée'!$B$477,(FQ109-FR109-FS109)*'Donnees d''entrée'!$G$477+GD109,(FQ109-FT109)*VLOOKUP(FK109,'Donnees d''entrée'!$B$470:$G$478,6,FALSE)))</f>
        <v>0</v>
      </c>
      <c r="GG109" s="351" t="str">
        <f>IF(ISERROR(VLOOKUP(FF109,Exploitation!$B$115:$G$119,5,FALSE)),"",VLOOKUP(FF109,Exploitation!$B$115:$G$119,5,FALSE))</f>
        <v/>
      </c>
      <c r="GH109" s="351" t="str">
        <f>IF(ISERROR(VLOOKUP(FF109,Exploitation!$B$115:$G$119,6,FALSE)),"",VLOOKUP(FF109,Exploitation!$B$115:$G$119,6,FALSE))</f>
        <v/>
      </c>
      <c r="GI109" s="351" t="str">
        <f>IF(ISERROR(VLOOKUP(FG109,Exploitation!$B$115:$G$119,5,FALSE)),"",VLOOKUP(FG109,Exploitation!$B$115:$G$119,5,FALSE))</f>
        <v/>
      </c>
      <c r="GJ109" s="351" t="str">
        <f>IF(ISERROR(VLOOKUP(FG109,Exploitation!$B$115:$G$119,6,FALSE)),"",VLOOKUP(FG109,Exploitation!$B$115:$G$119,6,FALSE))</f>
        <v/>
      </c>
      <c r="GK109" s="351" t="str">
        <f>IF(ISERROR(VLOOKUP(FH109,Exploitation!$B$115:$G$119,5,FALSE)),"",VLOOKUP(FH109,Exploitation!$B$115:$G$119,5,FALSE))</f>
        <v/>
      </c>
      <c r="GL109" s="351" t="str">
        <f>IF(ISERROR(VLOOKUP(FH109,Exploitation!$B$115:$G$119,6,FALSE)),"",VLOOKUP(FH109,Exploitation!$B$115:$G$119,6,FALSE))</f>
        <v/>
      </c>
      <c r="GM109" s="355" t="str">
        <f>IF(ISERROR(VLOOKUP(FF109,Exploitation!$B$123:$D$127,1,FALSE)),"",VLOOKUP(FF109,Exploitation!$B$123:$D$127,1,FALSE))</f>
        <v/>
      </c>
      <c r="GN109" s="355" t="str">
        <f>IF(ISERROR(VLOOKUP(FG109,Exploitation!$B$123:$D$127,1,FALSE)),"",VLOOKUP(FG109,Exploitation!$B$123:$D$127,1,FALSE))</f>
        <v/>
      </c>
      <c r="GO109" s="355" t="str">
        <f>IF(ISERROR(VLOOKUP(FH109,Exploitation!$B$123:$D$127,1,FALSE)),"",VLOOKUP(FH109,Exploitation!$B$123:$D$127,1,FALSE))</f>
        <v/>
      </c>
      <c r="GP109" s="355" t="str">
        <f>IF(ISERROR(VLOOKUP(FF109,Exploitation!$B$123:$D$127,3,FALSE)),"",VLOOKUP(FF109,Exploitation!$B$123:$D$127,3,FALSE))</f>
        <v/>
      </c>
      <c r="GQ109" s="355" t="str">
        <f>IF(ISERROR(VLOOKUP(FG109,Exploitation!$B$123:$D$127,3,FALSE)),"",VLOOKUP(FG109,Exploitation!$B$123:$D$127,3,FALSE))</f>
        <v/>
      </c>
      <c r="GR109" s="355" t="str">
        <f>IF(ISERROR(VLOOKUP(FH109,Exploitation!$B$123:$D$127,3,FALSE)),"",VLOOKUP(FH109,Exploitation!$B$123:$D$127,3,FALSE))</f>
        <v/>
      </c>
      <c r="GS109" s="340">
        <f t="shared" si="172"/>
        <v>0</v>
      </c>
      <c r="GT109" s="340">
        <f t="shared" si="173"/>
        <v>0</v>
      </c>
      <c r="GU109" s="340">
        <f t="shared" si="174"/>
        <v>0</v>
      </c>
      <c r="GV109" s="340">
        <f t="shared" si="174"/>
        <v>0</v>
      </c>
      <c r="GW109" s="340">
        <f t="shared" si="175"/>
        <v>0</v>
      </c>
      <c r="GX109" s="340">
        <f t="shared" si="175"/>
        <v>0</v>
      </c>
      <c r="GY109" s="340">
        <f t="shared" ca="1" si="176"/>
        <v>0</v>
      </c>
      <c r="GZ109" s="340">
        <f t="shared" ca="1" si="177"/>
        <v>0</v>
      </c>
      <c r="HA109" s="340">
        <f t="shared" ca="1" si="178"/>
        <v>0</v>
      </c>
      <c r="HB109" s="340">
        <f t="shared" ca="1" si="179"/>
        <v>0</v>
      </c>
      <c r="HC109" s="340">
        <f t="shared" ca="1" si="180"/>
        <v>0</v>
      </c>
      <c r="HD109" s="340">
        <f t="shared" ca="1" si="181"/>
        <v>0</v>
      </c>
      <c r="HE109" s="351" t="str">
        <f>IF(Exploitation!O97="","",Exploitation!O97)</f>
        <v/>
      </c>
      <c r="HF109" s="351" t="str">
        <f>IF(Exploitation!P97="","",Exploitation!P97)</f>
        <v/>
      </c>
      <c r="HG109" s="351" t="str">
        <f>IF(Exploitation!Q97="","",Exploitation!Q97)</f>
        <v/>
      </c>
      <c r="HH109" s="340" t="str">
        <f>IF(ISERROR(VLOOKUP(HE109,Exploitation!$B$115:$E$119,3,FALSE)),"",VLOOKUP(HE109,Exploitation!$B$115:$E$119,3,FALSE))</f>
        <v/>
      </c>
      <c r="HI109" s="340" t="str">
        <f>IF(ISERROR(VLOOKUP(HF109,Exploitation!$B$115:$E$119,3,FALSE)),"",VLOOKUP(HF109,Exploitation!$B$115:$E$119,3,FALSE))</f>
        <v/>
      </c>
      <c r="HJ109" s="340" t="str">
        <f>IF(ISERROR(VLOOKUP(HG109,Exploitation!$B$115:$E$119,3,FALSE)),"",VLOOKUP(HG109,Exploitation!$B$115:$E$119,3,FALSE))</f>
        <v/>
      </c>
      <c r="HK109" s="361">
        <f t="shared" si="182"/>
        <v>0</v>
      </c>
      <c r="HL109" s="361">
        <f t="shared" si="183"/>
        <v>0</v>
      </c>
      <c r="HM109" s="361">
        <f t="shared" si="184"/>
        <v>0</v>
      </c>
      <c r="HN109" s="361">
        <f t="shared" si="185"/>
        <v>0</v>
      </c>
      <c r="HO109" s="361">
        <f t="shared" si="186"/>
        <v>0</v>
      </c>
      <c r="HP109" s="361">
        <f t="shared" si="187"/>
        <v>0</v>
      </c>
      <c r="HQ109" s="361">
        <f>IF(HJ109='Donnees d''entrée'!$B$477,'Donnees d''entrée'!$E$477*HO109,0)</f>
        <v>0</v>
      </c>
      <c r="HR109" s="361">
        <f>IF(HJ109='Donnees d''entrée'!$B$477,'Donnees d''entrée'!$F$477*HO109,HO109)</f>
        <v>0</v>
      </c>
      <c r="HS109" s="361">
        <f>IF(ISERROR(VLOOKUP(HJ109,'Donnees d''entrée'!$B$470:$G$478,2,FALSE)*HR109),0,VLOOKUP(HJ109,'Donnees d''entrée'!$B$470:$G$478,2,FALSE)*HR109)</f>
        <v>0</v>
      </c>
      <c r="HT109" s="361">
        <f>IF(ISERROR($HK109*VLOOKUP($HH109,'Donnees d''entrée'!$B$470:$G$478,4,FALSE)),0,$HK109*VLOOKUP($HH109,'Donnees d''entrée'!$B$470:$G$478,4,FALSE))</f>
        <v>0</v>
      </c>
      <c r="HU109" s="361">
        <f>IF(ISERROR($HK109*VLOOKUP($HH109,'Donnees d''entrée'!$B$470:$G$478,5,FALSE)),0,$HK109*VLOOKUP($HH109,'Donnees d''entrée'!$B$470:$G$478,5,FALSE))</f>
        <v>0</v>
      </c>
      <c r="HV109" s="361">
        <f>IF(ISERROR(HL109*(1-VLOOKUP(HH109,'Donnees d''entrée'!$B$470:$G$478,6,FALSE))),0,HL109*(1-VLOOKUP(HH109,'Donnees d''entrée'!$B$470:$G$478,6,FALSE)))</f>
        <v>0</v>
      </c>
      <c r="HW109" s="361">
        <f>IF(ISERROR(HL109*VLOOKUP(HH109,'Donnees d''entrée'!$B$470:$G$478,6,FALSE)),0,HL109*VLOOKUP(HH109,'Donnees d''entrée'!$B$470:$G$478,6,FALSE))</f>
        <v>0</v>
      </c>
      <c r="HX109" s="361">
        <f>IF(ISERROR($HM109*VLOOKUP($HI109,'Donnees d''entrée'!$B$470:$G$478,4,FALSE)),0,$HM109*VLOOKUP($HI109,'Donnees d''entrée'!$B$470:$G$478,4,FALSE))</f>
        <v>0</v>
      </c>
      <c r="HY109" s="361">
        <f>IF(ISERROR($HM109*VLOOKUP($HI109,'Donnees d''entrée'!$B$470:$G$478,5,FALSE)),0,$HM109*VLOOKUP($HI109,'Donnees d''entrée'!$B$470:$G$478,5,FALSE))</f>
        <v>0</v>
      </c>
      <c r="HZ109" s="361">
        <f>IF(ISERROR(HN109*(1-VLOOKUP(HI109,'Donnees d''entrée'!$B$470:$G$478,6,FALSE))),0,HN109*(1-VLOOKUP(HI109,'Donnees d''entrée'!$B$470:$G$478,6,FALSE)))</f>
        <v>0</v>
      </c>
      <c r="IA109" s="361">
        <f>IF(ISERROR(HN109*VLOOKUP(HI109,'Donnees d''entrée'!$B$470:$G$478,6,FALSE)),0,HN109*VLOOKUP(HI109,'Donnees d''entrée'!$B$470:$G$478,6,FALSE))</f>
        <v>0</v>
      </c>
      <c r="IB109" s="361">
        <f>IF(ISERROR(IF(HJ109='Donnees d''entrée'!$B$477,HQ109,(HR109-HS109)*VLOOKUP(HJ109,'Donnees d''entrée'!$B$470:$G$478,4,FALSE))),0,IF(HJ109='Donnees d''entrée'!$B$477,HQ109,(HR109-HS109)*VLOOKUP(HJ109,'Donnees d''entrée'!$B$470:$G$478,4,FALSE)))</f>
        <v>0</v>
      </c>
      <c r="IC109" s="361">
        <f>IF(ISERROR(IF(HJ109='Donnees d''entrée'!$B$477,HR109-HS109,(HR109-HS109)*VLOOKUP(HJ109,'Donnees d''entrée'!$B$470:$G$478,5,FALSE))),0,IF(HJ109='Donnees d''entrée'!$B$477,HR109-HS109,(HR109-HS109)*VLOOKUP(HJ109,'Donnees d''entrée'!$B$470:$G$478,5,FALSE)))</f>
        <v>0</v>
      </c>
      <c r="ID109" s="361">
        <f>IF(ISERROR(IF(HJ109='Donnees d''entrée'!$B$477,(HP109-HQ109-HR109)*'Donnees d''entrée'!$G$477+IB109,(HP109-HS109)*(1-VLOOKUP(HJ109,'Donnees d''entrée'!$B$470:$G$478,6,FALSE)))),0,IF(HJ109='Donnees d''entrée'!$B$477,(HP109-HQ109-HR109)*'Donnees d''entrée'!$G$477+IB109,(HP109-HS109)*(1-VLOOKUP(HJ109,'Donnees d''entrée'!$B$470:$G$478,6,FALSE))))</f>
        <v>0</v>
      </c>
      <c r="IE109" s="361">
        <f>IF(ISERROR(IF(HJ109='Donnees d''entrée'!$B$477,(HP109-HQ109-HR109)*'Donnees d''entrée'!$G$477+IC109,(HP109-HS109)*VLOOKUP(HJ109,'Donnees d''entrée'!$B$470:$G$478,6,FALSE))),0,IF(HJ109='Donnees d''entrée'!$B$477,(HP109-HQ109-HR109)*'Donnees d''entrée'!$G$477+IC109,(HP109-HS109)*VLOOKUP(HJ109,'Donnees d''entrée'!$B$470:$G$478,6,FALSE)))</f>
        <v>0</v>
      </c>
      <c r="IF109" s="351" t="str">
        <f>IF(ISERROR(VLOOKUP(HE109,Exploitation!$B$115:$G$119,5,FALSE)),"",VLOOKUP(HE109,Exploitation!$B$115:$G$119,5,FALSE))</f>
        <v/>
      </c>
      <c r="IG109" s="351" t="str">
        <f>IF(ISERROR(VLOOKUP(HE109,Exploitation!$B$115:$G$119,6,FALSE)),"",VLOOKUP(HE109,Exploitation!$B$115:$G$119,6,FALSE))</f>
        <v/>
      </c>
      <c r="IH109" s="351" t="str">
        <f>IF(ISERROR(VLOOKUP(HF109,Exploitation!$B$115:$G$119,5,FALSE)),"",VLOOKUP(HF109,Exploitation!$B$115:$G$119,5,FALSE))</f>
        <v/>
      </c>
      <c r="II109" s="351" t="str">
        <f>IF(ISERROR(VLOOKUP(HF109,Exploitation!$B$115:$G$119,6,FALSE)),"",VLOOKUP(HF109,Exploitation!$B$115:$G$119,6,FALSE))</f>
        <v/>
      </c>
      <c r="IJ109" s="351" t="str">
        <f>IF(ISERROR(VLOOKUP(HG109,Exploitation!$B$115:$G$119,5,FALSE)),"",VLOOKUP(HG109,Exploitation!$B$115:$G$119,5,FALSE))</f>
        <v/>
      </c>
      <c r="IK109" s="351" t="str">
        <f>IF(ISERROR(VLOOKUP(HG109,Exploitation!$B$115:$G$119,6,FALSE)),"",VLOOKUP(HG109,Exploitation!$B$115:$G$119,6,FALSE))</f>
        <v/>
      </c>
      <c r="IL109" s="355" t="str">
        <f>IF(ISERROR(VLOOKUP(HE109,Exploitation!$B$123:$D$127,1,FALSE)),"",VLOOKUP(HE109,Exploitation!$B$123:$D$127,1,FALSE))</f>
        <v/>
      </c>
      <c r="IM109" s="355" t="str">
        <f>IF(ISERROR(VLOOKUP(HF109,Exploitation!$B$123:$D$127,1,FALSE)),"",VLOOKUP(HF109,Exploitation!$B$123:$D$127,1,FALSE))</f>
        <v/>
      </c>
      <c r="IN109" s="355" t="str">
        <f>IF(ISERROR(VLOOKUP(HG109,Exploitation!$B$123:$D$127,1,FALSE)),"",VLOOKUP(HG109,Exploitation!$B$123:$D$127,1,FALSE))</f>
        <v/>
      </c>
      <c r="IO109" s="355" t="str">
        <f>IF(ISERROR(VLOOKUP(HE109,Exploitation!$B$123:$D$127,3,FALSE)),"",VLOOKUP(HE109,Exploitation!$B$123:$D$127,3,FALSE))</f>
        <v/>
      </c>
      <c r="IP109" s="355" t="str">
        <f>IF(ISERROR(VLOOKUP(HF109,Exploitation!$B$123:$D$127,3,FALSE)),"",VLOOKUP(HF109,Exploitation!$B$123:$D$127,3,FALSE))</f>
        <v/>
      </c>
      <c r="IQ109" s="355" t="str">
        <f>IF(ISERROR(VLOOKUP(HG109,Exploitation!$B$123:$D$127,3,FALSE)),"",VLOOKUP(HG109,Exploitation!$B$123:$D$127,3,FALSE))</f>
        <v/>
      </c>
      <c r="IR109" s="340">
        <f t="shared" si="188"/>
        <v>0</v>
      </c>
      <c r="IS109" s="340">
        <f t="shared" si="189"/>
        <v>0</v>
      </c>
      <c r="IT109" s="340">
        <f t="shared" si="190"/>
        <v>0</v>
      </c>
      <c r="IU109" s="340">
        <f t="shared" si="190"/>
        <v>0</v>
      </c>
      <c r="IV109" s="340">
        <f t="shared" si="191"/>
        <v>0</v>
      </c>
      <c r="IW109" s="340">
        <f t="shared" si="191"/>
        <v>0</v>
      </c>
    </row>
    <row r="110" spans="1:257" hidden="1" x14ac:dyDescent="0.25">
      <c r="A110" s="331">
        <v>10</v>
      </c>
      <c r="B110" s="280" t="str">
        <f t="shared" si="117"/>
        <v/>
      </c>
      <c r="C110" s="423">
        <f t="shared" ca="1" si="118"/>
        <v>0</v>
      </c>
      <c r="D110" s="423">
        <f t="shared" ca="1" si="119"/>
        <v>0</v>
      </c>
      <c r="E110" s="423">
        <f t="shared" ca="1" si="120"/>
        <v>0</v>
      </c>
      <c r="F110" s="423">
        <f t="shared" ca="1" si="121"/>
        <v>0</v>
      </c>
      <c r="G110" s="423">
        <f t="shared" ca="1" si="122"/>
        <v>0</v>
      </c>
      <c r="H110" s="423">
        <f t="shared" ca="1" si="123"/>
        <v>0</v>
      </c>
      <c r="I110" s="351" t="str">
        <f>IF(Exploitation!C98="","",Exploitation!C98)</f>
        <v/>
      </c>
      <c r="J110" s="351" t="str">
        <f>IF(Exploitation!D98="","",Exploitation!D98)</f>
        <v/>
      </c>
      <c r="K110" s="351" t="str">
        <f>IF(Exploitation!E98="","",Exploitation!E98)</f>
        <v/>
      </c>
      <c r="L110" s="340" t="str">
        <f>IF(ISERROR(VLOOKUP(I110,Exploitation!$B$115:$E$119,3,FALSE)),"",VLOOKUP(I110,Exploitation!$B$115:$E$119,3,FALSE))</f>
        <v/>
      </c>
      <c r="M110" s="340" t="str">
        <f>IF(ISERROR(VLOOKUP(J110,Exploitation!$B$115:$E$119,3,FALSE)),"",VLOOKUP(J110,Exploitation!$B$115:$E$119,3,FALSE))</f>
        <v/>
      </c>
      <c r="N110" s="340" t="str">
        <f>IF(ISERROR(VLOOKUP(K110,Exploitation!$B$115:$E$119,3,FALSE)),"",VLOOKUP(K110,Exploitation!$B$115:$E$119,3,FALSE))</f>
        <v/>
      </c>
      <c r="O110" s="361">
        <f t="shared" si="124"/>
        <v>0</v>
      </c>
      <c r="P110" s="361">
        <f t="shared" si="125"/>
        <v>0</v>
      </c>
      <c r="Q110" s="361">
        <f t="shared" si="125"/>
        <v>0</v>
      </c>
      <c r="R110" s="361">
        <f t="shared" si="126"/>
        <v>0</v>
      </c>
      <c r="S110" s="361">
        <f t="shared" si="127"/>
        <v>0</v>
      </c>
      <c r="T110" s="361">
        <f t="shared" si="128"/>
        <v>0</v>
      </c>
      <c r="U110" s="361">
        <f>IF(N110='Donnees d''entrée'!$B$477,'Donnees d''entrée'!$E$477*S110,0)</f>
        <v>0</v>
      </c>
      <c r="V110" s="361">
        <f>IF(N110='Donnees d''entrée'!$B$477,'Donnees d''entrée'!$F$477*S110,S110)</f>
        <v>0</v>
      </c>
      <c r="W110" s="361">
        <f>IF(ISERROR(VLOOKUP(N110,'Donnees d''entrée'!$B$470:$G$478,2,FALSE)*V110),0,VLOOKUP(N110,'Donnees d''entrée'!$B$470:$G$478,2,FALSE)*V110)</f>
        <v>0</v>
      </c>
      <c r="X110" s="361">
        <f>IF(ISERROR($O110*VLOOKUP($L110,'Donnees d''entrée'!$B$470:$G$478,4,FALSE)),0,$O110*VLOOKUP($L110,'Donnees d''entrée'!$B$470:$G$478,4,FALSE))</f>
        <v>0</v>
      </c>
      <c r="Y110" s="361">
        <f>IF(ISERROR($O110*VLOOKUP($L110,'Donnees d''entrée'!$B$470:$G$478,5,FALSE)),0,$O110*VLOOKUP($L110,'Donnees d''entrée'!$B$470:$G$478,5,FALSE))</f>
        <v>0</v>
      </c>
      <c r="Z110" s="361">
        <f>IF(ISERROR(P110*(1-VLOOKUP(L110,'Donnees d''entrée'!$B$470:$G$478,6,FALSE))),0,P110*(1-VLOOKUP(L110,'Donnees d''entrée'!$B$470:$G$478,6,FALSE)))</f>
        <v>0</v>
      </c>
      <c r="AA110" s="361">
        <f>IF(ISERROR(P110*VLOOKUP(L110,'Donnees d''entrée'!$B$470:$G$478,6,FALSE)),0,P110*VLOOKUP(L110,'Donnees d''entrée'!$B$470:$G$478,6,FALSE))</f>
        <v>0</v>
      </c>
      <c r="AB110" s="361">
        <f>IF(ISERROR($Q110*VLOOKUP($M110,'Donnees d''entrée'!$B$470:$G$478,4,FALSE)),0,$Q110*VLOOKUP($M110,'Donnees d''entrée'!$B$470:$G$478,4,FALSE))</f>
        <v>0</v>
      </c>
      <c r="AC110" s="361">
        <f>IF(ISERROR($Q110*VLOOKUP($M110,'Donnees d''entrée'!$B$470:$G$478,5,FALSE)),0,$Q110*VLOOKUP($M110,'Donnees d''entrée'!$B$470:$G$478,5,FALSE))</f>
        <v>0</v>
      </c>
      <c r="AD110" s="361">
        <f>IF(ISERROR(R110*(1-VLOOKUP(M110,'Donnees d''entrée'!$B$470:$G$478,6,FALSE))),0,R110*(1-VLOOKUP(M110,'Donnees d''entrée'!$B$470:$G$478,6,FALSE)))</f>
        <v>0</v>
      </c>
      <c r="AE110" s="361">
        <f>IF(ISERROR(R110*VLOOKUP($M110,'Donnees d''entrée'!$B$470:$G$478,6,FALSE)),0,R110*VLOOKUP($M110,'Donnees d''entrée'!$B$470:$G$478,6,FALSE))</f>
        <v>0</v>
      </c>
      <c r="AF110" s="361">
        <f>IF(ISERROR(IF(N110='Donnees d''entrée'!$B$477,U110,(V110-W110)*VLOOKUP(N110,'Donnees d''entrée'!$B$470:$G$478,4,FALSE))),0,IF(N110='Donnees d''entrée'!$B$477,U110,(V110-W110)*VLOOKUP(N110,'Donnees d''entrée'!$B$470:$G$478,4,FALSE)))</f>
        <v>0</v>
      </c>
      <c r="AG110" s="361">
        <f>IF(ISERROR(IF(N110='Donnees d''entrée'!$B$477,V110-W110,(V110-W110)*VLOOKUP(N110,'Donnees d''entrée'!$B$470:$G$478,5,FALSE))),0,IF(N110='Donnees d''entrée'!$B$477,V110-W110,(V110-W110)*VLOOKUP(N110,'Donnees d''entrée'!$B$470:$G$478,5,FALSE)))</f>
        <v>0</v>
      </c>
      <c r="AH110" s="361">
        <f>IF(ISERROR(IF(N110='Donnees d''entrée'!$B$477,(T110-U110-V110)*'Donnees d''entrée'!$G$477+AF110,(T110-W110)*(1-VLOOKUP(N110,'Donnees d''entrée'!$B$470:$G$478,6,FALSE)))),0,IF(N110='Donnees d''entrée'!$B$477,(T110-U110-V110)*'Donnees d''entrée'!$G$477+AF110,(T110-W110)*(1-VLOOKUP(N110,'Donnees d''entrée'!$B$470:$G$478,6,FALSE))))</f>
        <v>0</v>
      </c>
      <c r="AI110" s="361">
        <f>IF(ISERROR(IF(N110='Donnees d''entrée'!$B$477,(T110-U110-V110)*'Donnees d''entrée'!$G$477+AG110,(T110-W110)*VLOOKUP(N110,'Donnees d''entrée'!$B$470:$G$478,6,FALSE))),0,IF(N110='Donnees d''entrée'!$B$477,(T110-U110-V110)*'Donnees d''entrée'!$G$477+AG110,(T110-W110)*VLOOKUP(N110,'Donnees d''entrée'!$B$470:$G$478,6,FALSE)))</f>
        <v>0</v>
      </c>
      <c r="AJ110" s="351" t="str">
        <f>IF(ISERROR(VLOOKUP(I110,Exploitation!$B$115:$G$119,5,FALSE)),"",VLOOKUP(I110,Exploitation!$B$115:$G$119,5,FALSE))</f>
        <v/>
      </c>
      <c r="AK110" s="351" t="str">
        <f>IF(ISERROR(VLOOKUP(I110,Exploitation!$B$115:$G$119,6,FALSE)),"",VLOOKUP(I110,Exploitation!$B$115:$G$119,6,FALSE))</f>
        <v/>
      </c>
      <c r="AL110" s="351" t="str">
        <f>IF(ISERROR(VLOOKUP(J110,Exploitation!$B$115:$G$119,5,FALSE)),"",VLOOKUP(J110,Exploitation!$B$115:$G$119,5,FALSE))</f>
        <v/>
      </c>
      <c r="AM110" s="351" t="str">
        <f>IF(ISERROR(VLOOKUP(J110,Exploitation!$B$115:$G$119,6,FALSE)),"",VLOOKUP(J110,Exploitation!$B$115:$G$119,6,FALSE))</f>
        <v/>
      </c>
      <c r="AN110" s="351" t="str">
        <f>IF(ISERROR(VLOOKUP(K110,Exploitation!$B$115:$G$119,5,FALSE)),"",VLOOKUP(K110,Exploitation!$B$115:$G$119,5,FALSE))</f>
        <v/>
      </c>
      <c r="AO110" s="351" t="str">
        <f>IF(ISERROR(VLOOKUP(K110,Exploitation!$B$115:$G$119,6,FALSE)),"",VLOOKUP(K110,Exploitation!$B$115:$G$119,6,FALSE))</f>
        <v/>
      </c>
      <c r="AP110" s="355" t="str">
        <f>IF(ISERROR(VLOOKUP(I110,Exploitation!$B$123:$D$127,1,FALSE)),"",VLOOKUP(I110,Exploitation!$B$123:$D$127,1,FALSE))</f>
        <v/>
      </c>
      <c r="AQ110" s="355" t="str">
        <f>IF(ISERROR(VLOOKUP(J110,Exploitation!$B$123:$D$127,1,FALSE)),"",VLOOKUP(J110,Exploitation!$B$123:$D$127,1,FALSE))</f>
        <v/>
      </c>
      <c r="AR110" s="355" t="str">
        <f>IF(ISERROR(VLOOKUP(K110,Exploitation!$B$123:$D$127,1,FALSE)),"",VLOOKUP(K110,Exploitation!$B$123:$D$127,1,FALSE))</f>
        <v/>
      </c>
      <c r="AS110" s="355" t="str">
        <f>IF(ISERROR(VLOOKUP(I110,Exploitation!$B$123:$D$127,3,FALSE)),"",VLOOKUP(I110,Exploitation!$B$123:$D$127,3,FALSE))</f>
        <v/>
      </c>
      <c r="AT110" s="355" t="str">
        <f>IF(ISERROR(VLOOKUP(J110,Exploitation!$B$123:$D$127,3,FALSE)),"",VLOOKUP(J110,Exploitation!$B$123:$D$127,3,FALSE))</f>
        <v/>
      </c>
      <c r="AU110" s="355" t="str">
        <f>IF(ISERROR(VLOOKUP(K110,Exploitation!$B$123:$D$127,3,FALSE)),"",VLOOKUP(K110,Exploitation!$B$123:$D$127,3,FALSE))</f>
        <v/>
      </c>
      <c r="AV110" s="361">
        <f t="shared" si="111"/>
        <v>0</v>
      </c>
      <c r="AW110" s="361">
        <f t="shared" si="112"/>
        <v>0</v>
      </c>
      <c r="AX110" s="361">
        <f t="shared" si="113"/>
        <v>0</v>
      </c>
      <c r="AY110" s="361">
        <f t="shared" si="114"/>
        <v>0</v>
      </c>
      <c r="AZ110" s="361">
        <f t="shared" si="115"/>
        <v>0</v>
      </c>
      <c r="BA110" s="361">
        <f t="shared" si="129"/>
        <v>0</v>
      </c>
      <c r="BB110" s="361">
        <f t="shared" ca="1" si="130"/>
        <v>0</v>
      </c>
      <c r="BC110" s="361">
        <f t="shared" ca="1" si="131"/>
        <v>0</v>
      </c>
      <c r="BD110" s="361">
        <f t="shared" ca="1" si="132"/>
        <v>0</v>
      </c>
      <c r="BE110" s="361">
        <f t="shared" ca="1" si="133"/>
        <v>0</v>
      </c>
      <c r="BF110" s="361">
        <f t="shared" ca="1" si="134"/>
        <v>0</v>
      </c>
      <c r="BG110" s="361">
        <f t="shared" ca="1" si="135"/>
        <v>0</v>
      </c>
      <c r="BH110" s="351" t="str">
        <f>IF(Exploitation!F98="","",Exploitation!F98)</f>
        <v/>
      </c>
      <c r="BI110" s="351" t="str">
        <f>IF(Exploitation!G98="","",Exploitation!G98)</f>
        <v/>
      </c>
      <c r="BJ110" s="351" t="str">
        <f>IF(Exploitation!H98="","",Exploitation!H98)</f>
        <v/>
      </c>
      <c r="BK110" s="340" t="str">
        <f>IF(ISERROR(VLOOKUP(BH110,Exploitation!$B$115:$E$119,3,FALSE)),"",VLOOKUP(BH110,Exploitation!$B$115:$E$119,3,FALSE))</f>
        <v/>
      </c>
      <c r="BL110" s="340" t="str">
        <f>IF(ISERROR(VLOOKUP(BI110,Exploitation!$B$115:$E$119,3,FALSE)),"",VLOOKUP(BI110,Exploitation!$B$115:$E$119,3,FALSE))</f>
        <v/>
      </c>
      <c r="BM110" s="340" t="str">
        <f>IF(ISERROR(VLOOKUP(BJ110,Exploitation!$B$115:$E$119,3,FALSE)),"",VLOOKUP(BJ110,Exploitation!$B$115:$E$119,3,FALSE))</f>
        <v/>
      </c>
      <c r="BN110" s="361">
        <f t="shared" si="136"/>
        <v>0</v>
      </c>
      <c r="BO110" s="361">
        <f t="shared" si="137"/>
        <v>0</v>
      </c>
      <c r="BP110" s="361">
        <f t="shared" si="138"/>
        <v>0</v>
      </c>
      <c r="BQ110" s="361">
        <f t="shared" si="139"/>
        <v>0</v>
      </c>
      <c r="BR110" s="361">
        <f t="shared" si="140"/>
        <v>0</v>
      </c>
      <c r="BS110" s="361">
        <f t="shared" si="141"/>
        <v>0</v>
      </c>
      <c r="BT110" s="361">
        <f>IF(BM110='Donnees d''entrée'!$B$477,'Donnees d''entrée'!$E$477*BR110,0)</f>
        <v>0</v>
      </c>
      <c r="BU110" s="361">
        <f>IF(BM110='Donnees d''entrée'!$B$477,'Donnees d''entrée'!$F$477*BR110,BR110)</f>
        <v>0</v>
      </c>
      <c r="BV110" s="361">
        <f>IF(ISERROR(VLOOKUP(BM110,'Donnees d''entrée'!$B$470:$G$478,2,FALSE)*BU110),0,VLOOKUP(BM110,'Donnees d''entrée'!$B$470:$G$478,2,FALSE)*BU110)</f>
        <v>0</v>
      </c>
      <c r="BW110" s="361">
        <f>IF(ISERROR($BN110*VLOOKUP($BK110,'Donnees d''entrée'!$B$470:$G$478,4,FALSE)),0,$BN110*VLOOKUP($BK110,'Donnees d''entrée'!$B$470:$G$478,4,FALSE))</f>
        <v>0</v>
      </c>
      <c r="BX110" s="361">
        <f>IF(ISERROR($BN110*VLOOKUP($BK110,'Donnees d''entrée'!$B$470:$G$478,5,FALSE)),0,$BN110*VLOOKUP($BK110,'Donnees d''entrée'!$B$470:$G$478,5,FALSE))</f>
        <v>0</v>
      </c>
      <c r="BY110" s="361">
        <f>IF(ISERROR(BO110*(1-VLOOKUP(BK110,'Donnees d''entrée'!$B$470:$G$478,6,FALSE))),0,BO110*(1-VLOOKUP(BK110,'Donnees d''entrée'!$B$470:$G$478,6,FALSE)))</f>
        <v>0</v>
      </c>
      <c r="BZ110" s="361">
        <f>IF(ISERROR(BO110*VLOOKUP(BK110,'Donnees d''entrée'!$B$470:$G$478,6,FALSE)),0,BO110*VLOOKUP(BK110,'Donnees d''entrée'!$B$470:$G$478,6,FALSE))</f>
        <v>0</v>
      </c>
      <c r="CA110" s="361">
        <f>IF(ISERROR($BP110*VLOOKUP($BL110,'Donnees d''entrée'!$B$470:$G$478,4,FALSE)),0,$BP110*VLOOKUP($BL110,'Donnees d''entrée'!$B$470:$G$478,4,FALSE))</f>
        <v>0</v>
      </c>
      <c r="CB110" s="361">
        <f>IF(ISERROR($BP110*VLOOKUP($BL110,'Donnees d''entrée'!$B$470:$G$478,5,FALSE)),0,$BP110*VLOOKUP($BL110,'Donnees d''entrée'!$B$470:$G$478,5,FALSE))</f>
        <v>0</v>
      </c>
      <c r="CC110" s="361">
        <f>IF(ISERROR(BQ110*(1-VLOOKUP(BL110,'Donnees d''entrée'!$B$470:$G$478,6,FALSE))),0,BQ110*(1-VLOOKUP(BL110,'Donnees d''entrée'!$B$470:$G$478,6,FALSE)))</f>
        <v>0</v>
      </c>
      <c r="CD110" s="361">
        <f>IF(ISERROR(BQ110*VLOOKUP(BL110,'Donnees d''entrée'!$B$470:$G$478,6,FALSE)),0,BQ110*VLOOKUP(BL110,'Donnees d''entrée'!$B$470:$G$478,6,FALSE))</f>
        <v>0</v>
      </c>
      <c r="CE110" s="361">
        <f>IF(ISERROR(IF(BM110='Donnees d''entrée'!$B$477,BT110,(BU110-BV110)*VLOOKUP(BM110,'Donnees d''entrée'!$B$470:$G$478,4,FALSE))),0,IF(BM110='Donnees d''entrée'!$B$477,BT110,(BU110-BV110)*VLOOKUP(BM110,'Donnees d''entrée'!$B$470:$G$478,4,FALSE)))</f>
        <v>0</v>
      </c>
      <c r="CF110" s="361">
        <f>IF(ISERROR(IF(BM110='Donnees d''entrée'!$B$477,BU110-BV110,(BU110-BV110)*VLOOKUP(BM110,'Donnees d''entrée'!$B$470:$G$478,5,FALSE))),0,IF(BM110='Donnees d''entrée'!$B$477,BU110-BV110,(BU110-BV110)*VLOOKUP(BM110,'Donnees d''entrée'!$B$470:$G$478,5,FALSE)))</f>
        <v>0</v>
      </c>
      <c r="CG110" s="361">
        <f>IF(ISERROR(IF(BM110='Donnees d''entrée'!$B$477,(BS110-BT110-BU110)*'Donnees d''entrée'!$G$477+CE110,(BS110-BV110)*(1-VLOOKUP(BM110,'Donnees d''entrée'!$B$470:$G$478,6,FALSE)))),0,IF(BM110='Donnees d''entrée'!$B$477,(BS110-BT110-BU110)*'Donnees d''entrée'!$G$477+CE110,(BS110-BV110)*(1-VLOOKUP(BM110,'Donnees d''entrée'!$B$470:$G$478,6,FALSE))))</f>
        <v>0</v>
      </c>
      <c r="CH110" s="361">
        <f>IF(ISERROR(IF(BM110='Donnees d''entrée'!$B$477,(BS110-BT110-BU110)*'Donnees d''entrée'!$G$477+CF110,(BS110-BV110)*VLOOKUP(BM110,'Donnees d''entrée'!$B$470:$G$478,6,FALSE))),0,IF(BM110='Donnees d''entrée'!$B$477,(BS110-BT110-BU110)*'Donnees d''entrée'!$G$477+CF110,(BS110-BV110)*VLOOKUP(BM110,'Donnees d''entrée'!$B$470:$G$478,6,FALSE)))</f>
        <v>0</v>
      </c>
      <c r="CI110" s="351" t="str">
        <f>IF(ISERROR(VLOOKUP(BH110,Exploitation!$B$115:$G$119,5,FALSE)),"",VLOOKUP(BH110,Exploitation!$B$115:$G$119,5,FALSE))</f>
        <v/>
      </c>
      <c r="CJ110" s="351" t="str">
        <f>IF(ISERROR(VLOOKUP(BH110,Exploitation!$B$115:$G$119,6,FALSE)),"",VLOOKUP(BH110,Exploitation!$B$115:$G$119,6,FALSE))</f>
        <v/>
      </c>
      <c r="CK110" s="351" t="str">
        <f>IF(ISERROR(VLOOKUP(BI110,Exploitation!$B$115:$G$119,5,FALSE)),"",VLOOKUP(BI110,Exploitation!$B$115:$G$119,5,FALSE))</f>
        <v/>
      </c>
      <c r="CL110" s="351" t="str">
        <f>IF(ISERROR(VLOOKUP(BI110,Exploitation!$B$115:$G$119,6,FALSE)),"",VLOOKUP(BI110,Exploitation!$B$115:$G$119,6,FALSE))</f>
        <v/>
      </c>
      <c r="CM110" s="351" t="str">
        <f>IF(ISERROR(VLOOKUP(BJ110,Exploitation!$B$115:$G$119,5,FALSE)),"",VLOOKUP(BJ110,Exploitation!$B$115:$G$119,5,FALSE))</f>
        <v/>
      </c>
      <c r="CN110" s="351" t="str">
        <f>IF(ISERROR(VLOOKUP(BJ110,Exploitation!$B$115:$G$119,6,FALSE)),"",VLOOKUP(BJ110,Exploitation!$B$115:$G$119,6,FALSE))</f>
        <v/>
      </c>
      <c r="CO110" s="355" t="str">
        <f>IF(ISERROR(VLOOKUP(BH110,Exploitation!$B$123:$D$127,1,FALSE)),"",VLOOKUP(BH110,Exploitation!$B$123:$D$127,1,FALSE))</f>
        <v/>
      </c>
      <c r="CP110" s="355" t="str">
        <f>IF(ISERROR(VLOOKUP(BI110,Exploitation!$B$123:$D$127,1,FALSE)),"",VLOOKUP(BI110,Exploitation!$B$123:$D$127,1,FALSE))</f>
        <v/>
      </c>
      <c r="CQ110" s="355" t="str">
        <f>IF(ISERROR(VLOOKUP(BJ110,Exploitation!$B$123:$D$127,1,FALSE)),"",VLOOKUP(BJ110,Exploitation!$B$123:$D$127,1,FALSE))</f>
        <v/>
      </c>
      <c r="CR110" s="355" t="str">
        <f>IF(ISERROR(VLOOKUP(BH110,Exploitation!$B$123:$D$127,3,FALSE)),"",VLOOKUP(BH110,Exploitation!$B$123:$D$127,3,FALSE))</f>
        <v/>
      </c>
      <c r="CS110" s="355" t="str">
        <f>IF(ISERROR(VLOOKUP(BI110,Exploitation!$B$123:$D$127,3,FALSE)),"",VLOOKUP(BI110,Exploitation!$B$123:$D$127,3,FALSE))</f>
        <v/>
      </c>
      <c r="CT110" s="355" t="str">
        <f>IF(ISERROR(VLOOKUP(BJ110,Exploitation!$B$123:$D$127,3,FALSE)),"",VLOOKUP(BJ110,Exploitation!$B$123:$D$127,3,FALSE))</f>
        <v/>
      </c>
      <c r="CU110" s="340">
        <f t="shared" si="142"/>
        <v>0</v>
      </c>
      <c r="CV110" s="340">
        <f t="shared" si="142"/>
        <v>0</v>
      </c>
      <c r="CW110" s="340">
        <f t="shared" si="143"/>
        <v>0</v>
      </c>
      <c r="CX110" s="340">
        <f t="shared" si="143"/>
        <v>0</v>
      </c>
      <c r="CY110" s="340">
        <f t="shared" si="144"/>
        <v>0</v>
      </c>
      <c r="CZ110" s="340">
        <f t="shared" si="144"/>
        <v>0</v>
      </c>
      <c r="DA110" s="340">
        <f t="shared" ca="1" si="145"/>
        <v>0</v>
      </c>
      <c r="DB110" s="340">
        <f t="shared" ca="1" si="146"/>
        <v>0</v>
      </c>
      <c r="DC110" s="340">
        <f t="shared" ca="1" si="147"/>
        <v>0</v>
      </c>
      <c r="DD110" s="340">
        <f t="shared" ca="1" si="148"/>
        <v>0</v>
      </c>
      <c r="DE110" s="340">
        <f t="shared" ca="1" si="149"/>
        <v>0</v>
      </c>
      <c r="DF110" s="340">
        <f t="shared" ca="1" si="150"/>
        <v>0</v>
      </c>
      <c r="DG110" s="351" t="str">
        <f>IF(Exploitation!I98="","",Exploitation!I98)</f>
        <v/>
      </c>
      <c r="DH110" s="351" t="str">
        <f>IF(Exploitation!J98="","",Exploitation!J98)</f>
        <v/>
      </c>
      <c r="DI110" s="351" t="str">
        <f>IF(Exploitation!K98="","",Exploitation!K98)</f>
        <v/>
      </c>
      <c r="DJ110" s="340" t="str">
        <f>IF(ISERROR(VLOOKUP(DG110,Exploitation!$B$115:$E$119,3,FALSE)),"",VLOOKUP(DG110,Exploitation!$B$115:$E$119,3,FALSE))</f>
        <v/>
      </c>
      <c r="DK110" s="340" t="str">
        <f>IF(ISERROR(VLOOKUP(DH110,Exploitation!$B$115:$E$119,3,FALSE)),"",VLOOKUP(DH110,Exploitation!$B$115:$E$119,3,FALSE))</f>
        <v/>
      </c>
      <c r="DL110" s="340" t="str">
        <f>IF(ISERROR(VLOOKUP(DI110,Exploitation!$B$115:$E$119,3,FALSE)),"",VLOOKUP(DI110,Exploitation!$B$115:$E$119,3,FALSE))</f>
        <v/>
      </c>
      <c r="DM110" s="361">
        <f t="shared" si="151"/>
        <v>0</v>
      </c>
      <c r="DN110" s="361">
        <f t="shared" si="152"/>
        <v>0</v>
      </c>
      <c r="DO110" s="361">
        <f t="shared" si="153"/>
        <v>0</v>
      </c>
      <c r="DP110" s="361">
        <f t="shared" si="154"/>
        <v>0</v>
      </c>
      <c r="DQ110" s="361">
        <f t="shared" si="155"/>
        <v>0</v>
      </c>
      <c r="DR110" s="361">
        <f t="shared" si="156"/>
        <v>0</v>
      </c>
      <c r="DS110" s="361">
        <f>IF(DL110='Donnees d''entrée'!$B$477,'Donnees d''entrée'!$E$477*DQ110,0)</f>
        <v>0</v>
      </c>
      <c r="DT110" s="361">
        <f>IF(DL110='Donnees d''entrée'!$B$477,'Donnees d''entrée'!$F$477*DQ110,DQ110)</f>
        <v>0</v>
      </c>
      <c r="DU110" s="361">
        <f>IF(ISERROR(VLOOKUP(DL110,'Donnees d''entrée'!$B$470:$G$478,2,FALSE)*DT110),0,VLOOKUP(DL110,'Donnees d''entrée'!$B$470:$G$478,2,FALSE)*DT110)</f>
        <v>0</v>
      </c>
      <c r="DV110" s="361">
        <f>IF(ISERROR($DM110*VLOOKUP($DJ110,'Donnees d''entrée'!$B$470:$G$478,4,FALSE)),0,$DM110*VLOOKUP($DJ110,'Donnees d''entrée'!$B$470:$G$478,4,FALSE))</f>
        <v>0</v>
      </c>
      <c r="DW110" s="361">
        <f>IF(ISERROR($DM110*VLOOKUP($DJ110,'Donnees d''entrée'!$B$470:$G$478,5,FALSE)),0,$DM110*VLOOKUP($DJ110,'Donnees d''entrée'!$B$470:$G$478,5,FALSE))</f>
        <v>0</v>
      </c>
      <c r="DX110" s="361">
        <f>IF(ISERROR(DN110*(1-VLOOKUP(DJ110,'Donnees d''entrée'!$B$470:$G$478,6,FALSE))),0,DN110*(1-VLOOKUP(DJ110,'Donnees d''entrée'!$B$470:$G$478,6,FALSE)))</f>
        <v>0</v>
      </c>
      <c r="DY110" s="361">
        <f>IF(ISERROR(DN110*VLOOKUP(DJ110,'Donnees d''entrée'!$B$470:$G$478,6,FALSE)),0,DN110*VLOOKUP(DJ110,'Donnees d''entrée'!$B$470:$G$478,6,FALSE))</f>
        <v>0</v>
      </c>
      <c r="DZ110" s="361">
        <f>IF(ISERROR($DO110*VLOOKUP($DK110,'Donnees d''entrée'!$B$470:$G$478,4,FALSE)),0,$DO110*VLOOKUP($DK110,'Donnees d''entrée'!$B$470:$G$478,4,FALSE))</f>
        <v>0</v>
      </c>
      <c r="EA110" s="361">
        <f>IF(ISERROR($DO110*VLOOKUP($DK110,'Donnees d''entrée'!$B$470:$G$478,5,FALSE)),0,$DO110*VLOOKUP($DK110,'Donnees d''entrée'!$B$470:$G$478,5,FALSE))</f>
        <v>0</v>
      </c>
      <c r="EB110" s="361">
        <f>IF(ISERROR(DP110*(1-VLOOKUP(DK110,'Donnees d''entrée'!$B$470:$G$478,6,FALSE))),0,DP110*(1-VLOOKUP(DK110,'Donnees d''entrée'!$B$470:$G$478,6,FALSE)))</f>
        <v>0</v>
      </c>
      <c r="EC110" s="361">
        <f>IF(ISERROR(DP110*VLOOKUP(DK110,'Donnees d''entrée'!$B$470:$G$478,6,FALSE)),0,DP110*VLOOKUP(DK110,'Donnees d''entrée'!$B$470:$G$478,6,FALSE))</f>
        <v>0</v>
      </c>
      <c r="ED110" s="361">
        <f>IF(ISERROR(IF(DL110='Donnees d''entrée'!$B$477,DS110,(DT110-DU110)*VLOOKUP(DL110,'Donnees d''entrée'!$B$470:$G$478,4,FALSE))),0,IF(DL110='Donnees d''entrée'!$B$477,DS110,(DT110-DU110)*VLOOKUP(DL110,'Donnees d''entrée'!$B$470:$G$478,4,FALSE)))</f>
        <v>0</v>
      </c>
      <c r="EE110" s="361">
        <f>IF(ISERROR(IF(DL110='Donnees d''entrée'!$B$477,DT110-DU110,(DT110-DU110)*VLOOKUP(DL110,'Donnees d''entrée'!$B$470:$G$478,5,FALSE))),0,IF(DL110='Donnees d''entrée'!$B$477,DT110-DU110,(DT110-DU110)*VLOOKUP(DL110,'Donnees d''entrée'!$B$470:$G$478,5,FALSE)))</f>
        <v>0</v>
      </c>
      <c r="EF110" s="361">
        <f>IF(ISERROR(IF(DL110='Donnees d''entrée'!$B$477,(DR110-DS110-DT110)*'Donnees d''entrée'!$G$477+ED110,(DR110-DU110)*(1-VLOOKUP(DL110,'Donnees d''entrée'!$B$470:$G$478,6,FALSE)))),0,IF(DL110='Donnees d''entrée'!$B$477,(DR110-DS110-DT110)*'Donnees d''entrée'!$G$477+ED110,(DR110-DU110)*(1-VLOOKUP(DL110,'Donnees d''entrée'!$B$470:$G$478,6,FALSE))))</f>
        <v>0</v>
      </c>
      <c r="EG110" s="361">
        <f>IF(ISERROR(IF(DL110='Donnees d''entrée'!$B$477,(DR110-DS110-DT110)*'Donnees d''entrée'!$G$477+EE110,(DR110-DU110)*VLOOKUP(DL110,'Donnees d''entrée'!$B$470:$G$478,6,FALSE))),0,IF(DL110='Donnees d''entrée'!$B$477,(DR110-DS110-DT110)*'Donnees d''entrée'!$G$477+EE110,(DR110-DU110)*VLOOKUP(DL110,'Donnees d''entrée'!$B$470:$G$478,6,FALSE)))</f>
        <v>0</v>
      </c>
      <c r="EH110" s="351" t="str">
        <f>IF(ISERROR(VLOOKUP(DG110,Exploitation!$B$115:$G$119,5,FALSE)),"",VLOOKUP(DG110,Exploitation!$B$115:$G$119,5,FALSE))</f>
        <v/>
      </c>
      <c r="EI110" s="351" t="str">
        <f>IF(ISERROR(VLOOKUP(DG110,Exploitation!$B$115:$G$119,6,FALSE)),"",VLOOKUP(DG110,Exploitation!$B$115:$G$119,6,FALSE))</f>
        <v/>
      </c>
      <c r="EJ110" s="351" t="str">
        <f>IF(ISERROR(VLOOKUP(DH110,Exploitation!$B$115:$G$119,5,FALSE)),"",VLOOKUP(DH110,Exploitation!$B$115:$G$119,5,FALSE))</f>
        <v/>
      </c>
      <c r="EK110" s="351" t="str">
        <f>IF(ISERROR(VLOOKUP(DH110,Exploitation!$B$115:$G$119,6,FALSE)),"",VLOOKUP(DH110,Exploitation!$B$115:$G$119,6,FALSE))</f>
        <v/>
      </c>
      <c r="EL110" s="351" t="str">
        <f>IF(ISERROR(VLOOKUP(DI110,Exploitation!$B$115:$G$119,5,FALSE)),"",VLOOKUP(DI110,Exploitation!$B$115:$G$119,5,FALSE))</f>
        <v/>
      </c>
      <c r="EM110" s="351" t="str">
        <f>IF(ISERROR(VLOOKUP(DI110,Exploitation!$B$115:$G$119,6,FALSE)),"",VLOOKUP(DI110,Exploitation!$B$115:$G$119,6,FALSE))</f>
        <v/>
      </c>
      <c r="EN110" s="355" t="str">
        <f>IF(ISERROR(VLOOKUP(DG110,Exploitation!$B$123:$D$127,1,FALSE)),"",VLOOKUP(DG110,Exploitation!$B$123:$D$127,1,FALSE))</f>
        <v/>
      </c>
      <c r="EO110" s="355" t="str">
        <f>IF(ISERROR(VLOOKUP(DH110,Exploitation!$B$123:$D$127,1,FALSE)),"",VLOOKUP(DH110,Exploitation!$B$123:$D$127,1,FALSE))</f>
        <v/>
      </c>
      <c r="EP110" s="355" t="str">
        <f>IF(ISERROR(VLOOKUP(DI110,Exploitation!$B$123:$D$127,1,FALSE)),"",VLOOKUP(DI110,Exploitation!$B$123:$D$127,1,FALSE))</f>
        <v/>
      </c>
      <c r="EQ110" s="355" t="str">
        <f>IF(ISERROR(VLOOKUP(DG110,Exploitation!$B$123:$D$127,3,FALSE)),"",VLOOKUP(DG110,Exploitation!$B$123:$D$127,3,FALSE))</f>
        <v/>
      </c>
      <c r="ER110" s="355" t="str">
        <f>IF(ISERROR(VLOOKUP(DH110,Exploitation!$B$123:$D$127,3,FALSE)),"",VLOOKUP(DH110,Exploitation!$B$123:$D$127,3,FALSE))</f>
        <v/>
      </c>
      <c r="ES110" s="355" t="str">
        <f>IF(ISERROR(VLOOKUP(DI110,Exploitation!$B$123:$D$127,3,FALSE)),"",VLOOKUP(DI110,Exploitation!$B$123:$D$127,3,FALSE))</f>
        <v/>
      </c>
      <c r="ET110" s="340">
        <f t="shared" si="157"/>
        <v>0</v>
      </c>
      <c r="EU110" s="340">
        <f t="shared" si="157"/>
        <v>0</v>
      </c>
      <c r="EV110" s="340">
        <f t="shared" si="158"/>
        <v>0</v>
      </c>
      <c r="EW110" s="340">
        <f t="shared" si="116"/>
        <v>0</v>
      </c>
      <c r="EX110" s="340">
        <f t="shared" si="159"/>
        <v>0</v>
      </c>
      <c r="EY110" s="340">
        <f t="shared" si="159"/>
        <v>0</v>
      </c>
      <c r="EZ110" s="340">
        <f t="shared" ca="1" si="160"/>
        <v>0</v>
      </c>
      <c r="FA110" s="340">
        <f t="shared" ca="1" si="161"/>
        <v>0</v>
      </c>
      <c r="FB110" s="340">
        <f t="shared" ca="1" si="162"/>
        <v>0</v>
      </c>
      <c r="FC110" s="340">
        <f t="shared" ca="1" si="163"/>
        <v>0</v>
      </c>
      <c r="FD110" s="340">
        <f t="shared" ca="1" si="164"/>
        <v>0</v>
      </c>
      <c r="FE110" s="340">
        <f t="shared" ca="1" si="165"/>
        <v>0</v>
      </c>
      <c r="FF110" s="351" t="str">
        <f>IF(Exploitation!L98="","",Exploitation!L98)</f>
        <v/>
      </c>
      <c r="FG110" s="351" t="str">
        <f>IF(Exploitation!M98="","",Exploitation!M98)</f>
        <v/>
      </c>
      <c r="FH110" s="351" t="str">
        <f>IF(Exploitation!N98="","",Exploitation!N98)</f>
        <v/>
      </c>
      <c r="FI110" s="340" t="str">
        <f>IF(ISERROR(VLOOKUP(FF110,Exploitation!$B$115:$E$119,3,FALSE)),"",VLOOKUP(FF110,Exploitation!$B$115:$E$119,3,FALSE))</f>
        <v/>
      </c>
      <c r="FJ110" s="340" t="str">
        <f>IF(ISERROR(VLOOKUP(FG110,Exploitation!$B$115:$E$119,3,FALSE)),"",VLOOKUP(FG110,Exploitation!$B$115:$E$119,3,FALSE))</f>
        <v/>
      </c>
      <c r="FK110" s="340" t="str">
        <f>IF(ISERROR(VLOOKUP(FH110,Exploitation!$B$115:$E$119,3,FALSE)),"",VLOOKUP(FH110,Exploitation!$B$115:$E$119,3,FALSE))</f>
        <v/>
      </c>
      <c r="FL110" s="361">
        <f t="shared" si="166"/>
        <v>0</v>
      </c>
      <c r="FM110" s="361">
        <f t="shared" si="167"/>
        <v>0</v>
      </c>
      <c r="FN110" s="361">
        <f t="shared" si="168"/>
        <v>0</v>
      </c>
      <c r="FO110" s="361">
        <f t="shared" si="169"/>
        <v>0</v>
      </c>
      <c r="FP110" s="361">
        <f t="shared" si="170"/>
        <v>0</v>
      </c>
      <c r="FQ110" s="361">
        <f t="shared" si="171"/>
        <v>0</v>
      </c>
      <c r="FR110" s="361">
        <f>IF(FK110='Donnees d''entrée'!$B$477,'Donnees d''entrée'!$E$477*FP110,0)</f>
        <v>0</v>
      </c>
      <c r="FS110" s="361">
        <f>IF(FK110='Donnees d''entrée'!$B$477,'Donnees d''entrée'!$F$477*FP110,FP110)</f>
        <v>0</v>
      </c>
      <c r="FT110" s="361">
        <f>IF(ISERROR(VLOOKUP(FK110,'Donnees d''entrée'!$B$470:$G$478,2,FALSE)*FS110),0,VLOOKUP(FK110,'Donnees d''entrée'!$B$470:$G$478,2,FALSE)*FS110)</f>
        <v>0</v>
      </c>
      <c r="FU110" s="361">
        <f>IF(ISERROR($FL110*VLOOKUP($FI110,'Donnees d''entrée'!$B$470:$G$478,4,FALSE)),0,$FL110*VLOOKUP($FI110,'Donnees d''entrée'!$B$470:$G$478,4,FALSE))</f>
        <v>0</v>
      </c>
      <c r="FV110" s="361">
        <f>IF(ISERROR($FL110*VLOOKUP($FI110,'Donnees d''entrée'!$B$470:$G$478,5,FALSE)),0,$FL110*VLOOKUP($FI110,'Donnees d''entrée'!$B$470:$G$478,5,FALSE))</f>
        <v>0</v>
      </c>
      <c r="FW110" s="361">
        <f>IF(ISERROR(FM110*(1-VLOOKUP(FI110,'Donnees d''entrée'!$B$470:$G$478,6,FALSE))),0,FM110*(1-VLOOKUP(FI110,'Donnees d''entrée'!$B$470:$G$478,6,FALSE)))</f>
        <v>0</v>
      </c>
      <c r="FX110" s="361">
        <f>IF(ISERROR(FM110*VLOOKUP(FI110,'Donnees d''entrée'!$B$470:$G$478,6,FALSE)),0,FM110*VLOOKUP(FI110,'Donnees d''entrée'!$B$470:$G$478,6,FALSE))</f>
        <v>0</v>
      </c>
      <c r="FY110" s="361">
        <f>IF(ISERROR($FN110*VLOOKUP($FJ110,'Donnees d''entrée'!$B$470:$G$478,4,FALSE)),0,$FN110*VLOOKUP($FJ110,'Donnees d''entrée'!$B$470:$G$478,4,FALSE))</f>
        <v>0</v>
      </c>
      <c r="FZ110" s="361">
        <f>IF(ISERROR($FN110*VLOOKUP($FJ110,'Donnees d''entrée'!$B$470:$G$478,5,FALSE)),0,$FN110*VLOOKUP($FJ110,'Donnees d''entrée'!$B$470:$G$478,5,FALSE))</f>
        <v>0</v>
      </c>
      <c r="GA110" s="361">
        <f>IF(ISERROR(FO110*(1-VLOOKUP(FJ110,'Donnees d''entrée'!$B$470:$G$478,6,FALSE))),0,FO110*(1-VLOOKUP(FJ110,'Donnees d''entrée'!$B$470:$G$478,6,FALSE)))</f>
        <v>0</v>
      </c>
      <c r="GB110" s="361">
        <f>IF(ISERROR(FO110*VLOOKUP(FJ110,'Donnees d''entrée'!$B$470:$G$478,6,FALSE)),0,FO110*VLOOKUP(FJ110,'Donnees d''entrée'!$B$470:$G$478,6,FALSE))</f>
        <v>0</v>
      </c>
      <c r="GC110" s="361">
        <f>IF(ISERROR(IF(FK110='Donnees d''entrée'!$B$477,FR110,(FS110-FT110)*VLOOKUP(FK110,'Donnees d''entrée'!$B$470:$G$478,4,FALSE))),0,IF(FK110='Donnees d''entrée'!$B$477,FR110,(FS110-FT110)*VLOOKUP(FK110,'Donnees d''entrée'!$B$470:$G$478,4,FALSE)))</f>
        <v>0</v>
      </c>
      <c r="GD110" s="361">
        <f>IF(ISERROR(IF(FK110='Donnees d''entrée'!$B$477,FS110-FT110,(FS110-FT110)*VLOOKUP(FK110,'Donnees d''entrée'!$B$470:$G$478,5,FALSE))),0,IF(FK110='Donnees d''entrée'!$B$477,FS110-FT110,(FS110-FT110)*VLOOKUP(FK110,'Donnees d''entrée'!$B$470:$G$478,5,FALSE)))</f>
        <v>0</v>
      </c>
      <c r="GE110" s="361">
        <f>IF(ISERROR(IF(FK110='Donnees d''entrée'!$B$477,(FQ110-FR110-FS110)*'Donnees d''entrée'!$G$477+GC110,(FQ110-FT110)*(1-VLOOKUP(FK110,'Donnees d''entrée'!$B$470:$G$478,6,FALSE)))),0,IF(FK110='Donnees d''entrée'!$B$477,(FQ110-FR110-FS110)*'Donnees d''entrée'!$G$477+GC110,(FQ110-FT110)*(1-VLOOKUP(FK110,'Donnees d''entrée'!$B$470:$G$478,6,FALSE))))</f>
        <v>0</v>
      </c>
      <c r="GF110" s="361">
        <f>IF(ISERROR(IF(FK110='Donnees d''entrée'!$B$477,(FQ110-FR110-FS110)*'Donnees d''entrée'!$G$477+GD110,(FQ110-FT110)*VLOOKUP(FK110,'Donnees d''entrée'!$B$470:$G$478,6,FALSE))),0,IF(FK110='Donnees d''entrée'!$B$477,(FQ110-FR110-FS110)*'Donnees d''entrée'!$G$477+GD110,(FQ110-FT110)*VLOOKUP(FK110,'Donnees d''entrée'!$B$470:$G$478,6,FALSE)))</f>
        <v>0</v>
      </c>
      <c r="GG110" s="351" t="str">
        <f>IF(ISERROR(VLOOKUP(FF110,Exploitation!$B$115:$G$119,5,FALSE)),"",VLOOKUP(FF110,Exploitation!$B$115:$G$119,5,FALSE))</f>
        <v/>
      </c>
      <c r="GH110" s="351" t="str">
        <f>IF(ISERROR(VLOOKUP(FF110,Exploitation!$B$115:$G$119,6,FALSE)),"",VLOOKUP(FF110,Exploitation!$B$115:$G$119,6,FALSE))</f>
        <v/>
      </c>
      <c r="GI110" s="351" t="str">
        <f>IF(ISERROR(VLOOKUP(FG110,Exploitation!$B$115:$G$119,5,FALSE)),"",VLOOKUP(FG110,Exploitation!$B$115:$G$119,5,FALSE))</f>
        <v/>
      </c>
      <c r="GJ110" s="351" t="str">
        <f>IF(ISERROR(VLOOKUP(FG110,Exploitation!$B$115:$G$119,6,FALSE)),"",VLOOKUP(FG110,Exploitation!$B$115:$G$119,6,FALSE))</f>
        <v/>
      </c>
      <c r="GK110" s="351" t="str">
        <f>IF(ISERROR(VLOOKUP(FH110,Exploitation!$B$115:$G$119,5,FALSE)),"",VLOOKUP(FH110,Exploitation!$B$115:$G$119,5,FALSE))</f>
        <v/>
      </c>
      <c r="GL110" s="351" t="str">
        <f>IF(ISERROR(VLOOKUP(FH110,Exploitation!$B$115:$G$119,6,FALSE)),"",VLOOKUP(FH110,Exploitation!$B$115:$G$119,6,FALSE))</f>
        <v/>
      </c>
      <c r="GM110" s="355" t="str">
        <f>IF(ISERROR(VLOOKUP(FF110,Exploitation!$B$123:$D$127,1,FALSE)),"",VLOOKUP(FF110,Exploitation!$B$123:$D$127,1,FALSE))</f>
        <v/>
      </c>
      <c r="GN110" s="355" t="str">
        <f>IF(ISERROR(VLOOKUP(FG110,Exploitation!$B$123:$D$127,1,FALSE)),"",VLOOKUP(FG110,Exploitation!$B$123:$D$127,1,FALSE))</f>
        <v/>
      </c>
      <c r="GO110" s="355" t="str">
        <f>IF(ISERROR(VLOOKUP(FH110,Exploitation!$B$123:$D$127,1,FALSE)),"",VLOOKUP(FH110,Exploitation!$B$123:$D$127,1,FALSE))</f>
        <v/>
      </c>
      <c r="GP110" s="355" t="str">
        <f>IF(ISERROR(VLOOKUP(FF110,Exploitation!$B$123:$D$127,3,FALSE)),"",VLOOKUP(FF110,Exploitation!$B$123:$D$127,3,FALSE))</f>
        <v/>
      </c>
      <c r="GQ110" s="355" t="str">
        <f>IF(ISERROR(VLOOKUP(FG110,Exploitation!$B$123:$D$127,3,FALSE)),"",VLOOKUP(FG110,Exploitation!$B$123:$D$127,3,FALSE))</f>
        <v/>
      </c>
      <c r="GR110" s="355" t="str">
        <f>IF(ISERROR(VLOOKUP(FH110,Exploitation!$B$123:$D$127,3,FALSE)),"",VLOOKUP(FH110,Exploitation!$B$123:$D$127,3,FALSE))</f>
        <v/>
      </c>
      <c r="GS110" s="340">
        <f t="shared" si="172"/>
        <v>0</v>
      </c>
      <c r="GT110" s="340">
        <f t="shared" si="173"/>
        <v>0</v>
      </c>
      <c r="GU110" s="340">
        <f t="shared" si="174"/>
        <v>0</v>
      </c>
      <c r="GV110" s="340">
        <f t="shared" si="174"/>
        <v>0</v>
      </c>
      <c r="GW110" s="340">
        <f t="shared" si="175"/>
        <v>0</v>
      </c>
      <c r="GX110" s="340">
        <f t="shared" si="175"/>
        <v>0</v>
      </c>
      <c r="GY110" s="340">
        <f t="shared" ca="1" si="176"/>
        <v>0</v>
      </c>
      <c r="GZ110" s="340">
        <f t="shared" ca="1" si="177"/>
        <v>0</v>
      </c>
      <c r="HA110" s="340">
        <f t="shared" ca="1" si="178"/>
        <v>0</v>
      </c>
      <c r="HB110" s="340">
        <f t="shared" ca="1" si="179"/>
        <v>0</v>
      </c>
      <c r="HC110" s="340">
        <f t="shared" ca="1" si="180"/>
        <v>0</v>
      </c>
      <c r="HD110" s="340">
        <f t="shared" ca="1" si="181"/>
        <v>0</v>
      </c>
      <c r="HE110" s="351" t="str">
        <f>IF(Exploitation!O98="","",Exploitation!O98)</f>
        <v/>
      </c>
      <c r="HF110" s="351" t="str">
        <f>IF(Exploitation!P98="","",Exploitation!P98)</f>
        <v/>
      </c>
      <c r="HG110" s="351" t="str">
        <f>IF(Exploitation!Q98="","",Exploitation!Q98)</f>
        <v/>
      </c>
      <c r="HH110" s="340" t="str">
        <f>IF(ISERROR(VLOOKUP(HE110,Exploitation!$B$115:$E$119,3,FALSE)),"",VLOOKUP(HE110,Exploitation!$B$115:$E$119,3,FALSE))</f>
        <v/>
      </c>
      <c r="HI110" s="340" t="str">
        <f>IF(ISERROR(VLOOKUP(HF110,Exploitation!$B$115:$E$119,3,FALSE)),"",VLOOKUP(HF110,Exploitation!$B$115:$E$119,3,FALSE))</f>
        <v/>
      </c>
      <c r="HJ110" s="340" t="str">
        <f>IF(ISERROR(VLOOKUP(HG110,Exploitation!$B$115:$E$119,3,FALSE)),"",VLOOKUP(HG110,Exploitation!$B$115:$E$119,3,FALSE))</f>
        <v/>
      </c>
      <c r="HK110" s="361">
        <f t="shared" si="182"/>
        <v>0</v>
      </c>
      <c r="HL110" s="361">
        <f t="shared" si="183"/>
        <v>0</v>
      </c>
      <c r="HM110" s="361">
        <f t="shared" si="184"/>
        <v>0</v>
      </c>
      <c r="HN110" s="361">
        <f t="shared" si="185"/>
        <v>0</v>
      </c>
      <c r="HO110" s="361">
        <f t="shared" si="186"/>
        <v>0</v>
      </c>
      <c r="HP110" s="361">
        <f t="shared" si="187"/>
        <v>0</v>
      </c>
      <c r="HQ110" s="361">
        <f>IF(HJ110='Donnees d''entrée'!$B$477,'Donnees d''entrée'!$E$477*HO110,0)</f>
        <v>0</v>
      </c>
      <c r="HR110" s="361">
        <f>IF(HJ110='Donnees d''entrée'!$B$477,'Donnees d''entrée'!$F$477*HO110,HO110)</f>
        <v>0</v>
      </c>
      <c r="HS110" s="361">
        <f>IF(ISERROR(VLOOKUP(HJ110,'Donnees d''entrée'!$B$470:$G$478,2,FALSE)*HR110),0,VLOOKUP(HJ110,'Donnees d''entrée'!$B$470:$G$478,2,FALSE)*HR110)</f>
        <v>0</v>
      </c>
      <c r="HT110" s="361">
        <f>IF(ISERROR($HK110*VLOOKUP($HH110,'Donnees d''entrée'!$B$470:$G$478,4,FALSE)),0,$HK110*VLOOKUP($HH110,'Donnees d''entrée'!$B$470:$G$478,4,FALSE))</f>
        <v>0</v>
      </c>
      <c r="HU110" s="361">
        <f>IF(ISERROR($HK110*VLOOKUP($HH110,'Donnees d''entrée'!$B$470:$G$478,5,FALSE)),0,$HK110*VLOOKUP($HH110,'Donnees d''entrée'!$B$470:$G$478,5,FALSE))</f>
        <v>0</v>
      </c>
      <c r="HV110" s="361">
        <f>IF(ISERROR(HL110*(1-VLOOKUP(HH110,'Donnees d''entrée'!$B$470:$G$478,6,FALSE))),0,HL110*(1-VLOOKUP(HH110,'Donnees d''entrée'!$B$470:$G$478,6,FALSE)))</f>
        <v>0</v>
      </c>
      <c r="HW110" s="361">
        <f>IF(ISERROR(HL110*VLOOKUP(HH110,'Donnees d''entrée'!$B$470:$G$478,6,FALSE)),0,HL110*VLOOKUP(HH110,'Donnees d''entrée'!$B$470:$G$478,6,FALSE))</f>
        <v>0</v>
      </c>
      <c r="HX110" s="361">
        <f>IF(ISERROR($HM110*VLOOKUP($HI110,'Donnees d''entrée'!$B$470:$G$478,4,FALSE)),0,$HM110*VLOOKUP($HI110,'Donnees d''entrée'!$B$470:$G$478,4,FALSE))</f>
        <v>0</v>
      </c>
      <c r="HY110" s="361">
        <f>IF(ISERROR($HM110*VLOOKUP($HI110,'Donnees d''entrée'!$B$470:$G$478,5,FALSE)),0,$HM110*VLOOKUP($HI110,'Donnees d''entrée'!$B$470:$G$478,5,FALSE))</f>
        <v>0</v>
      </c>
      <c r="HZ110" s="361">
        <f>IF(ISERROR(HN110*(1-VLOOKUP(HI110,'Donnees d''entrée'!$B$470:$G$478,6,FALSE))),0,HN110*(1-VLOOKUP(HI110,'Donnees d''entrée'!$B$470:$G$478,6,FALSE)))</f>
        <v>0</v>
      </c>
      <c r="IA110" s="361">
        <f>IF(ISERROR(HN110*VLOOKUP(HI110,'Donnees d''entrée'!$B$470:$G$478,6,FALSE)),0,HN110*VLOOKUP(HI110,'Donnees d''entrée'!$B$470:$G$478,6,FALSE))</f>
        <v>0</v>
      </c>
      <c r="IB110" s="361">
        <f>IF(ISERROR(IF(HJ110='Donnees d''entrée'!$B$477,HQ110,(HR110-HS110)*VLOOKUP(HJ110,'Donnees d''entrée'!$B$470:$G$478,4,FALSE))),0,IF(HJ110='Donnees d''entrée'!$B$477,HQ110,(HR110-HS110)*VLOOKUP(HJ110,'Donnees d''entrée'!$B$470:$G$478,4,FALSE)))</f>
        <v>0</v>
      </c>
      <c r="IC110" s="361">
        <f>IF(ISERROR(IF(HJ110='Donnees d''entrée'!$B$477,HR110-HS110,(HR110-HS110)*VLOOKUP(HJ110,'Donnees d''entrée'!$B$470:$G$478,5,FALSE))),0,IF(HJ110='Donnees d''entrée'!$B$477,HR110-HS110,(HR110-HS110)*VLOOKUP(HJ110,'Donnees d''entrée'!$B$470:$G$478,5,FALSE)))</f>
        <v>0</v>
      </c>
      <c r="ID110" s="361">
        <f>IF(ISERROR(IF(HJ110='Donnees d''entrée'!$B$477,(HP110-HQ110-HR110)*'Donnees d''entrée'!$G$477+IB110,(HP110-HS110)*(1-VLOOKUP(HJ110,'Donnees d''entrée'!$B$470:$G$478,6,FALSE)))),0,IF(HJ110='Donnees d''entrée'!$B$477,(HP110-HQ110-HR110)*'Donnees d''entrée'!$G$477+IB110,(HP110-HS110)*(1-VLOOKUP(HJ110,'Donnees d''entrée'!$B$470:$G$478,6,FALSE))))</f>
        <v>0</v>
      </c>
      <c r="IE110" s="361">
        <f>IF(ISERROR(IF(HJ110='Donnees d''entrée'!$B$477,(HP110-HQ110-HR110)*'Donnees d''entrée'!$G$477+IC110,(HP110-HS110)*VLOOKUP(HJ110,'Donnees d''entrée'!$B$470:$G$478,6,FALSE))),0,IF(HJ110='Donnees d''entrée'!$B$477,(HP110-HQ110-HR110)*'Donnees d''entrée'!$G$477+IC110,(HP110-HS110)*VLOOKUP(HJ110,'Donnees d''entrée'!$B$470:$G$478,6,FALSE)))</f>
        <v>0</v>
      </c>
      <c r="IF110" s="351" t="str">
        <f>IF(ISERROR(VLOOKUP(HE110,Exploitation!$B$115:$G$119,5,FALSE)),"",VLOOKUP(HE110,Exploitation!$B$115:$G$119,5,FALSE))</f>
        <v/>
      </c>
      <c r="IG110" s="351" t="str">
        <f>IF(ISERROR(VLOOKUP(HE110,Exploitation!$B$115:$G$119,6,FALSE)),"",VLOOKUP(HE110,Exploitation!$B$115:$G$119,6,FALSE))</f>
        <v/>
      </c>
      <c r="IH110" s="351" t="str">
        <f>IF(ISERROR(VLOOKUP(HF110,Exploitation!$B$115:$G$119,5,FALSE)),"",VLOOKUP(HF110,Exploitation!$B$115:$G$119,5,FALSE))</f>
        <v/>
      </c>
      <c r="II110" s="351" t="str">
        <f>IF(ISERROR(VLOOKUP(HF110,Exploitation!$B$115:$G$119,6,FALSE)),"",VLOOKUP(HF110,Exploitation!$B$115:$G$119,6,FALSE))</f>
        <v/>
      </c>
      <c r="IJ110" s="351" t="str">
        <f>IF(ISERROR(VLOOKUP(HG110,Exploitation!$B$115:$G$119,5,FALSE)),"",VLOOKUP(HG110,Exploitation!$B$115:$G$119,5,FALSE))</f>
        <v/>
      </c>
      <c r="IK110" s="351" t="str">
        <f>IF(ISERROR(VLOOKUP(HG110,Exploitation!$B$115:$G$119,6,FALSE)),"",VLOOKUP(HG110,Exploitation!$B$115:$G$119,6,FALSE))</f>
        <v/>
      </c>
      <c r="IL110" s="355" t="str">
        <f>IF(ISERROR(VLOOKUP(HE110,Exploitation!$B$123:$D$127,1,FALSE)),"",VLOOKUP(HE110,Exploitation!$B$123:$D$127,1,FALSE))</f>
        <v/>
      </c>
      <c r="IM110" s="355" t="str">
        <f>IF(ISERROR(VLOOKUP(HF110,Exploitation!$B$123:$D$127,1,FALSE)),"",VLOOKUP(HF110,Exploitation!$B$123:$D$127,1,FALSE))</f>
        <v/>
      </c>
      <c r="IN110" s="355" t="str">
        <f>IF(ISERROR(VLOOKUP(HG110,Exploitation!$B$123:$D$127,1,FALSE)),"",VLOOKUP(HG110,Exploitation!$B$123:$D$127,1,FALSE))</f>
        <v/>
      </c>
      <c r="IO110" s="355" t="str">
        <f>IF(ISERROR(VLOOKUP(HE110,Exploitation!$B$123:$D$127,3,FALSE)),"",VLOOKUP(HE110,Exploitation!$B$123:$D$127,3,FALSE))</f>
        <v/>
      </c>
      <c r="IP110" s="355" t="str">
        <f>IF(ISERROR(VLOOKUP(HF110,Exploitation!$B$123:$D$127,3,FALSE)),"",VLOOKUP(HF110,Exploitation!$B$123:$D$127,3,FALSE))</f>
        <v/>
      </c>
      <c r="IQ110" s="355" t="str">
        <f>IF(ISERROR(VLOOKUP(HG110,Exploitation!$B$123:$D$127,3,FALSE)),"",VLOOKUP(HG110,Exploitation!$B$123:$D$127,3,FALSE))</f>
        <v/>
      </c>
      <c r="IR110" s="340">
        <f t="shared" si="188"/>
        <v>0</v>
      </c>
      <c r="IS110" s="340">
        <f t="shared" si="189"/>
        <v>0</v>
      </c>
      <c r="IT110" s="340">
        <f t="shared" si="190"/>
        <v>0</v>
      </c>
      <c r="IU110" s="340">
        <f t="shared" si="190"/>
        <v>0</v>
      </c>
      <c r="IV110" s="340">
        <f t="shared" si="191"/>
        <v>0</v>
      </c>
      <c r="IW110" s="340">
        <f t="shared" si="191"/>
        <v>0</v>
      </c>
    </row>
    <row r="111" spans="1:257" hidden="1" x14ac:dyDescent="0.25">
      <c r="A111" s="331">
        <v>11</v>
      </c>
      <c r="B111" s="280" t="str">
        <f t="shared" si="117"/>
        <v/>
      </c>
      <c r="C111" s="423">
        <f t="shared" ca="1" si="118"/>
        <v>0</v>
      </c>
      <c r="D111" s="423">
        <f t="shared" ca="1" si="119"/>
        <v>0</v>
      </c>
      <c r="E111" s="423">
        <f t="shared" ca="1" si="120"/>
        <v>0</v>
      </c>
      <c r="F111" s="423">
        <f t="shared" ca="1" si="121"/>
        <v>0</v>
      </c>
      <c r="G111" s="423">
        <f t="shared" ca="1" si="122"/>
        <v>0</v>
      </c>
      <c r="H111" s="423">
        <f t="shared" ca="1" si="123"/>
        <v>0</v>
      </c>
      <c r="I111" s="351" t="str">
        <f>IF(Exploitation!C99="","",Exploitation!C99)</f>
        <v/>
      </c>
      <c r="J111" s="351" t="str">
        <f>IF(Exploitation!D99="","",Exploitation!D99)</f>
        <v/>
      </c>
      <c r="K111" s="351" t="str">
        <f>IF(Exploitation!E99="","",Exploitation!E99)</f>
        <v/>
      </c>
      <c r="L111" s="340" t="str">
        <f>IF(ISERROR(VLOOKUP(I111,Exploitation!$B$115:$E$119,3,FALSE)),"",VLOOKUP(I111,Exploitation!$B$115:$E$119,3,FALSE))</f>
        <v/>
      </c>
      <c r="M111" s="340" t="str">
        <f>IF(ISERROR(VLOOKUP(J111,Exploitation!$B$115:$E$119,3,FALSE)),"",VLOOKUP(J111,Exploitation!$B$115:$E$119,3,FALSE))</f>
        <v/>
      </c>
      <c r="N111" s="340" t="str">
        <f>IF(ISERROR(VLOOKUP(K111,Exploitation!$B$115:$E$119,3,FALSE)),"",VLOOKUP(K111,Exploitation!$B$115:$E$119,3,FALSE))</f>
        <v/>
      </c>
      <c r="O111" s="361">
        <f t="shared" si="124"/>
        <v>0</v>
      </c>
      <c r="P111" s="361">
        <f t="shared" si="125"/>
        <v>0</v>
      </c>
      <c r="Q111" s="361">
        <f t="shared" si="125"/>
        <v>0</v>
      </c>
      <c r="R111" s="361">
        <f t="shared" si="126"/>
        <v>0</v>
      </c>
      <c r="S111" s="361">
        <f t="shared" si="127"/>
        <v>0</v>
      </c>
      <c r="T111" s="361">
        <f t="shared" si="128"/>
        <v>0</v>
      </c>
      <c r="U111" s="361">
        <f>IF(N111='Donnees d''entrée'!$B$477,'Donnees d''entrée'!$E$477*S111,0)</f>
        <v>0</v>
      </c>
      <c r="V111" s="361">
        <f>IF(N111='Donnees d''entrée'!$B$477,'Donnees d''entrée'!$F$477*S111,S111)</f>
        <v>0</v>
      </c>
      <c r="W111" s="361">
        <f>IF(ISERROR(VLOOKUP(N111,'Donnees d''entrée'!$B$470:$G$478,2,FALSE)*V111),0,VLOOKUP(N111,'Donnees d''entrée'!$B$470:$G$478,2,FALSE)*V111)</f>
        <v>0</v>
      </c>
      <c r="X111" s="361">
        <f>IF(ISERROR($O111*VLOOKUP($L111,'Donnees d''entrée'!$B$470:$G$478,4,FALSE)),0,$O111*VLOOKUP($L111,'Donnees d''entrée'!$B$470:$G$478,4,FALSE))</f>
        <v>0</v>
      </c>
      <c r="Y111" s="361">
        <f>IF(ISERROR($O111*VLOOKUP($L111,'Donnees d''entrée'!$B$470:$G$478,5,FALSE)),0,$O111*VLOOKUP($L111,'Donnees d''entrée'!$B$470:$G$478,5,FALSE))</f>
        <v>0</v>
      </c>
      <c r="Z111" s="361">
        <f>IF(ISERROR(P111*(1-VLOOKUP(L111,'Donnees d''entrée'!$B$470:$G$478,6,FALSE))),0,P111*(1-VLOOKUP(L111,'Donnees d''entrée'!$B$470:$G$478,6,FALSE)))</f>
        <v>0</v>
      </c>
      <c r="AA111" s="361">
        <f>IF(ISERROR(P111*VLOOKUP(L111,'Donnees d''entrée'!$B$470:$G$478,6,FALSE)),0,P111*VLOOKUP(L111,'Donnees d''entrée'!$B$470:$G$478,6,FALSE))</f>
        <v>0</v>
      </c>
      <c r="AB111" s="361">
        <f>IF(ISERROR($Q111*VLOOKUP($M111,'Donnees d''entrée'!$B$470:$G$478,4,FALSE)),0,$Q111*VLOOKUP($M111,'Donnees d''entrée'!$B$470:$G$478,4,FALSE))</f>
        <v>0</v>
      </c>
      <c r="AC111" s="361">
        <f>IF(ISERROR($Q111*VLOOKUP($M111,'Donnees d''entrée'!$B$470:$G$478,5,FALSE)),0,$Q111*VLOOKUP($M111,'Donnees d''entrée'!$B$470:$G$478,5,FALSE))</f>
        <v>0</v>
      </c>
      <c r="AD111" s="361">
        <f>IF(ISERROR(R111*(1-VLOOKUP(M111,'Donnees d''entrée'!$B$470:$G$478,6,FALSE))),0,R111*(1-VLOOKUP(M111,'Donnees d''entrée'!$B$470:$G$478,6,FALSE)))</f>
        <v>0</v>
      </c>
      <c r="AE111" s="361">
        <f>IF(ISERROR(R111*VLOOKUP($M111,'Donnees d''entrée'!$B$470:$G$478,6,FALSE)),0,R111*VLOOKUP($M111,'Donnees d''entrée'!$B$470:$G$478,6,FALSE))</f>
        <v>0</v>
      </c>
      <c r="AF111" s="361">
        <f>IF(ISERROR(IF(N111='Donnees d''entrée'!$B$477,U111,(V111-W111)*VLOOKUP(N111,'Donnees d''entrée'!$B$470:$G$478,4,FALSE))),0,IF(N111='Donnees d''entrée'!$B$477,U111,(V111-W111)*VLOOKUP(N111,'Donnees d''entrée'!$B$470:$G$478,4,FALSE)))</f>
        <v>0</v>
      </c>
      <c r="AG111" s="361">
        <f>IF(ISERROR(IF(N111='Donnees d''entrée'!$B$477,V111-W111,(V111-W111)*VLOOKUP(N111,'Donnees d''entrée'!$B$470:$G$478,5,FALSE))),0,IF(N111='Donnees d''entrée'!$B$477,V111-W111,(V111-W111)*VLOOKUP(N111,'Donnees d''entrée'!$B$470:$G$478,5,FALSE)))</f>
        <v>0</v>
      </c>
      <c r="AH111" s="361">
        <f>IF(ISERROR(IF(N111='Donnees d''entrée'!$B$477,(T111-U111-V111)*'Donnees d''entrée'!$G$477+AF111,(T111-W111)*(1-VLOOKUP(N111,'Donnees d''entrée'!$B$470:$G$478,6,FALSE)))),0,IF(N111='Donnees d''entrée'!$B$477,(T111-U111-V111)*'Donnees d''entrée'!$G$477+AF111,(T111-W111)*(1-VLOOKUP(N111,'Donnees d''entrée'!$B$470:$G$478,6,FALSE))))</f>
        <v>0</v>
      </c>
      <c r="AI111" s="361">
        <f>IF(ISERROR(IF(N111='Donnees d''entrée'!$B$477,(T111-U111-V111)*'Donnees d''entrée'!$G$477+AG111,(T111-W111)*VLOOKUP(N111,'Donnees d''entrée'!$B$470:$G$478,6,FALSE))),0,IF(N111='Donnees d''entrée'!$B$477,(T111-U111-V111)*'Donnees d''entrée'!$G$477+AG111,(T111-W111)*VLOOKUP(N111,'Donnees d''entrée'!$B$470:$G$478,6,FALSE)))</f>
        <v>0</v>
      </c>
      <c r="AJ111" s="351" t="str">
        <f>IF(ISERROR(VLOOKUP(I111,Exploitation!$B$115:$G$119,5,FALSE)),"",VLOOKUP(I111,Exploitation!$B$115:$G$119,5,FALSE))</f>
        <v/>
      </c>
      <c r="AK111" s="351" t="str">
        <f>IF(ISERROR(VLOOKUP(I111,Exploitation!$B$115:$G$119,6,FALSE)),"",VLOOKUP(I111,Exploitation!$B$115:$G$119,6,FALSE))</f>
        <v/>
      </c>
      <c r="AL111" s="351" t="str">
        <f>IF(ISERROR(VLOOKUP(J111,Exploitation!$B$115:$G$119,5,FALSE)),"",VLOOKUP(J111,Exploitation!$B$115:$G$119,5,FALSE))</f>
        <v/>
      </c>
      <c r="AM111" s="351" t="str">
        <f>IF(ISERROR(VLOOKUP(J111,Exploitation!$B$115:$G$119,6,FALSE)),"",VLOOKUP(J111,Exploitation!$B$115:$G$119,6,FALSE))</f>
        <v/>
      </c>
      <c r="AN111" s="351" t="str">
        <f>IF(ISERROR(VLOOKUP(K111,Exploitation!$B$115:$G$119,5,FALSE)),"",VLOOKUP(K111,Exploitation!$B$115:$G$119,5,FALSE))</f>
        <v/>
      </c>
      <c r="AO111" s="351" t="str">
        <f>IF(ISERROR(VLOOKUP(K111,Exploitation!$B$115:$G$119,6,FALSE)),"",VLOOKUP(K111,Exploitation!$B$115:$G$119,6,FALSE))</f>
        <v/>
      </c>
      <c r="AP111" s="355" t="str">
        <f>IF(ISERROR(VLOOKUP(I111,Exploitation!$B$123:$D$127,1,FALSE)),"",VLOOKUP(I111,Exploitation!$B$123:$D$127,1,FALSE))</f>
        <v/>
      </c>
      <c r="AQ111" s="355" t="str">
        <f>IF(ISERROR(VLOOKUP(J111,Exploitation!$B$123:$D$127,1,FALSE)),"",VLOOKUP(J111,Exploitation!$B$123:$D$127,1,FALSE))</f>
        <v/>
      </c>
      <c r="AR111" s="355" t="str">
        <f>IF(ISERROR(VLOOKUP(K111,Exploitation!$B$123:$D$127,1,FALSE)),"",VLOOKUP(K111,Exploitation!$B$123:$D$127,1,FALSE))</f>
        <v/>
      </c>
      <c r="AS111" s="355" t="str">
        <f>IF(ISERROR(VLOOKUP(I111,Exploitation!$B$123:$D$127,3,FALSE)),"",VLOOKUP(I111,Exploitation!$B$123:$D$127,3,FALSE))</f>
        <v/>
      </c>
      <c r="AT111" s="355" t="str">
        <f>IF(ISERROR(VLOOKUP(J111,Exploitation!$B$123:$D$127,3,FALSE)),"",VLOOKUP(J111,Exploitation!$B$123:$D$127,3,FALSE))</f>
        <v/>
      </c>
      <c r="AU111" s="355" t="str">
        <f>IF(ISERROR(VLOOKUP(K111,Exploitation!$B$123:$D$127,3,FALSE)),"",VLOOKUP(K111,Exploitation!$B$123:$D$127,3,FALSE))</f>
        <v/>
      </c>
      <c r="AV111" s="361">
        <f t="shared" si="111"/>
        <v>0</v>
      </c>
      <c r="AW111" s="361">
        <f t="shared" si="112"/>
        <v>0</v>
      </c>
      <c r="AX111" s="361">
        <f t="shared" si="113"/>
        <v>0</v>
      </c>
      <c r="AY111" s="361">
        <f t="shared" si="114"/>
        <v>0</v>
      </c>
      <c r="AZ111" s="361">
        <f t="shared" si="115"/>
        <v>0</v>
      </c>
      <c r="BA111" s="361">
        <f t="shared" si="129"/>
        <v>0</v>
      </c>
      <c r="BB111" s="361">
        <f t="shared" ca="1" si="130"/>
        <v>0</v>
      </c>
      <c r="BC111" s="361">
        <f t="shared" ca="1" si="131"/>
        <v>0</v>
      </c>
      <c r="BD111" s="361">
        <f t="shared" ca="1" si="132"/>
        <v>0</v>
      </c>
      <c r="BE111" s="361">
        <f t="shared" ca="1" si="133"/>
        <v>0</v>
      </c>
      <c r="BF111" s="361">
        <f t="shared" ca="1" si="134"/>
        <v>0</v>
      </c>
      <c r="BG111" s="361">
        <f t="shared" ca="1" si="135"/>
        <v>0</v>
      </c>
      <c r="BH111" s="351" t="str">
        <f>IF(Exploitation!F99="","",Exploitation!F99)</f>
        <v/>
      </c>
      <c r="BI111" s="351" t="str">
        <f>IF(Exploitation!G99="","",Exploitation!G99)</f>
        <v/>
      </c>
      <c r="BJ111" s="351" t="str">
        <f>IF(Exploitation!H99="","",Exploitation!H99)</f>
        <v/>
      </c>
      <c r="BK111" s="340" t="str">
        <f>IF(ISERROR(VLOOKUP(BH111,Exploitation!$B$115:$E$119,3,FALSE)),"",VLOOKUP(BH111,Exploitation!$B$115:$E$119,3,FALSE))</f>
        <v/>
      </c>
      <c r="BL111" s="340" t="str">
        <f>IF(ISERROR(VLOOKUP(BI111,Exploitation!$B$115:$E$119,3,FALSE)),"",VLOOKUP(BI111,Exploitation!$B$115:$E$119,3,FALSE))</f>
        <v/>
      </c>
      <c r="BM111" s="340" t="str">
        <f>IF(ISERROR(VLOOKUP(BJ111,Exploitation!$B$115:$E$119,3,FALSE)),"",VLOOKUP(BJ111,Exploitation!$B$115:$E$119,3,FALSE))</f>
        <v/>
      </c>
      <c r="BN111" s="361">
        <f t="shared" si="136"/>
        <v>0</v>
      </c>
      <c r="BO111" s="361">
        <f t="shared" si="137"/>
        <v>0</v>
      </c>
      <c r="BP111" s="361">
        <f t="shared" si="138"/>
        <v>0</v>
      </c>
      <c r="BQ111" s="361">
        <f t="shared" si="139"/>
        <v>0</v>
      </c>
      <c r="BR111" s="361">
        <f t="shared" si="140"/>
        <v>0</v>
      </c>
      <c r="BS111" s="361">
        <f t="shared" si="141"/>
        <v>0</v>
      </c>
      <c r="BT111" s="361">
        <f>IF(BM111='Donnees d''entrée'!$B$477,'Donnees d''entrée'!$E$477*BR111,0)</f>
        <v>0</v>
      </c>
      <c r="BU111" s="361">
        <f>IF(BM111='Donnees d''entrée'!$B$477,'Donnees d''entrée'!$F$477*BR111,BR111)</f>
        <v>0</v>
      </c>
      <c r="BV111" s="361">
        <f>IF(ISERROR(VLOOKUP(BM111,'Donnees d''entrée'!$B$470:$G$478,2,FALSE)*BU111),0,VLOOKUP(BM111,'Donnees d''entrée'!$B$470:$G$478,2,FALSE)*BU111)</f>
        <v>0</v>
      </c>
      <c r="BW111" s="361">
        <f>IF(ISERROR($BN111*VLOOKUP($BK111,'Donnees d''entrée'!$B$470:$G$478,4,FALSE)),0,$BN111*VLOOKUP($BK111,'Donnees d''entrée'!$B$470:$G$478,4,FALSE))</f>
        <v>0</v>
      </c>
      <c r="BX111" s="361">
        <f>IF(ISERROR($BN111*VLOOKUP($BK111,'Donnees d''entrée'!$B$470:$G$478,5,FALSE)),0,$BN111*VLOOKUP($BK111,'Donnees d''entrée'!$B$470:$G$478,5,FALSE))</f>
        <v>0</v>
      </c>
      <c r="BY111" s="361">
        <f>IF(ISERROR(BO111*(1-VLOOKUP(BK111,'Donnees d''entrée'!$B$470:$G$478,6,FALSE))),0,BO111*(1-VLOOKUP(BK111,'Donnees d''entrée'!$B$470:$G$478,6,FALSE)))</f>
        <v>0</v>
      </c>
      <c r="BZ111" s="361">
        <f>IF(ISERROR(BO111*VLOOKUP(BK111,'Donnees d''entrée'!$B$470:$G$478,6,FALSE)),0,BO111*VLOOKUP(BK111,'Donnees d''entrée'!$B$470:$G$478,6,FALSE))</f>
        <v>0</v>
      </c>
      <c r="CA111" s="361">
        <f>IF(ISERROR($BP111*VLOOKUP($BL111,'Donnees d''entrée'!$B$470:$G$478,4,FALSE)),0,$BP111*VLOOKUP($BL111,'Donnees d''entrée'!$B$470:$G$478,4,FALSE))</f>
        <v>0</v>
      </c>
      <c r="CB111" s="361">
        <f>IF(ISERROR($BP111*VLOOKUP($BL111,'Donnees d''entrée'!$B$470:$G$478,5,FALSE)),0,$BP111*VLOOKUP($BL111,'Donnees d''entrée'!$B$470:$G$478,5,FALSE))</f>
        <v>0</v>
      </c>
      <c r="CC111" s="361">
        <f>IF(ISERROR(BQ111*(1-VLOOKUP(BL111,'Donnees d''entrée'!$B$470:$G$478,6,FALSE))),0,BQ111*(1-VLOOKUP(BL111,'Donnees d''entrée'!$B$470:$G$478,6,FALSE)))</f>
        <v>0</v>
      </c>
      <c r="CD111" s="361">
        <f>IF(ISERROR(BQ111*VLOOKUP(BL111,'Donnees d''entrée'!$B$470:$G$478,6,FALSE)),0,BQ111*VLOOKUP(BL111,'Donnees d''entrée'!$B$470:$G$478,6,FALSE))</f>
        <v>0</v>
      </c>
      <c r="CE111" s="361">
        <f>IF(ISERROR(IF(BM111='Donnees d''entrée'!$B$477,BT111,(BU111-BV111)*VLOOKUP(BM111,'Donnees d''entrée'!$B$470:$G$478,4,FALSE))),0,IF(BM111='Donnees d''entrée'!$B$477,BT111,(BU111-BV111)*VLOOKUP(BM111,'Donnees d''entrée'!$B$470:$G$478,4,FALSE)))</f>
        <v>0</v>
      </c>
      <c r="CF111" s="361">
        <f>IF(ISERROR(IF(BM111='Donnees d''entrée'!$B$477,BU111-BV111,(BU111-BV111)*VLOOKUP(BM111,'Donnees d''entrée'!$B$470:$G$478,5,FALSE))),0,IF(BM111='Donnees d''entrée'!$B$477,BU111-BV111,(BU111-BV111)*VLOOKUP(BM111,'Donnees d''entrée'!$B$470:$G$478,5,FALSE)))</f>
        <v>0</v>
      </c>
      <c r="CG111" s="361">
        <f>IF(ISERROR(IF(BM111='Donnees d''entrée'!$B$477,(BS111-BT111-BU111)*'Donnees d''entrée'!$G$477+CE111,(BS111-BV111)*(1-VLOOKUP(BM111,'Donnees d''entrée'!$B$470:$G$478,6,FALSE)))),0,IF(BM111='Donnees d''entrée'!$B$477,(BS111-BT111-BU111)*'Donnees d''entrée'!$G$477+CE111,(BS111-BV111)*(1-VLOOKUP(BM111,'Donnees d''entrée'!$B$470:$G$478,6,FALSE))))</f>
        <v>0</v>
      </c>
      <c r="CH111" s="361">
        <f>IF(ISERROR(IF(BM111='Donnees d''entrée'!$B$477,(BS111-BT111-BU111)*'Donnees d''entrée'!$G$477+CF111,(BS111-BV111)*VLOOKUP(BM111,'Donnees d''entrée'!$B$470:$G$478,6,FALSE))),0,IF(BM111='Donnees d''entrée'!$B$477,(BS111-BT111-BU111)*'Donnees d''entrée'!$G$477+CF111,(BS111-BV111)*VLOOKUP(BM111,'Donnees d''entrée'!$B$470:$G$478,6,FALSE)))</f>
        <v>0</v>
      </c>
      <c r="CI111" s="351" t="str">
        <f>IF(ISERROR(VLOOKUP(BH111,Exploitation!$B$115:$G$119,5,FALSE)),"",VLOOKUP(BH111,Exploitation!$B$115:$G$119,5,FALSE))</f>
        <v/>
      </c>
      <c r="CJ111" s="351" t="str">
        <f>IF(ISERROR(VLOOKUP(BH111,Exploitation!$B$115:$G$119,6,FALSE)),"",VLOOKUP(BH111,Exploitation!$B$115:$G$119,6,FALSE))</f>
        <v/>
      </c>
      <c r="CK111" s="351" t="str">
        <f>IF(ISERROR(VLOOKUP(BI111,Exploitation!$B$115:$G$119,5,FALSE)),"",VLOOKUP(BI111,Exploitation!$B$115:$G$119,5,FALSE))</f>
        <v/>
      </c>
      <c r="CL111" s="351" t="str">
        <f>IF(ISERROR(VLOOKUP(BI111,Exploitation!$B$115:$G$119,6,FALSE)),"",VLOOKUP(BI111,Exploitation!$B$115:$G$119,6,FALSE))</f>
        <v/>
      </c>
      <c r="CM111" s="351" t="str">
        <f>IF(ISERROR(VLOOKUP(BJ111,Exploitation!$B$115:$G$119,5,FALSE)),"",VLOOKUP(BJ111,Exploitation!$B$115:$G$119,5,FALSE))</f>
        <v/>
      </c>
      <c r="CN111" s="351" t="str">
        <f>IF(ISERROR(VLOOKUP(BJ111,Exploitation!$B$115:$G$119,6,FALSE)),"",VLOOKUP(BJ111,Exploitation!$B$115:$G$119,6,FALSE))</f>
        <v/>
      </c>
      <c r="CO111" s="355" t="str">
        <f>IF(ISERROR(VLOOKUP(BH111,Exploitation!$B$123:$D$127,1,FALSE)),"",VLOOKUP(BH111,Exploitation!$B$123:$D$127,1,FALSE))</f>
        <v/>
      </c>
      <c r="CP111" s="355" t="str">
        <f>IF(ISERROR(VLOOKUP(BI111,Exploitation!$B$123:$D$127,1,FALSE)),"",VLOOKUP(BI111,Exploitation!$B$123:$D$127,1,FALSE))</f>
        <v/>
      </c>
      <c r="CQ111" s="355" t="str">
        <f>IF(ISERROR(VLOOKUP(BJ111,Exploitation!$B$123:$D$127,1,FALSE)),"",VLOOKUP(BJ111,Exploitation!$B$123:$D$127,1,FALSE))</f>
        <v/>
      </c>
      <c r="CR111" s="355" t="str">
        <f>IF(ISERROR(VLOOKUP(BH111,Exploitation!$B$123:$D$127,3,FALSE)),"",VLOOKUP(BH111,Exploitation!$B$123:$D$127,3,FALSE))</f>
        <v/>
      </c>
      <c r="CS111" s="355" t="str">
        <f>IF(ISERROR(VLOOKUP(BI111,Exploitation!$B$123:$D$127,3,FALSE)),"",VLOOKUP(BI111,Exploitation!$B$123:$D$127,3,FALSE))</f>
        <v/>
      </c>
      <c r="CT111" s="355" t="str">
        <f>IF(ISERROR(VLOOKUP(BJ111,Exploitation!$B$123:$D$127,3,FALSE)),"",VLOOKUP(BJ111,Exploitation!$B$123:$D$127,3,FALSE))</f>
        <v/>
      </c>
      <c r="CU111" s="340">
        <f t="shared" si="142"/>
        <v>0</v>
      </c>
      <c r="CV111" s="340">
        <f t="shared" si="142"/>
        <v>0</v>
      </c>
      <c r="CW111" s="340">
        <f t="shared" si="143"/>
        <v>0</v>
      </c>
      <c r="CX111" s="340">
        <f t="shared" si="143"/>
        <v>0</v>
      </c>
      <c r="CY111" s="340">
        <f t="shared" si="144"/>
        <v>0</v>
      </c>
      <c r="CZ111" s="340">
        <f t="shared" si="144"/>
        <v>0</v>
      </c>
      <c r="DA111" s="340">
        <f t="shared" ca="1" si="145"/>
        <v>0</v>
      </c>
      <c r="DB111" s="340">
        <f t="shared" ca="1" si="146"/>
        <v>0</v>
      </c>
      <c r="DC111" s="340">
        <f t="shared" ca="1" si="147"/>
        <v>0</v>
      </c>
      <c r="DD111" s="340">
        <f t="shared" ca="1" si="148"/>
        <v>0</v>
      </c>
      <c r="DE111" s="340">
        <f t="shared" ca="1" si="149"/>
        <v>0</v>
      </c>
      <c r="DF111" s="340">
        <f t="shared" ca="1" si="150"/>
        <v>0</v>
      </c>
      <c r="DG111" s="351" t="str">
        <f>IF(Exploitation!I99="","",Exploitation!I99)</f>
        <v/>
      </c>
      <c r="DH111" s="351" t="str">
        <f>IF(Exploitation!J99="","",Exploitation!J99)</f>
        <v/>
      </c>
      <c r="DI111" s="351" t="str">
        <f>IF(Exploitation!K99="","",Exploitation!K99)</f>
        <v/>
      </c>
      <c r="DJ111" s="340" t="str">
        <f>IF(ISERROR(VLOOKUP(DG111,Exploitation!$B$115:$E$119,3,FALSE)),"",VLOOKUP(DG111,Exploitation!$B$115:$E$119,3,FALSE))</f>
        <v/>
      </c>
      <c r="DK111" s="340" t="str">
        <f>IF(ISERROR(VLOOKUP(DH111,Exploitation!$B$115:$E$119,3,FALSE)),"",VLOOKUP(DH111,Exploitation!$B$115:$E$119,3,FALSE))</f>
        <v/>
      </c>
      <c r="DL111" s="340" t="str">
        <f>IF(ISERROR(VLOOKUP(DI111,Exploitation!$B$115:$E$119,3,FALSE)),"",VLOOKUP(DI111,Exploitation!$B$115:$E$119,3,FALSE))</f>
        <v/>
      </c>
      <c r="DM111" s="361">
        <f t="shared" si="151"/>
        <v>0</v>
      </c>
      <c r="DN111" s="361">
        <f t="shared" si="152"/>
        <v>0</v>
      </c>
      <c r="DO111" s="361">
        <f t="shared" si="153"/>
        <v>0</v>
      </c>
      <c r="DP111" s="361">
        <f t="shared" si="154"/>
        <v>0</v>
      </c>
      <c r="DQ111" s="361">
        <f t="shared" si="155"/>
        <v>0</v>
      </c>
      <c r="DR111" s="361">
        <f t="shared" si="156"/>
        <v>0</v>
      </c>
      <c r="DS111" s="361">
        <f>IF(DL111='Donnees d''entrée'!$B$477,'Donnees d''entrée'!$E$477*DQ111,0)</f>
        <v>0</v>
      </c>
      <c r="DT111" s="361">
        <f>IF(DL111='Donnees d''entrée'!$B$477,'Donnees d''entrée'!$F$477*DQ111,DQ111)</f>
        <v>0</v>
      </c>
      <c r="DU111" s="361">
        <f>IF(ISERROR(VLOOKUP(DL111,'Donnees d''entrée'!$B$470:$G$478,2,FALSE)*DT111),0,VLOOKUP(DL111,'Donnees d''entrée'!$B$470:$G$478,2,FALSE)*DT111)</f>
        <v>0</v>
      </c>
      <c r="DV111" s="361">
        <f>IF(ISERROR($DM111*VLOOKUP($DJ111,'Donnees d''entrée'!$B$470:$G$478,4,FALSE)),0,$DM111*VLOOKUP($DJ111,'Donnees d''entrée'!$B$470:$G$478,4,FALSE))</f>
        <v>0</v>
      </c>
      <c r="DW111" s="361">
        <f>IF(ISERROR($DM111*VLOOKUP($DJ111,'Donnees d''entrée'!$B$470:$G$478,5,FALSE)),0,$DM111*VLOOKUP($DJ111,'Donnees d''entrée'!$B$470:$G$478,5,FALSE))</f>
        <v>0</v>
      </c>
      <c r="DX111" s="361">
        <f>IF(ISERROR(DN111*(1-VLOOKUP(DJ111,'Donnees d''entrée'!$B$470:$G$478,6,FALSE))),0,DN111*(1-VLOOKUP(DJ111,'Donnees d''entrée'!$B$470:$G$478,6,FALSE)))</f>
        <v>0</v>
      </c>
      <c r="DY111" s="361">
        <f>IF(ISERROR(DN111*VLOOKUP(DJ111,'Donnees d''entrée'!$B$470:$G$478,6,FALSE)),0,DN111*VLOOKUP(DJ111,'Donnees d''entrée'!$B$470:$G$478,6,FALSE))</f>
        <v>0</v>
      </c>
      <c r="DZ111" s="361">
        <f>IF(ISERROR($DO111*VLOOKUP($DK111,'Donnees d''entrée'!$B$470:$G$478,4,FALSE)),0,$DO111*VLOOKUP($DK111,'Donnees d''entrée'!$B$470:$G$478,4,FALSE))</f>
        <v>0</v>
      </c>
      <c r="EA111" s="361">
        <f>IF(ISERROR($DO111*VLOOKUP($DK111,'Donnees d''entrée'!$B$470:$G$478,5,FALSE)),0,$DO111*VLOOKUP($DK111,'Donnees d''entrée'!$B$470:$G$478,5,FALSE))</f>
        <v>0</v>
      </c>
      <c r="EB111" s="361">
        <f>IF(ISERROR(DP111*(1-VLOOKUP(DK111,'Donnees d''entrée'!$B$470:$G$478,6,FALSE))),0,DP111*(1-VLOOKUP(DK111,'Donnees d''entrée'!$B$470:$G$478,6,FALSE)))</f>
        <v>0</v>
      </c>
      <c r="EC111" s="361">
        <f>IF(ISERROR(DP111*VLOOKUP(DK111,'Donnees d''entrée'!$B$470:$G$478,6,FALSE)),0,DP111*VLOOKUP(DK111,'Donnees d''entrée'!$B$470:$G$478,6,FALSE))</f>
        <v>0</v>
      </c>
      <c r="ED111" s="361">
        <f>IF(ISERROR(IF(DL111='Donnees d''entrée'!$B$477,DS111,(DT111-DU111)*VLOOKUP(DL111,'Donnees d''entrée'!$B$470:$G$478,4,FALSE))),0,IF(DL111='Donnees d''entrée'!$B$477,DS111,(DT111-DU111)*VLOOKUP(DL111,'Donnees d''entrée'!$B$470:$G$478,4,FALSE)))</f>
        <v>0</v>
      </c>
      <c r="EE111" s="361">
        <f>IF(ISERROR(IF(DL111='Donnees d''entrée'!$B$477,DT111-DU111,(DT111-DU111)*VLOOKUP(DL111,'Donnees d''entrée'!$B$470:$G$478,5,FALSE))),0,IF(DL111='Donnees d''entrée'!$B$477,DT111-DU111,(DT111-DU111)*VLOOKUP(DL111,'Donnees d''entrée'!$B$470:$G$478,5,FALSE)))</f>
        <v>0</v>
      </c>
      <c r="EF111" s="361">
        <f>IF(ISERROR(IF(DL111='Donnees d''entrée'!$B$477,(DR111-DS111-DT111)*'Donnees d''entrée'!$G$477+ED111,(DR111-DU111)*(1-VLOOKUP(DL111,'Donnees d''entrée'!$B$470:$G$478,6,FALSE)))),0,IF(DL111='Donnees d''entrée'!$B$477,(DR111-DS111-DT111)*'Donnees d''entrée'!$G$477+ED111,(DR111-DU111)*(1-VLOOKUP(DL111,'Donnees d''entrée'!$B$470:$G$478,6,FALSE))))</f>
        <v>0</v>
      </c>
      <c r="EG111" s="361">
        <f>IF(ISERROR(IF(DL111='Donnees d''entrée'!$B$477,(DR111-DS111-DT111)*'Donnees d''entrée'!$G$477+EE111,(DR111-DU111)*VLOOKUP(DL111,'Donnees d''entrée'!$B$470:$G$478,6,FALSE))),0,IF(DL111='Donnees d''entrée'!$B$477,(DR111-DS111-DT111)*'Donnees d''entrée'!$G$477+EE111,(DR111-DU111)*VLOOKUP(DL111,'Donnees d''entrée'!$B$470:$G$478,6,FALSE)))</f>
        <v>0</v>
      </c>
      <c r="EH111" s="351" t="str">
        <f>IF(ISERROR(VLOOKUP(DG111,Exploitation!$B$115:$G$119,5,FALSE)),"",VLOOKUP(DG111,Exploitation!$B$115:$G$119,5,FALSE))</f>
        <v/>
      </c>
      <c r="EI111" s="351" t="str">
        <f>IF(ISERROR(VLOOKUP(DG111,Exploitation!$B$115:$G$119,6,FALSE)),"",VLOOKUP(DG111,Exploitation!$B$115:$G$119,6,FALSE))</f>
        <v/>
      </c>
      <c r="EJ111" s="351" t="str">
        <f>IF(ISERROR(VLOOKUP(DH111,Exploitation!$B$115:$G$119,5,FALSE)),"",VLOOKUP(DH111,Exploitation!$B$115:$G$119,5,FALSE))</f>
        <v/>
      </c>
      <c r="EK111" s="351" t="str">
        <f>IF(ISERROR(VLOOKUP(DH111,Exploitation!$B$115:$G$119,6,FALSE)),"",VLOOKUP(DH111,Exploitation!$B$115:$G$119,6,FALSE))</f>
        <v/>
      </c>
      <c r="EL111" s="351" t="str">
        <f>IF(ISERROR(VLOOKUP(DI111,Exploitation!$B$115:$G$119,5,FALSE)),"",VLOOKUP(DI111,Exploitation!$B$115:$G$119,5,FALSE))</f>
        <v/>
      </c>
      <c r="EM111" s="351" t="str">
        <f>IF(ISERROR(VLOOKUP(DI111,Exploitation!$B$115:$G$119,6,FALSE)),"",VLOOKUP(DI111,Exploitation!$B$115:$G$119,6,FALSE))</f>
        <v/>
      </c>
      <c r="EN111" s="355" t="str">
        <f>IF(ISERROR(VLOOKUP(DG111,Exploitation!$B$123:$D$127,1,FALSE)),"",VLOOKUP(DG111,Exploitation!$B$123:$D$127,1,FALSE))</f>
        <v/>
      </c>
      <c r="EO111" s="355" t="str">
        <f>IF(ISERROR(VLOOKUP(DH111,Exploitation!$B$123:$D$127,1,FALSE)),"",VLOOKUP(DH111,Exploitation!$B$123:$D$127,1,FALSE))</f>
        <v/>
      </c>
      <c r="EP111" s="355" t="str">
        <f>IF(ISERROR(VLOOKUP(DI111,Exploitation!$B$123:$D$127,1,FALSE)),"",VLOOKUP(DI111,Exploitation!$B$123:$D$127,1,FALSE))</f>
        <v/>
      </c>
      <c r="EQ111" s="355" t="str">
        <f>IF(ISERROR(VLOOKUP(DG111,Exploitation!$B$123:$D$127,3,FALSE)),"",VLOOKUP(DG111,Exploitation!$B$123:$D$127,3,FALSE))</f>
        <v/>
      </c>
      <c r="ER111" s="355" t="str">
        <f>IF(ISERROR(VLOOKUP(DH111,Exploitation!$B$123:$D$127,3,FALSE)),"",VLOOKUP(DH111,Exploitation!$B$123:$D$127,3,FALSE))</f>
        <v/>
      </c>
      <c r="ES111" s="355" t="str">
        <f>IF(ISERROR(VLOOKUP(DI111,Exploitation!$B$123:$D$127,3,FALSE)),"",VLOOKUP(DI111,Exploitation!$B$123:$D$127,3,FALSE))</f>
        <v/>
      </c>
      <c r="ET111" s="340">
        <f t="shared" si="157"/>
        <v>0</v>
      </c>
      <c r="EU111" s="340">
        <f t="shared" si="157"/>
        <v>0</v>
      </c>
      <c r="EV111" s="340">
        <f t="shared" si="158"/>
        <v>0</v>
      </c>
      <c r="EW111" s="340">
        <f t="shared" si="116"/>
        <v>0</v>
      </c>
      <c r="EX111" s="340">
        <f t="shared" si="159"/>
        <v>0</v>
      </c>
      <c r="EY111" s="340">
        <f t="shared" si="159"/>
        <v>0</v>
      </c>
      <c r="EZ111" s="340">
        <f t="shared" ca="1" si="160"/>
        <v>0</v>
      </c>
      <c r="FA111" s="340">
        <f t="shared" ca="1" si="161"/>
        <v>0</v>
      </c>
      <c r="FB111" s="340">
        <f t="shared" ca="1" si="162"/>
        <v>0</v>
      </c>
      <c r="FC111" s="340">
        <f t="shared" ca="1" si="163"/>
        <v>0</v>
      </c>
      <c r="FD111" s="340">
        <f t="shared" ca="1" si="164"/>
        <v>0</v>
      </c>
      <c r="FE111" s="340">
        <f t="shared" ca="1" si="165"/>
        <v>0</v>
      </c>
      <c r="FF111" s="351" t="str">
        <f>IF(Exploitation!L99="","",Exploitation!L99)</f>
        <v/>
      </c>
      <c r="FG111" s="351" t="str">
        <f>IF(Exploitation!M99="","",Exploitation!M99)</f>
        <v/>
      </c>
      <c r="FH111" s="351" t="str">
        <f>IF(Exploitation!N99="","",Exploitation!N99)</f>
        <v/>
      </c>
      <c r="FI111" s="340" t="str">
        <f>IF(ISERROR(VLOOKUP(FF111,Exploitation!$B$115:$E$119,3,FALSE)),"",VLOOKUP(FF111,Exploitation!$B$115:$E$119,3,FALSE))</f>
        <v/>
      </c>
      <c r="FJ111" s="340" t="str">
        <f>IF(ISERROR(VLOOKUP(FG111,Exploitation!$B$115:$E$119,3,FALSE)),"",VLOOKUP(FG111,Exploitation!$B$115:$E$119,3,FALSE))</f>
        <v/>
      </c>
      <c r="FK111" s="340" t="str">
        <f>IF(ISERROR(VLOOKUP(FH111,Exploitation!$B$115:$E$119,3,FALSE)),"",VLOOKUP(FH111,Exploitation!$B$115:$E$119,3,FALSE))</f>
        <v/>
      </c>
      <c r="FL111" s="361">
        <f t="shared" si="166"/>
        <v>0</v>
      </c>
      <c r="FM111" s="361">
        <f t="shared" si="167"/>
        <v>0</v>
      </c>
      <c r="FN111" s="361">
        <f t="shared" si="168"/>
        <v>0</v>
      </c>
      <c r="FO111" s="361">
        <f t="shared" si="169"/>
        <v>0</v>
      </c>
      <c r="FP111" s="361">
        <f t="shared" si="170"/>
        <v>0</v>
      </c>
      <c r="FQ111" s="361">
        <f t="shared" si="171"/>
        <v>0</v>
      </c>
      <c r="FR111" s="361">
        <f>IF(FK111='Donnees d''entrée'!$B$477,'Donnees d''entrée'!$E$477*FP111,0)</f>
        <v>0</v>
      </c>
      <c r="FS111" s="361">
        <f>IF(FK111='Donnees d''entrée'!$B$477,'Donnees d''entrée'!$F$477*FP111,FP111)</f>
        <v>0</v>
      </c>
      <c r="FT111" s="361">
        <f>IF(ISERROR(VLOOKUP(FK111,'Donnees d''entrée'!$B$470:$G$478,2,FALSE)*FS111),0,VLOOKUP(FK111,'Donnees d''entrée'!$B$470:$G$478,2,FALSE)*FS111)</f>
        <v>0</v>
      </c>
      <c r="FU111" s="361">
        <f>IF(ISERROR($FL111*VLOOKUP($FI111,'Donnees d''entrée'!$B$470:$G$478,4,FALSE)),0,$FL111*VLOOKUP($FI111,'Donnees d''entrée'!$B$470:$G$478,4,FALSE))</f>
        <v>0</v>
      </c>
      <c r="FV111" s="361">
        <f>IF(ISERROR($FL111*VLOOKUP($FI111,'Donnees d''entrée'!$B$470:$G$478,5,FALSE)),0,$FL111*VLOOKUP($FI111,'Donnees d''entrée'!$B$470:$G$478,5,FALSE))</f>
        <v>0</v>
      </c>
      <c r="FW111" s="361">
        <f>IF(ISERROR(FM111*(1-VLOOKUP(FI111,'Donnees d''entrée'!$B$470:$G$478,6,FALSE))),0,FM111*(1-VLOOKUP(FI111,'Donnees d''entrée'!$B$470:$G$478,6,FALSE)))</f>
        <v>0</v>
      </c>
      <c r="FX111" s="361">
        <f>IF(ISERROR(FM111*VLOOKUP(FI111,'Donnees d''entrée'!$B$470:$G$478,6,FALSE)),0,FM111*VLOOKUP(FI111,'Donnees d''entrée'!$B$470:$G$478,6,FALSE))</f>
        <v>0</v>
      </c>
      <c r="FY111" s="361">
        <f>IF(ISERROR($FN111*VLOOKUP($FJ111,'Donnees d''entrée'!$B$470:$G$478,4,FALSE)),0,$FN111*VLOOKUP($FJ111,'Donnees d''entrée'!$B$470:$G$478,4,FALSE))</f>
        <v>0</v>
      </c>
      <c r="FZ111" s="361">
        <f>IF(ISERROR($FN111*VLOOKUP($FJ111,'Donnees d''entrée'!$B$470:$G$478,5,FALSE)),0,$FN111*VLOOKUP($FJ111,'Donnees d''entrée'!$B$470:$G$478,5,FALSE))</f>
        <v>0</v>
      </c>
      <c r="GA111" s="361">
        <f>IF(ISERROR(FO111*(1-VLOOKUP(FJ111,'Donnees d''entrée'!$B$470:$G$478,6,FALSE))),0,FO111*(1-VLOOKUP(FJ111,'Donnees d''entrée'!$B$470:$G$478,6,FALSE)))</f>
        <v>0</v>
      </c>
      <c r="GB111" s="361">
        <f>IF(ISERROR(FO111*VLOOKUP(FJ111,'Donnees d''entrée'!$B$470:$G$478,6,FALSE)),0,FO111*VLOOKUP(FJ111,'Donnees d''entrée'!$B$470:$G$478,6,FALSE))</f>
        <v>0</v>
      </c>
      <c r="GC111" s="361">
        <f>IF(ISERROR(IF(FK111='Donnees d''entrée'!$B$477,FR111,(FS111-FT111)*VLOOKUP(FK111,'Donnees d''entrée'!$B$470:$G$478,4,FALSE))),0,IF(FK111='Donnees d''entrée'!$B$477,FR111,(FS111-FT111)*VLOOKUP(FK111,'Donnees d''entrée'!$B$470:$G$478,4,FALSE)))</f>
        <v>0</v>
      </c>
      <c r="GD111" s="361">
        <f>IF(ISERROR(IF(FK111='Donnees d''entrée'!$B$477,FS111-FT111,(FS111-FT111)*VLOOKUP(FK111,'Donnees d''entrée'!$B$470:$G$478,5,FALSE))),0,IF(FK111='Donnees d''entrée'!$B$477,FS111-FT111,(FS111-FT111)*VLOOKUP(FK111,'Donnees d''entrée'!$B$470:$G$478,5,FALSE)))</f>
        <v>0</v>
      </c>
      <c r="GE111" s="361">
        <f>IF(ISERROR(IF(FK111='Donnees d''entrée'!$B$477,(FQ111-FR111-FS111)*'Donnees d''entrée'!$G$477+GC111,(FQ111-FT111)*(1-VLOOKUP(FK111,'Donnees d''entrée'!$B$470:$G$478,6,FALSE)))),0,IF(FK111='Donnees d''entrée'!$B$477,(FQ111-FR111-FS111)*'Donnees d''entrée'!$G$477+GC111,(FQ111-FT111)*(1-VLOOKUP(FK111,'Donnees d''entrée'!$B$470:$G$478,6,FALSE))))</f>
        <v>0</v>
      </c>
      <c r="GF111" s="361">
        <f>IF(ISERROR(IF(FK111='Donnees d''entrée'!$B$477,(FQ111-FR111-FS111)*'Donnees d''entrée'!$G$477+GD111,(FQ111-FT111)*VLOOKUP(FK111,'Donnees d''entrée'!$B$470:$G$478,6,FALSE))),0,IF(FK111='Donnees d''entrée'!$B$477,(FQ111-FR111-FS111)*'Donnees d''entrée'!$G$477+GD111,(FQ111-FT111)*VLOOKUP(FK111,'Donnees d''entrée'!$B$470:$G$478,6,FALSE)))</f>
        <v>0</v>
      </c>
      <c r="GG111" s="351" t="str">
        <f>IF(ISERROR(VLOOKUP(FF111,Exploitation!$B$115:$G$119,5,FALSE)),"",VLOOKUP(FF111,Exploitation!$B$115:$G$119,5,FALSE))</f>
        <v/>
      </c>
      <c r="GH111" s="351" t="str">
        <f>IF(ISERROR(VLOOKUP(FF111,Exploitation!$B$115:$G$119,6,FALSE)),"",VLOOKUP(FF111,Exploitation!$B$115:$G$119,6,FALSE))</f>
        <v/>
      </c>
      <c r="GI111" s="351" t="str">
        <f>IF(ISERROR(VLOOKUP(FG111,Exploitation!$B$115:$G$119,5,FALSE)),"",VLOOKUP(FG111,Exploitation!$B$115:$G$119,5,FALSE))</f>
        <v/>
      </c>
      <c r="GJ111" s="351" t="str">
        <f>IF(ISERROR(VLOOKUP(FG111,Exploitation!$B$115:$G$119,6,FALSE)),"",VLOOKUP(FG111,Exploitation!$B$115:$G$119,6,FALSE))</f>
        <v/>
      </c>
      <c r="GK111" s="351" t="str">
        <f>IF(ISERROR(VLOOKUP(FH111,Exploitation!$B$115:$G$119,5,FALSE)),"",VLOOKUP(FH111,Exploitation!$B$115:$G$119,5,FALSE))</f>
        <v/>
      </c>
      <c r="GL111" s="351" t="str">
        <f>IF(ISERROR(VLOOKUP(FH111,Exploitation!$B$115:$G$119,6,FALSE)),"",VLOOKUP(FH111,Exploitation!$B$115:$G$119,6,FALSE))</f>
        <v/>
      </c>
      <c r="GM111" s="355" t="str">
        <f>IF(ISERROR(VLOOKUP(FF111,Exploitation!$B$123:$D$127,1,FALSE)),"",VLOOKUP(FF111,Exploitation!$B$123:$D$127,1,FALSE))</f>
        <v/>
      </c>
      <c r="GN111" s="355" t="str">
        <f>IF(ISERROR(VLOOKUP(FG111,Exploitation!$B$123:$D$127,1,FALSE)),"",VLOOKUP(FG111,Exploitation!$B$123:$D$127,1,FALSE))</f>
        <v/>
      </c>
      <c r="GO111" s="355" t="str">
        <f>IF(ISERROR(VLOOKUP(FH111,Exploitation!$B$123:$D$127,1,FALSE)),"",VLOOKUP(FH111,Exploitation!$B$123:$D$127,1,FALSE))</f>
        <v/>
      </c>
      <c r="GP111" s="355" t="str">
        <f>IF(ISERROR(VLOOKUP(FF111,Exploitation!$B$123:$D$127,3,FALSE)),"",VLOOKUP(FF111,Exploitation!$B$123:$D$127,3,FALSE))</f>
        <v/>
      </c>
      <c r="GQ111" s="355" t="str">
        <f>IF(ISERROR(VLOOKUP(FG111,Exploitation!$B$123:$D$127,3,FALSE)),"",VLOOKUP(FG111,Exploitation!$B$123:$D$127,3,FALSE))</f>
        <v/>
      </c>
      <c r="GR111" s="355" t="str">
        <f>IF(ISERROR(VLOOKUP(FH111,Exploitation!$B$123:$D$127,3,FALSE)),"",VLOOKUP(FH111,Exploitation!$B$123:$D$127,3,FALSE))</f>
        <v/>
      </c>
      <c r="GS111" s="340">
        <f t="shared" si="172"/>
        <v>0</v>
      </c>
      <c r="GT111" s="340">
        <f t="shared" si="173"/>
        <v>0</v>
      </c>
      <c r="GU111" s="340">
        <f t="shared" si="174"/>
        <v>0</v>
      </c>
      <c r="GV111" s="340">
        <f t="shared" si="174"/>
        <v>0</v>
      </c>
      <c r="GW111" s="340">
        <f t="shared" si="175"/>
        <v>0</v>
      </c>
      <c r="GX111" s="340">
        <f t="shared" si="175"/>
        <v>0</v>
      </c>
      <c r="GY111" s="340">
        <f t="shared" ca="1" si="176"/>
        <v>0</v>
      </c>
      <c r="GZ111" s="340">
        <f t="shared" ca="1" si="177"/>
        <v>0</v>
      </c>
      <c r="HA111" s="340">
        <f t="shared" ca="1" si="178"/>
        <v>0</v>
      </c>
      <c r="HB111" s="340">
        <f t="shared" ca="1" si="179"/>
        <v>0</v>
      </c>
      <c r="HC111" s="340">
        <f t="shared" ca="1" si="180"/>
        <v>0</v>
      </c>
      <c r="HD111" s="340">
        <f t="shared" ca="1" si="181"/>
        <v>0</v>
      </c>
      <c r="HE111" s="351" t="str">
        <f>IF(Exploitation!O99="","",Exploitation!O99)</f>
        <v/>
      </c>
      <c r="HF111" s="351" t="str">
        <f>IF(Exploitation!P99="","",Exploitation!P99)</f>
        <v/>
      </c>
      <c r="HG111" s="351" t="str">
        <f>IF(Exploitation!Q99="","",Exploitation!Q99)</f>
        <v/>
      </c>
      <c r="HH111" s="340" t="str">
        <f>IF(ISERROR(VLOOKUP(HE111,Exploitation!$B$115:$E$119,3,FALSE)),"",VLOOKUP(HE111,Exploitation!$B$115:$E$119,3,FALSE))</f>
        <v/>
      </c>
      <c r="HI111" s="340" t="str">
        <f>IF(ISERROR(VLOOKUP(HF111,Exploitation!$B$115:$E$119,3,FALSE)),"",VLOOKUP(HF111,Exploitation!$B$115:$E$119,3,FALSE))</f>
        <v/>
      </c>
      <c r="HJ111" s="340" t="str">
        <f>IF(ISERROR(VLOOKUP(HG111,Exploitation!$B$115:$E$119,3,FALSE)),"",VLOOKUP(HG111,Exploitation!$B$115:$E$119,3,FALSE))</f>
        <v/>
      </c>
      <c r="HK111" s="361">
        <f t="shared" si="182"/>
        <v>0</v>
      </c>
      <c r="HL111" s="361">
        <f t="shared" si="183"/>
        <v>0</v>
      </c>
      <c r="HM111" s="361">
        <f t="shared" si="184"/>
        <v>0</v>
      </c>
      <c r="HN111" s="361">
        <f t="shared" si="185"/>
        <v>0</v>
      </c>
      <c r="HO111" s="361">
        <f t="shared" si="186"/>
        <v>0</v>
      </c>
      <c r="HP111" s="361">
        <f t="shared" si="187"/>
        <v>0</v>
      </c>
      <c r="HQ111" s="361">
        <f>IF(HJ111='Donnees d''entrée'!$B$477,'Donnees d''entrée'!$E$477*HO111,0)</f>
        <v>0</v>
      </c>
      <c r="HR111" s="361">
        <f>IF(HJ111='Donnees d''entrée'!$B$477,'Donnees d''entrée'!$F$477*HO111,HO111)</f>
        <v>0</v>
      </c>
      <c r="HS111" s="361">
        <f>IF(ISERROR(VLOOKUP(HJ111,'Donnees d''entrée'!$B$470:$G$478,2,FALSE)*HR111),0,VLOOKUP(HJ111,'Donnees d''entrée'!$B$470:$G$478,2,FALSE)*HR111)</f>
        <v>0</v>
      </c>
      <c r="HT111" s="361">
        <f>IF(ISERROR($HK111*VLOOKUP($HH111,'Donnees d''entrée'!$B$470:$G$478,4,FALSE)),0,$HK111*VLOOKUP($HH111,'Donnees d''entrée'!$B$470:$G$478,4,FALSE))</f>
        <v>0</v>
      </c>
      <c r="HU111" s="361">
        <f>IF(ISERROR($HK111*VLOOKUP($HH111,'Donnees d''entrée'!$B$470:$G$478,5,FALSE)),0,$HK111*VLOOKUP($HH111,'Donnees d''entrée'!$B$470:$G$478,5,FALSE))</f>
        <v>0</v>
      </c>
      <c r="HV111" s="361">
        <f>IF(ISERROR(HL111*(1-VLOOKUP(HH111,'Donnees d''entrée'!$B$470:$G$478,6,FALSE))),0,HL111*(1-VLOOKUP(HH111,'Donnees d''entrée'!$B$470:$G$478,6,FALSE)))</f>
        <v>0</v>
      </c>
      <c r="HW111" s="361">
        <f>IF(ISERROR(HL111*VLOOKUP(HH111,'Donnees d''entrée'!$B$470:$G$478,6,FALSE)),0,HL111*VLOOKUP(HH111,'Donnees d''entrée'!$B$470:$G$478,6,FALSE))</f>
        <v>0</v>
      </c>
      <c r="HX111" s="361">
        <f>IF(ISERROR($HM111*VLOOKUP($HI111,'Donnees d''entrée'!$B$470:$G$478,4,FALSE)),0,$HM111*VLOOKUP($HI111,'Donnees d''entrée'!$B$470:$G$478,4,FALSE))</f>
        <v>0</v>
      </c>
      <c r="HY111" s="361">
        <f>IF(ISERROR($HM111*VLOOKUP($HI111,'Donnees d''entrée'!$B$470:$G$478,5,FALSE)),0,$HM111*VLOOKUP($HI111,'Donnees d''entrée'!$B$470:$G$478,5,FALSE))</f>
        <v>0</v>
      </c>
      <c r="HZ111" s="361">
        <f>IF(ISERROR(HN111*(1-VLOOKUP(HI111,'Donnees d''entrée'!$B$470:$G$478,6,FALSE))),0,HN111*(1-VLOOKUP(HI111,'Donnees d''entrée'!$B$470:$G$478,6,FALSE)))</f>
        <v>0</v>
      </c>
      <c r="IA111" s="361">
        <f>IF(ISERROR(HN111*VLOOKUP(HI111,'Donnees d''entrée'!$B$470:$G$478,6,FALSE)),0,HN111*VLOOKUP(HI111,'Donnees d''entrée'!$B$470:$G$478,6,FALSE))</f>
        <v>0</v>
      </c>
      <c r="IB111" s="361">
        <f>IF(ISERROR(IF(HJ111='Donnees d''entrée'!$B$477,HQ111,(HR111-HS111)*VLOOKUP(HJ111,'Donnees d''entrée'!$B$470:$G$478,4,FALSE))),0,IF(HJ111='Donnees d''entrée'!$B$477,HQ111,(HR111-HS111)*VLOOKUP(HJ111,'Donnees d''entrée'!$B$470:$G$478,4,FALSE)))</f>
        <v>0</v>
      </c>
      <c r="IC111" s="361">
        <f>IF(ISERROR(IF(HJ111='Donnees d''entrée'!$B$477,HR111-HS111,(HR111-HS111)*VLOOKUP(HJ111,'Donnees d''entrée'!$B$470:$G$478,5,FALSE))),0,IF(HJ111='Donnees d''entrée'!$B$477,HR111-HS111,(HR111-HS111)*VLOOKUP(HJ111,'Donnees d''entrée'!$B$470:$G$478,5,FALSE)))</f>
        <v>0</v>
      </c>
      <c r="ID111" s="361">
        <f>IF(ISERROR(IF(HJ111='Donnees d''entrée'!$B$477,(HP111-HQ111-HR111)*'Donnees d''entrée'!$G$477+IB111,(HP111-HS111)*(1-VLOOKUP(HJ111,'Donnees d''entrée'!$B$470:$G$478,6,FALSE)))),0,IF(HJ111='Donnees d''entrée'!$B$477,(HP111-HQ111-HR111)*'Donnees d''entrée'!$G$477+IB111,(HP111-HS111)*(1-VLOOKUP(HJ111,'Donnees d''entrée'!$B$470:$G$478,6,FALSE))))</f>
        <v>0</v>
      </c>
      <c r="IE111" s="361">
        <f>IF(ISERROR(IF(HJ111='Donnees d''entrée'!$B$477,(HP111-HQ111-HR111)*'Donnees d''entrée'!$G$477+IC111,(HP111-HS111)*VLOOKUP(HJ111,'Donnees d''entrée'!$B$470:$G$478,6,FALSE))),0,IF(HJ111='Donnees d''entrée'!$B$477,(HP111-HQ111-HR111)*'Donnees d''entrée'!$G$477+IC111,(HP111-HS111)*VLOOKUP(HJ111,'Donnees d''entrée'!$B$470:$G$478,6,FALSE)))</f>
        <v>0</v>
      </c>
      <c r="IF111" s="351" t="str">
        <f>IF(ISERROR(VLOOKUP(HE111,Exploitation!$B$115:$G$119,5,FALSE)),"",VLOOKUP(HE111,Exploitation!$B$115:$G$119,5,FALSE))</f>
        <v/>
      </c>
      <c r="IG111" s="351" t="str">
        <f>IF(ISERROR(VLOOKUP(HE111,Exploitation!$B$115:$G$119,6,FALSE)),"",VLOOKUP(HE111,Exploitation!$B$115:$G$119,6,FALSE))</f>
        <v/>
      </c>
      <c r="IH111" s="351" t="str">
        <f>IF(ISERROR(VLOOKUP(HF111,Exploitation!$B$115:$G$119,5,FALSE)),"",VLOOKUP(HF111,Exploitation!$B$115:$G$119,5,FALSE))</f>
        <v/>
      </c>
      <c r="II111" s="351" t="str">
        <f>IF(ISERROR(VLOOKUP(HF111,Exploitation!$B$115:$G$119,6,FALSE)),"",VLOOKUP(HF111,Exploitation!$B$115:$G$119,6,FALSE))</f>
        <v/>
      </c>
      <c r="IJ111" s="351" t="str">
        <f>IF(ISERROR(VLOOKUP(HG111,Exploitation!$B$115:$G$119,5,FALSE)),"",VLOOKUP(HG111,Exploitation!$B$115:$G$119,5,FALSE))</f>
        <v/>
      </c>
      <c r="IK111" s="351" t="str">
        <f>IF(ISERROR(VLOOKUP(HG111,Exploitation!$B$115:$G$119,6,FALSE)),"",VLOOKUP(HG111,Exploitation!$B$115:$G$119,6,FALSE))</f>
        <v/>
      </c>
      <c r="IL111" s="355" t="str">
        <f>IF(ISERROR(VLOOKUP(HE111,Exploitation!$B$123:$D$127,1,FALSE)),"",VLOOKUP(HE111,Exploitation!$B$123:$D$127,1,FALSE))</f>
        <v/>
      </c>
      <c r="IM111" s="355" t="str">
        <f>IF(ISERROR(VLOOKUP(HF111,Exploitation!$B$123:$D$127,1,FALSE)),"",VLOOKUP(HF111,Exploitation!$B$123:$D$127,1,FALSE))</f>
        <v/>
      </c>
      <c r="IN111" s="355" t="str">
        <f>IF(ISERROR(VLOOKUP(HG111,Exploitation!$B$123:$D$127,1,FALSE)),"",VLOOKUP(HG111,Exploitation!$B$123:$D$127,1,FALSE))</f>
        <v/>
      </c>
      <c r="IO111" s="355" t="str">
        <f>IF(ISERROR(VLOOKUP(HE111,Exploitation!$B$123:$D$127,3,FALSE)),"",VLOOKUP(HE111,Exploitation!$B$123:$D$127,3,FALSE))</f>
        <v/>
      </c>
      <c r="IP111" s="355" t="str">
        <f>IF(ISERROR(VLOOKUP(HF111,Exploitation!$B$123:$D$127,3,FALSE)),"",VLOOKUP(HF111,Exploitation!$B$123:$D$127,3,FALSE))</f>
        <v/>
      </c>
      <c r="IQ111" s="355" t="str">
        <f>IF(ISERROR(VLOOKUP(HG111,Exploitation!$B$123:$D$127,3,FALSE)),"",VLOOKUP(HG111,Exploitation!$B$123:$D$127,3,FALSE))</f>
        <v/>
      </c>
      <c r="IR111" s="340">
        <f t="shared" si="188"/>
        <v>0</v>
      </c>
      <c r="IS111" s="340">
        <f t="shared" si="189"/>
        <v>0</v>
      </c>
      <c r="IT111" s="340">
        <f t="shared" si="190"/>
        <v>0</v>
      </c>
      <c r="IU111" s="340">
        <f t="shared" si="190"/>
        <v>0</v>
      </c>
      <c r="IV111" s="340">
        <f t="shared" si="191"/>
        <v>0</v>
      </c>
      <c r="IW111" s="340">
        <f t="shared" si="191"/>
        <v>0</v>
      </c>
    </row>
    <row r="112" spans="1:257" hidden="1" x14ac:dyDescent="0.25">
      <c r="A112" s="331">
        <v>12</v>
      </c>
      <c r="B112" s="280" t="str">
        <f t="shared" si="117"/>
        <v/>
      </c>
      <c r="C112" s="423">
        <f t="shared" ca="1" si="118"/>
        <v>0</v>
      </c>
      <c r="D112" s="423">
        <f t="shared" ca="1" si="119"/>
        <v>0</v>
      </c>
      <c r="E112" s="423">
        <f t="shared" ca="1" si="120"/>
        <v>0</v>
      </c>
      <c r="F112" s="423">
        <f t="shared" ca="1" si="121"/>
        <v>0</v>
      </c>
      <c r="G112" s="423">
        <f t="shared" ca="1" si="122"/>
        <v>0</v>
      </c>
      <c r="H112" s="423">
        <f t="shared" ca="1" si="123"/>
        <v>0</v>
      </c>
      <c r="I112" s="351" t="str">
        <f>IF(Exploitation!C100="","",Exploitation!C100)</f>
        <v/>
      </c>
      <c r="J112" s="351" t="str">
        <f>IF(Exploitation!D100="","",Exploitation!D100)</f>
        <v/>
      </c>
      <c r="K112" s="351" t="str">
        <f>IF(Exploitation!E100="","",Exploitation!E100)</f>
        <v/>
      </c>
      <c r="L112" s="340" t="str">
        <f>IF(ISERROR(VLOOKUP(I112,Exploitation!$B$115:$E$119,3,FALSE)),"",VLOOKUP(I112,Exploitation!$B$115:$E$119,3,FALSE))</f>
        <v/>
      </c>
      <c r="M112" s="340" t="str">
        <f>IF(ISERROR(VLOOKUP(J112,Exploitation!$B$115:$E$119,3,FALSE)),"",VLOOKUP(J112,Exploitation!$B$115:$E$119,3,FALSE))</f>
        <v/>
      </c>
      <c r="N112" s="340" t="str">
        <f>IF(ISERROR(VLOOKUP(K112,Exploitation!$B$115:$E$119,3,FALSE)),"",VLOOKUP(K112,Exploitation!$B$115:$E$119,3,FALSE))</f>
        <v/>
      </c>
      <c r="O112" s="361">
        <f t="shared" si="124"/>
        <v>0</v>
      </c>
      <c r="P112" s="361">
        <f t="shared" si="125"/>
        <v>0</v>
      </c>
      <c r="Q112" s="361">
        <f t="shared" si="125"/>
        <v>0</v>
      </c>
      <c r="R112" s="361">
        <f t="shared" si="126"/>
        <v>0</v>
      </c>
      <c r="S112" s="361">
        <f t="shared" si="127"/>
        <v>0</v>
      </c>
      <c r="T112" s="361">
        <f t="shared" si="128"/>
        <v>0</v>
      </c>
      <c r="U112" s="361">
        <f>IF(N112='Donnees d''entrée'!$B$477,'Donnees d''entrée'!$E$477*S112,0)</f>
        <v>0</v>
      </c>
      <c r="V112" s="361">
        <f>IF(N112='Donnees d''entrée'!$B$477,'Donnees d''entrée'!$F$477*S112,S112)</f>
        <v>0</v>
      </c>
      <c r="W112" s="361">
        <f>IF(ISERROR(VLOOKUP(N112,'Donnees d''entrée'!$B$470:$G$478,2,FALSE)*V112),0,VLOOKUP(N112,'Donnees d''entrée'!$B$470:$G$478,2,FALSE)*V112)</f>
        <v>0</v>
      </c>
      <c r="X112" s="361">
        <f>IF(ISERROR($O112*VLOOKUP($L112,'Donnees d''entrée'!$B$470:$G$478,4,FALSE)),0,$O112*VLOOKUP($L112,'Donnees d''entrée'!$B$470:$G$478,4,FALSE))</f>
        <v>0</v>
      </c>
      <c r="Y112" s="361">
        <f>IF(ISERROR($O112*VLOOKUP($L112,'Donnees d''entrée'!$B$470:$G$478,5,FALSE)),0,$O112*VLOOKUP($L112,'Donnees d''entrée'!$B$470:$G$478,5,FALSE))</f>
        <v>0</v>
      </c>
      <c r="Z112" s="361">
        <f>IF(ISERROR(P112*(1-VLOOKUP(L112,'Donnees d''entrée'!$B$470:$G$478,6,FALSE))),0,P112*(1-VLOOKUP(L112,'Donnees d''entrée'!$B$470:$G$478,6,FALSE)))</f>
        <v>0</v>
      </c>
      <c r="AA112" s="361">
        <f>IF(ISERROR(P112*VLOOKUP(L112,'Donnees d''entrée'!$B$470:$G$478,6,FALSE)),0,P112*VLOOKUP(L112,'Donnees d''entrée'!$B$470:$G$478,6,FALSE))</f>
        <v>0</v>
      </c>
      <c r="AB112" s="361">
        <f>IF(ISERROR($Q112*VLOOKUP($M112,'Donnees d''entrée'!$B$470:$G$478,4,FALSE)),0,$Q112*VLOOKUP($M112,'Donnees d''entrée'!$B$470:$G$478,4,FALSE))</f>
        <v>0</v>
      </c>
      <c r="AC112" s="361">
        <f>IF(ISERROR($Q112*VLOOKUP($M112,'Donnees d''entrée'!$B$470:$G$478,5,FALSE)),0,$Q112*VLOOKUP($M112,'Donnees d''entrée'!$B$470:$G$478,5,FALSE))</f>
        <v>0</v>
      </c>
      <c r="AD112" s="361">
        <f>IF(ISERROR(R112*(1-VLOOKUP(M112,'Donnees d''entrée'!$B$470:$G$478,6,FALSE))),0,R112*(1-VLOOKUP(M112,'Donnees d''entrée'!$B$470:$G$478,6,FALSE)))</f>
        <v>0</v>
      </c>
      <c r="AE112" s="361">
        <f>IF(ISERROR(R112*VLOOKUP($M112,'Donnees d''entrée'!$B$470:$G$478,6,FALSE)),0,R112*VLOOKUP($M112,'Donnees d''entrée'!$B$470:$G$478,6,FALSE))</f>
        <v>0</v>
      </c>
      <c r="AF112" s="361">
        <f>IF(ISERROR(IF(N112='Donnees d''entrée'!$B$477,U112,(V112-W112)*VLOOKUP(N112,'Donnees d''entrée'!$B$470:$G$478,4,FALSE))),0,IF(N112='Donnees d''entrée'!$B$477,U112,(V112-W112)*VLOOKUP(N112,'Donnees d''entrée'!$B$470:$G$478,4,FALSE)))</f>
        <v>0</v>
      </c>
      <c r="AG112" s="361">
        <f>IF(ISERROR(IF(N112='Donnees d''entrée'!$B$477,V112-W112,(V112-W112)*VLOOKUP(N112,'Donnees d''entrée'!$B$470:$G$478,5,FALSE))),0,IF(N112='Donnees d''entrée'!$B$477,V112-W112,(V112-W112)*VLOOKUP(N112,'Donnees d''entrée'!$B$470:$G$478,5,FALSE)))</f>
        <v>0</v>
      </c>
      <c r="AH112" s="361">
        <f>IF(ISERROR(IF(N112='Donnees d''entrée'!$B$477,(T112-U112-V112)*'Donnees d''entrée'!$G$477+AF112,(T112-W112)*(1-VLOOKUP(N112,'Donnees d''entrée'!$B$470:$G$478,6,FALSE)))),0,IF(N112='Donnees d''entrée'!$B$477,(T112-U112-V112)*'Donnees d''entrée'!$G$477+AF112,(T112-W112)*(1-VLOOKUP(N112,'Donnees d''entrée'!$B$470:$G$478,6,FALSE))))</f>
        <v>0</v>
      </c>
      <c r="AI112" s="361">
        <f>IF(ISERROR(IF(N112='Donnees d''entrée'!$B$477,(T112-U112-V112)*'Donnees d''entrée'!$G$477+AG112,(T112-W112)*VLOOKUP(N112,'Donnees d''entrée'!$B$470:$G$478,6,FALSE))),0,IF(N112='Donnees d''entrée'!$B$477,(T112-U112-V112)*'Donnees d''entrée'!$G$477+AG112,(T112-W112)*VLOOKUP(N112,'Donnees d''entrée'!$B$470:$G$478,6,FALSE)))</f>
        <v>0</v>
      </c>
      <c r="AJ112" s="351" t="str">
        <f>IF(ISERROR(VLOOKUP(I112,Exploitation!$B$115:$G$119,5,FALSE)),"",VLOOKUP(I112,Exploitation!$B$115:$G$119,5,FALSE))</f>
        <v/>
      </c>
      <c r="AK112" s="351" t="str">
        <f>IF(ISERROR(VLOOKUP(I112,Exploitation!$B$115:$G$119,6,FALSE)),"",VLOOKUP(I112,Exploitation!$B$115:$G$119,6,FALSE))</f>
        <v/>
      </c>
      <c r="AL112" s="351" t="str">
        <f>IF(ISERROR(VLOOKUP(J112,Exploitation!$B$115:$G$119,5,FALSE)),"",VLOOKUP(J112,Exploitation!$B$115:$G$119,5,FALSE))</f>
        <v/>
      </c>
      <c r="AM112" s="351" t="str">
        <f>IF(ISERROR(VLOOKUP(J112,Exploitation!$B$115:$G$119,6,FALSE)),"",VLOOKUP(J112,Exploitation!$B$115:$G$119,6,FALSE))</f>
        <v/>
      </c>
      <c r="AN112" s="351" t="str">
        <f>IF(ISERROR(VLOOKUP(K112,Exploitation!$B$115:$G$119,5,FALSE)),"",VLOOKUP(K112,Exploitation!$B$115:$G$119,5,FALSE))</f>
        <v/>
      </c>
      <c r="AO112" s="351" t="str">
        <f>IF(ISERROR(VLOOKUP(K112,Exploitation!$B$115:$G$119,6,FALSE)),"",VLOOKUP(K112,Exploitation!$B$115:$G$119,6,FALSE))</f>
        <v/>
      </c>
      <c r="AP112" s="355" t="str">
        <f>IF(ISERROR(VLOOKUP(I112,Exploitation!$B$123:$D$127,1,FALSE)),"",VLOOKUP(I112,Exploitation!$B$123:$D$127,1,FALSE))</f>
        <v/>
      </c>
      <c r="AQ112" s="355" t="str">
        <f>IF(ISERROR(VLOOKUP(J112,Exploitation!$B$123:$D$127,1,FALSE)),"",VLOOKUP(J112,Exploitation!$B$123:$D$127,1,FALSE))</f>
        <v/>
      </c>
      <c r="AR112" s="355" t="str">
        <f>IF(ISERROR(VLOOKUP(K112,Exploitation!$B$123:$D$127,1,FALSE)),"",VLOOKUP(K112,Exploitation!$B$123:$D$127,1,FALSE))</f>
        <v/>
      </c>
      <c r="AS112" s="355" t="str">
        <f>IF(ISERROR(VLOOKUP(I112,Exploitation!$B$123:$D$127,3,FALSE)),"",VLOOKUP(I112,Exploitation!$B$123:$D$127,3,FALSE))</f>
        <v/>
      </c>
      <c r="AT112" s="355" t="str">
        <f>IF(ISERROR(VLOOKUP(J112,Exploitation!$B$123:$D$127,3,FALSE)),"",VLOOKUP(J112,Exploitation!$B$123:$D$127,3,FALSE))</f>
        <v/>
      </c>
      <c r="AU112" s="355" t="str">
        <f>IF(ISERROR(VLOOKUP(K112,Exploitation!$B$123:$D$127,3,FALSE)),"",VLOOKUP(K112,Exploitation!$B$123:$D$127,3,FALSE))</f>
        <v/>
      </c>
      <c r="AV112" s="361">
        <f t="shared" si="111"/>
        <v>0</v>
      </c>
      <c r="AW112" s="361">
        <f t="shared" si="112"/>
        <v>0</v>
      </c>
      <c r="AX112" s="361">
        <f t="shared" si="113"/>
        <v>0</v>
      </c>
      <c r="AY112" s="361">
        <f t="shared" si="114"/>
        <v>0</v>
      </c>
      <c r="AZ112" s="361">
        <f t="shared" si="115"/>
        <v>0</v>
      </c>
      <c r="BA112" s="361">
        <f t="shared" si="129"/>
        <v>0</v>
      </c>
      <c r="BB112" s="361">
        <f t="shared" ca="1" si="130"/>
        <v>0</v>
      </c>
      <c r="BC112" s="361">
        <f t="shared" ca="1" si="131"/>
        <v>0</v>
      </c>
      <c r="BD112" s="361">
        <f t="shared" ca="1" si="132"/>
        <v>0</v>
      </c>
      <c r="BE112" s="361">
        <f t="shared" ca="1" si="133"/>
        <v>0</v>
      </c>
      <c r="BF112" s="361">
        <f t="shared" ca="1" si="134"/>
        <v>0</v>
      </c>
      <c r="BG112" s="361">
        <f t="shared" ca="1" si="135"/>
        <v>0</v>
      </c>
      <c r="BH112" s="351" t="str">
        <f>IF(Exploitation!F100="","",Exploitation!F100)</f>
        <v/>
      </c>
      <c r="BI112" s="351" t="str">
        <f>IF(Exploitation!G100="","",Exploitation!G100)</f>
        <v/>
      </c>
      <c r="BJ112" s="351" t="str">
        <f>IF(Exploitation!H100="","",Exploitation!H100)</f>
        <v/>
      </c>
      <c r="BK112" s="340" t="str">
        <f>IF(ISERROR(VLOOKUP(BH112,Exploitation!$B$115:$E$119,3,FALSE)),"",VLOOKUP(BH112,Exploitation!$B$115:$E$119,3,FALSE))</f>
        <v/>
      </c>
      <c r="BL112" s="340" t="str">
        <f>IF(ISERROR(VLOOKUP(BI112,Exploitation!$B$115:$E$119,3,FALSE)),"",VLOOKUP(BI112,Exploitation!$B$115:$E$119,3,FALSE))</f>
        <v/>
      </c>
      <c r="BM112" s="340" t="str">
        <f>IF(ISERROR(VLOOKUP(BJ112,Exploitation!$B$115:$E$119,3,FALSE)),"",VLOOKUP(BJ112,Exploitation!$B$115:$E$119,3,FALSE))</f>
        <v/>
      </c>
      <c r="BN112" s="361">
        <f t="shared" si="136"/>
        <v>0</v>
      </c>
      <c r="BO112" s="361">
        <f t="shared" si="137"/>
        <v>0</v>
      </c>
      <c r="BP112" s="361">
        <f t="shared" si="138"/>
        <v>0</v>
      </c>
      <c r="BQ112" s="361">
        <f t="shared" si="139"/>
        <v>0</v>
      </c>
      <c r="BR112" s="361">
        <f t="shared" si="140"/>
        <v>0</v>
      </c>
      <c r="BS112" s="361">
        <f t="shared" si="141"/>
        <v>0</v>
      </c>
      <c r="BT112" s="361">
        <f>IF(BM112='Donnees d''entrée'!$B$477,'Donnees d''entrée'!$E$477*BR112,0)</f>
        <v>0</v>
      </c>
      <c r="BU112" s="361">
        <f>IF(BM112='Donnees d''entrée'!$B$477,'Donnees d''entrée'!$F$477*BR112,BR112)</f>
        <v>0</v>
      </c>
      <c r="BV112" s="361">
        <f>IF(ISERROR(VLOOKUP(BM112,'Donnees d''entrée'!$B$470:$G$478,2,FALSE)*BU112),0,VLOOKUP(BM112,'Donnees d''entrée'!$B$470:$G$478,2,FALSE)*BU112)</f>
        <v>0</v>
      </c>
      <c r="BW112" s="361">
        <f>IF(ISERROR($BN112*VLOOKUP($BK112,'Donnees d''entrée'!$B$470:$G$478,4,FALSE)),0,$BN112*VLOOKUP($BK112,'Donnees d''entrée'!$B$470:$G$478,4,FALSE))</f>
        <v>0</v>
      </c>
      <c r="BX112" s="361">
        <f>IF(ISERROR($BN112*VLOOKUP($BK112,'Donnees d''entrée'!$B$470:$G$478,5,FALSE)),0,$BN112*VLOOKUP($BK112,'Donnees d''entrée'!$B$470:$G$478,5,FALSE))</f>
        <v>0</v>
      </c>
      <c r="BY112" s="361">
        <f>IF(ISERROR(BO112*(1-VLOOKUP(BK112,'Donnees d''entrée'!$B$470:$G$478,6,FALSE))),0,BO112*(1-VLOOKUP(BK112,'Donnees d''entrée'!$B$470:$G$478,6,FALSE)))</f>
        <v>0</v>
      </c>
      <c r="BZ112" s="361">
        <f>IF(ISERROR(BO112*VLOOKUP(BK112,'Donnees d''entrée'!$B$470:$G$478,6,FALSE)),0,BO112*VLOOKUP(BK112,'Donnees d''entrée'!$B$470:$G$478,6,FALSE))</f>
        <v>0</v>
      </c>
      <c r="CA112" s="361">
        <f>IF(ISERROR($BP112*VLOOKUP($BL112,'Donnees d''entrée'!$B$470:$G$478,4,FALSE)),0,$BP112*VLOOKUP($BL112,'Donnees d''entrée'!$B$470:$G$478,4,FALSE))</f>
        <v>0</v>
      </c>
      <c r="CB112" s="361">
        <f>IF(ISERROR($BP112*VLOOKUP($BL112,'Donnees d''entrée'!$B$470:$G$478,5,FALSE)),0,$BP112*VLOOKUP($BL112,'Donnees d''entrée'!$B$470:$G$478,5,FALSE))</f>
        <v>0</v>
      </c>
      <c r="CC112" s="361">
        <f>IF(ISERROR(BQ112*(1-VLOOKUP(BL112,'Donnees d''entrée'!$B$470:$G$478,6,FALSE))),0,BQ112*(1-VLOOKUP(BL112,'Donnees d''entrée'!$B$470:$G$478,6,FALSE)))</f>
        <v>0</v>
      </c>
      <c r="CD112" s="361">
        <f>IF(ISERROR(BQ112*VLOOKUP(BL112,'Donnees d''entrée'!$B$470:$G$478,6,FALSE)),0,BQ112*VLOOKUP(BL112,'Donnees d''entrée'!$B$470:$G$478,6,FALSE))</f>
        <v>0</v>
      </c>
      <c r="CE112" s="361">
        <f>IF(ISERROR(IF(BM112='Donnees d''entrée'!$B$477,BT112,(BU112-BV112)*VLOOKUP(BM112,'Donnees d''entrée'!$B$470:$G$478,4,FALSE))),0,IF(BM112='Donnees d''entrée'!$B$477,BT112,(BU112-BV112)*VLOOKUP(BM112,'Donnees d''entrée'!$B$470:$G$478,4,FALSE)))</f>
        <v>0</v>
      </c>
      <c r="CF112" s="361">
        <f>IF(ISERROR(IF(BM112='Donnees d''entrée'!$B$477,BU112-BV112,(BU112-BV112)*VLOOKUP(BM112,'Donnees d''entrée'!$B$470:$G$478,5,FALSE))),0,IF(BM112='Donnees d''entrée'!$B$477,BU112-BV112,(BU112-BV112)*VLOOKUP(BM112,'Donnees d''entrée'!$B$470:$G$478,5,FALSE)))</f>
        <v>0</v>
      </c>
      <c r="CG112" s="361">
        <f>IF(ISERROR(IF(BM112='Donnees d''entrée'!$B$477,(BS112-BT112-BU112)*'Donnees d''entrée'!$G$477+CE112,(BS112-BV112)*(1-VLOOKUP(BM112,'Donnees d''entrée'!$B$470:$G$478,6,FALSE)))),0,IF(BM112='Donnees d''entrée'!$B$477,(BS112-BT112-BU112)*'Donnees d''entrée'!$G$477+CE112,(BS112-BV112)*(1-VLOOKUP(BM112,'Donnees d''entrée'!$B$470:$G$478,6,FALSE))))</f>
        <v>0</v>
      </c>
      <c r="CH112" s="361">
        <f>IF(ISERROR(IF(BM112='Donnees d''entrée'!$B$477,(BS112-BT112-BU112)*'Donnees d''entrée'!$G$477+CF112,(BS112-BV112)*VLOOKUP(BM112,'Donnees d''entrée'!$B$470:$G$478,6,FALSE))),0,IF(BM112='Donnees d''entrée'!$B$477,(BS112-BT112-BU112)*'Donnees d''entrée'!$G$477+CF112,(BS112-BV112)*VLOOKUP(BM112,'Donnees d''entrée'!$B$470:$G$478,6,FALSE)))</f>
        <v>0</v>
      </c>
      <c r="CI112" s="351" t="str">
        <f>IF(ISERROR(VLOOKUP(BH112,Exploitation!$B$115:$G$119,5,FALSE)),"",VLOOKUP(BH112,Exploitation!$B$115:$G$119,5,FALSE))</f>
        <v/>
      </c>
      <c r="CJ112" s="351" t="str">
        <f>IF(ISERROR(VLOOKUP(BH112,Exploitation!$B$115:$G$119,6,FALSE)),"",VLOOKUP(BH112,Exploitation!$B$115:$G$119,6,FALSE))</f>
        <v/>
      </c>
      <c r="CK112" s="351" t="str">
        <f>IF(ISERROR(VLOOKUP(BI112,Exploitation!$B$115:$G$119,5,FALSE)),"",VLOOKUP(BI112,Exploitation!$B$115:$G$119,5,FALSE))</f>
        <v/>
      </c>
      <c r="CL112" s="351" t="str">
        <f>IF(ISERROR(VLOOKUP(BI112,Exploitation!$B$115:$G$119,6,FALSE)),"",VLOOKUP(BI112,Exploitation!$B$115:$G$119,6,FALSE))</f>
        <v/>
      </c>
      <c r="CM112" s="351" t="str">
        <f>IF(ISERROR(VLOOKUP(BJ112,Exploitation!$B$115:$G$119,5,FALSE)),"",VLOOKUP(BJ112,Exploitation!$B$115:$G$119,5,FALSE))</f>
        <v/>
      </c>
      <c r="CN112" s="351" t="str">
        <f>IF(ISERROR(VLOOKUP(BJ112,Exploitation!$B$115:$G$119,6,FALSE)),"",VLOOKUP(BJ112,Exploitation!$B$115:$G$119,6,FALSE))</f>
        <v/>
      </c>
      <c r="CO112" s="355" t="str">
        <f>IF(ISERROR(VLOOKUP(BH112,Exploitation!$B$123:$D$127,1,FALSE)),"",VLOOKUP(BH112,Exploitation!$B$123:$D$127,1,FALSE))</f>
        <v/>
      </c>
      <c r="CP112" s="355" t="str">
        <f>IF(ISERROR(VLOOKUP(BI112,Exploitation!$B$123:$D$127,1,FALSE)),"",VLOOKUP(BI112,Exploitation!$B$123:$D$127,1,FALSE))</f>
        <v/>
      </c>
      <c r="CQ112" s="355" t="str">
        <f>IF(ISERROR(VLOOKUP(BJ112,Exploitation!$B$123:$D$127,1,FALSE)),"",VLOOKUP(BJ112,Exploitation!$B$123:$D$127,1,FALSE))</f>
        <v/>
      </c>
      <c r="CR112" s="355" t="str">
        <f>IF(ISERROR(VLOOKUP(BH112,Exploitation!$B$123:$D$127,3,FALSE)),"",VLOOKUP(BH112,Exploitation!$B$123:$D$127,3,FALSE))</f>
        <v/>
      </c>
      <c r="CS112" s="355" t="str">
        <f>IF(ISERROR(VLOOKUP(BI112,Exploitation!$B$123:$D$127,3,FALSE)),"",VLOOKUP(BI112,Exploitation!$B$123:$D$127,3,FALSE))</f>
        <v/>
      </c>
      <c r="CT112" s="355" t="str">
        <f>IF(ISERROR(VLOOKUP(BJ112,Exploitation!$B$123:$D$127,3,FALSE)),"",VLOOKUP(BJ112,Exploitation!$B$123:$D$127,3,FALSE))</f>
        <v/>
      </c>
      <c r="CU112" s="340">
        <f t="shared" si="142"/>
        <v>0</v>
      </c>
      <c r="CV112" s="340">
        <f t="shared" si="142"/>
        <v>0</v>
      </c>
      <c r="CW112" s="340">
        <f t="shared" si="143"/>
        <v>0</v>
      </c>
      <c r="CX112" s="340">
        <f t="shared" si="143"/>
        <v>0</v>
      </c>
      <c r="CY112" s="340">
        <f t="shared" si="144"/>
        <v>0</v>
      </c>
      <c r="CZ112" s="340">
        <f t="shared" si="144"/>
        <v>0</v>
      </c>
      <c r="DA112" s="340">
        <f t="shared" ca="1" si="145"/>
        <v>0</v>
      </c>
      <c r="DB112" s="340">
        <f t="shared" ca="1" si="146"/>
        <v>0</v>
      </c>
      <c r="DC112" s="340">
        <f t="shared" ca="1" si="147"/>
        <v>0</v>
      </c>
      <c r="DD112" s="340">
        <f t="shared" ca="1" si="148"/>
        <v>0</v>
      </c>
      <c r="DE112" s="340">
        <f t="shared" ca="1" si="149"/>
        <v>0</v>
      </c>
      <c r="DF112" s="340">
        <f t="shared" ca="1" si="150"/>
        <v>0</v>
      </c>
      <c r="DG112" s="351" t="str">
        <f>IF(Exploitation!I100="","",Exploitation!I100)</f>
        <v/>
      </c>
      <c r="DH112" s="351" t="str">
        <f>IF(Exploitation!J100="","",Exploitation!J100)</f>
        <v/>
      </c>
      <c r="DI112" s="351" t="str">
        <f>IF(Exploitation!K100="","",Exploitation!K100)</f>
        <v/>
      </c>
      <c r="DJ112" s="340" t="str">
        <f>IF(ISERROR(VLOOKUP(DG112,Exploitation!$B$115:$E$119,3,FALSE)),"",VLOOKUP(DG112,Exploitation!$B$115:$E$119,3,FALSE))</f>
        <v/>
      </c>
      <c r="DK112" s="340" t="str">
        <f>IF(ISERROR(VLOOKUP(DH112,Exploitation!$B$115:$E$119,3,FALSE)),"",VLOOKUP(DH112,Exploitation!$B$115:$E$119,3,FALSE))</f>
        <v/>
      </c>
      <c r="DL112" s="340" t="str">
        <f>IF(ISERROR(VLOOKUP(DI112,Exploitation!$B$115:$E$119,3,FALSE)),"",VLOOKUP(DI112,Exploitation!$B$115:$E$119,3,FALSE))</f>
        <v/>
      </c>
      <c r="DM112" s="361">
        <f t="shared" si="151"/>
        <v>0</v>
      </c>
      <c r="DN112" s="361">
        <f t="shared" si="152"/>
        <v>0</v>
      </c>
      <c r="DO112" s="361">
        <f t="shared" si="153"/>
        <v>0</v>
      </c>
      <c r="DP112" s="361">
        <f t="shared" si="154"/>
        <v>0</v>
      </c>
      <c r="DQ112" s="361">
        <f t="shared" si="155"/>
        <v>0</v>
      </c>
      <c r="DR112" s="361">
        <f t="shared" si="156"/>
        <v>0</v>
      </c>
      <c r="DS112" s="361">
        <f>IF(DL112='Donnees d''entrée'!$B$477,'Donnees d''entrée'!$E$477*DQ112,0)</f>
        <v>0</v>
      </c>
      <c r="DT112" s="361">
        <f>IF(DL112='Donnees d''entrée'!$B$477,'Donnees d''entrée'!$F$477*DQ112,DQ112)</f>
        <v>0</v>
      </c>
      <c r="DU112" s="361">
        <f>IF(ISERROR(VLOOKUP(DL112,'Donnees d''entrée'!$B$470:$G$478,2,FALSE)*DT112),0,VLOOKUP(DL112,'Donnees d''entrée'!$B$470:$G$478,2,FALSE)*DT112)</f>
        <v>0</v>
      </c>
      <c r="DV112" s="361">
        <f>IF(ISERROR($DM112*VLOOKUP($DJ112,'Donnees d''entrée'!$B$470:$G$478,4,FALSE)),0,$DM112*VLOOKUP($DJ112,'Donnees d''entrée'!$B$470:$G$478,4,FALSE))</f>
        <v>0</v>
      </c>
      <c r="DW112" s="361">
        <f>IF(ISERROR($DM112*VLOOKUP($DJ112,'Donnees d''entrée'!$B$470:$G$478,5,FALSE)),0,$DM112*VLOOKUP($DJ112,'Donnees d''entrée'!$B$470:$G$478,5,FALSE))</f>
        <v>0</v>
      </c>
      <c r="DX112" s="361">
        <f>IF(ISERROR(DN112*(1-VLOOKUP(DJ112,'Donnees d''entrée'!$B$470:$G$478,6,FALSE))),0,DN112*(1-VLOOKUP(DJ112,'Donnees d''entrée'!$B$470:$G$478,6,FALSE)))</f>
        <v>0</v>
      </c>
      <c r="DY112" s="361">
        <f>IF(ISERROR(DN112*VLOOKUP(DJ112,'Donnees d''entrée'!$B$470:$G$478,6,FALSE)),0,DN112*VLOOKUP(DJ112,'Donnees d''entrée'!$B$470:$G$478,6,FALSE))</f>
        <v>0</v>
      </c>
      <c r="DZ112" s="361">
        <f>IF(ISERROR($DO112*VLOOKUP($DK112,'Donnees d''entrée'!$B$470:$G$478,4,FALSE)),0,$DO112*VLOOKUP($DK112,'Donnees d''entrée'!$B$470:$G$478,4,FALSE))</f>
        <v>0</v>
      </c>
      <c r="EA112" s="361">
        <f>IF(ISERROR($DO112*VLOOKUP($DK112,'Donnees d''entrée'!$B$470:$G$478,5,FALSE)),0,$DO112*VLOOKUP($DK112,'Donnees d''entrée'!$B$470:$G$478,5,FALSE))</f>
        <v>0</v>
      </c>
      <c r="EB112" s="361">
        <f>IF(ISERROR(DP112*(1-VLOOKUP(DK112,'Donnees d''entrée'!$B$470:$G$478,6,FALSE))),0,DP112*(1-VLOOKUP(DK112,'Donnees d''entrée'!$B$470:$G$478,6,FALSE)))</f>
        <v>0</v>
      </c>
      <c r="EC112" s="361">
        <f>IF(ISERROR(DP112*VLOOKUP(DK112,'Donnees d''entrée'!$B$470:$G$478,6,FALSE)),0,DP112*VLOOKUP(DK112,'Donnees d''entrée'!$B$470:$G$478,6,FALSE))</f>
        <v>0</v>
      </c>
      <c r="ED112" s="361">
        <f>IF(ISERROR(IF(DL112='Donnees d''entrée'!$B$477,DS112,(DT112-DU112)*VLOOKUP(DL112,'Donnees d''entrée'!$B$470:$G$478,4,FALSE))),0,IF(DL112='Donnees d''entrée'!$B$477,DS112,(DT112-DU112)*VLOOKUP(DL112,'Donnees d''entrée'!$B$470:$G$478,4,FALSE)))</f>
        <v>0</v>
      </c>
      <c r="EE112" s="361">
        <f>IF(ISERROR(IF(DL112='Donnees d''entrée'!$B$477,DT112-DU112,(DT112-DU112)*VLOOKUP(DL112,'Donnees d''entrée'!$B$470:$G$478,5,FALSE))),0,IF(DL112='Donnees d''entrée'!$B$477,DT112-DU112,(DT112-DU112)*VLOOKUP(DL112,'Donnees d''entrée'!$B$470:$G$478,5,FALSE)))</f>
        <v>0</v>
      </c>
      <c r="EF112" s="361">
        <f>IF(ISERROR(IF(DL112='Donnees d''entrée'!$B$477,(DR112-DS112-DT112)*'Donnees d''entrée'!$G$477+ED112,(DR112-DU112)*(1-VLOOKUP(DL112,'Donnees d''entrée'!$B$470:$G$478,6,FALSE)))),0,IF(DL112='Donnees d''entrée'!$B$477,(DR112-DS112-DT112)*'Donnees d''entrée'!$G$477+ED112,(DR112-DU112)*(1-VLOOKUP(DL112,'Donnees d''entrée'!$B$470:$G$478,6,FALSE))))</f>
        <v>0</v>
      </c>
      <c r="EG112" s="361">
        <f>IF(ISERROR(IF(DL112='Donnees d''entrée'!$B$477,(DR112-DS112-DT112)*'Donnees d''entrée'!$G$477+EE112,(DR112-DU112)*VLOOKUP(DL112,'Donnees d''entrée'!$B$470:$G$478,6,FALSE))),0,IF(DL112='Donnees d''entrée'!$B$477,(DR112-DS112-DT112)*'Donnees d''entrée'!$G$477+EE112,(DR112-DU112)*VLOOKUP(DL112,'Donnees d''entrée'!$B$470:$G$478,6,FALSE)))</f>
        <v>0</v>
      </c>
      <c r="EH112" s="351" t="str">
        <f>IF(ISERROR(VLOOKUP(DG112,Exploitation!$B$115:$G$119,5,FALSE)),"",VLOOKUP(DG112,Exploitation!$B$115:$G$119,5,FALSE))</f>
        <v/>
      </c>
      <c r="EI112" s="351" t="str">
        <f>IF(ISERROR(VLOOKUP(DG112,Exploitation!$B$115:$G$119,6,FALSE)),"",VLOOKUP(DG112,Exploitation!$B$115:$G$119,6,FALSE))</f>
        <v/>
      </c>
      <c r="EJ112" s="351" t="str">
        <f>IF(ISERROR(VLOOKUP(DH112,Exploitation!$B$115:$G$119,5,FALSE)),"",VLOOKUP(DH112,Exploitation!$B$115:$G$119,5,FALSE))</f>
        <v/>
      </c>
      <c r="EK112" s="351" t="str">
        <f>IF(ISERROR(VLOOKUP(DH112,Exploitation!$B$115:$G$119,6,FALSE)),"",VLOOKUP(DH112,Exploitation!$B$115:$G$119,6,FALSE))</f>
        <v/>
      </c>
      <c r="EL112" s="351" t="str">
        <f>IF(ISERROR(VLOOKUP(DI112,Exploitation!$B$115:$G$119,5,FALSE)),"",VLOOKUP(DI112,Exploitation!$B$115:$G$119,5,FALSE))</f>
        <v/>
      </c>
      <c r="EM112" s="351" t="str">
        <f>IF(ISERROR(VLOOKUP(DI112,Exploitation!$B$115:$G$119,6,FALSE)),"",VLOOKUP(DI112,Exploitation!$B$115:$G$119,6,FALSE))</f>
        <v/>
      </c>
      <c r="EN112" s="355" t="str">
        <f>IF(ISERROR(VLOOKUP(DG112,Exploitation!$B$123:$D$127,1,FALSE)),"",VLOOKUP(DG112,Exploitation!$B$123:$D$127,1,FALSE))</f>
        <v/>
      </c>
      <c r="EO112" s="355" t="str">
        <f>IF(ISERROR(VLOOKUP(DH112,Exploitation!$B$123:$D$127,1,FALSE)),"",VLOOKUP(DH112,Exploitation!$B$123:$D$127,1,FALSE))</f>
        <v/>
      </c>
      <c r="EP112" s="355" t="str">
        <f>IF(ISERROR(VLOOKUP(DI112,Exploitation!$B$123:$D$127,1,FALSE)),"",VLOOKUP(DI112,Exploitation!$B$123:$D$127,1,FALSE))</f>
        <v/>
      </c>
      <c r="EQ112" s="355" t="str">
        <f>IF(ISERROR(VLOOKUP(DG112,Exploitation!$B$123:$D$127,3,FALSE)),"",VLOOKUP(DG112,Exploitation!$B$123:$D$127,3,FALSE))</f>
        <v/>
      </c>
      <c r="ER112" s="355" t="str">
        <f>IF(ISERROR(VLOOKUP(DH112,Exploitation!$B$123:$D$127,3,FALSE)),"",VLOOKUP(DH112,Exploitation!$B$123:$D$127,3,FALSE))</f>
        <v/>
      </c>
      <c r="ES112" s="355" t="str">
        <f>IF(ISERROR(VLOOKUP(DI112,Exploitation!$B$123:$D$127,3,FALSE)),"",VLOOKUP(DI112,Exploitation!$B$123:$D$127,3,FALSE))</f>
        <v/>
      </c>
      <c r="ET112" s="340">
        <f t="shared" si="157"/>
        <v>0</v>
      </c>
      <c r="EU112" s="340">
        <f t="shared" si="157"/>
        <v>0</v>
      </c>
      <c r="EV112" s="340">
        <f t="shared" si="158"/>
        <v>0</v>
      </c>
      <c r="EW112" s="340">
        <f t="shared" si="116"/>
        <v>0</v>
      </c>
      <c r="EX112" s="340">
        <f t="shared" si="159"/>
        <v>0</v>
      </c>
      <c r="EY112" s="340">
        <f t="shared" si="159"/>
        <v>0</v>
      </c>
      <c r="EZ112" s="340">
        <f t="shared" ca="1" si="160"/>
        <v>0</v>
      </c>
      <c r="FA112" s="340">
        <f t="shared" ca="1" si="161"/>
        <v>0</v>
      </c>
      <c r="FB112" s="340">
        <f t="shared" ca="1" si="162"/>
        <v>0</v>
      </c>
      <c r="FC112" s="340">
        <f t="shared" ca="1" si="163"/>
        <v>0</v>
      </c>
      <c r="FD112" s="340">
        <f t="shared" ca="1" si="164"/>
        <v>0</v>
      </c>
      <c r="FE112" s="340">
        <f t="shared" ca="1" si="165"/>
        <v>0</v>
      </c>
      <c r="FF112" s="351" t="str">
        <f>IF(Exploitation!L100="","",Exploitation!L100)</f>
        <v/>
      </c>
      <c r="FG112" s="351" t="str">
        <f>IF(Exploitation!M100="","",Exploitation!M100)</f>
        <v/>
      </c>
      <c r="FH112" s="351" t="str">
        <f>IF(Exploitation!N100="","",Exploitation!N100)</f>
        <v/>
      </c>
      <c r="FI112" s="340" t="str">
        <f>IF(ISERROR(VLOOKUP(FF112,Exploitation!$B$115:$E$119,3,FALSE)),"",VLOOKUP(FF112,Exploitation!$B$115:$E$119,3,FALSE))</f>
        <v/>
      </c>
      <c r="FJ112" s="340" t="str">
        <f>IF(ISERROR(VLOOKUP(FG112,Exploitation!$B$115:$E$119,3,FALSE)),"",VLOOKUP(FG112,Exploitation!$B$115:$E$119,3,FALSE))</f>
        <v/>
      </c>
      <c r="FK112" s="340" t="str">
        <f>IF(ISERROR(VLOOKUP(FH112,Exploitation!$B$115:$E$119,3,FALSE)),"",VLOOKUP(FH112,Exploitation!$B$115:$E$119,3,FALSE))</f>
        <v/>
      </c>
      <c r="FL112" s="361">
        <f t="shared" si="166"/>
        <v>0</v>
      </c>
      <c r="FM112" s="361">
        <f t="shared" si="167"/>
        <v>0</v>
      </c>
      <c r="FN112" s="361">
        <f t="shared" si="168"/>
        <v>0</v>
      </c>
      <c r="FO112" s="361">
        <f t="shared" si="169"/>
        <v>0</v>
      </c>
      <c r="FP112" s="361">
        <f t="shared" si="170"/>
        <v>0</v>
      </c>
      <c r="FQ112" s="361">
        <f t="shared" si="171"/>
        <v>0</v>
      </c>
      <c r="FR112" s="361">
        <f>IF(FK112='Donnees d''entrée'!$B$477,'Donnees d''entrée'!$E$477*FP112,0)</f>
        <v>0</v>
      </c>
      <c r="FS112" s="361">
        <f>IF(FK112='Donnees d''entrée'!$B$477,'Donnees d''entrée'!$F$477*FP112,FP112)</f>
        <v>0</v>
      </c>
      <c r="FT112" s="361">
        <f>IF(ISERROR(VLOOKUP(FK112,'Donnees d''entrée'!$B$470:$G$478,2,FALSE)*FS112),0,VLOOKUP(FK112,'Donnees d''entrée'!$B$470:$G$478,2,FALSE)*FS112)</f>
        <v>0</v>
      </c>
      <c r="FU112" s="361">
        <f>IF(ISERROR($FL112*VLOOKUP($FI112,'Donnees d''entrée'!$B$470:$G$478,4,FALSE)),0,$FL112*VLOOKUP($FI112,'Donnees d''entrée'!$B$470:$G$478,4,FALSE))</f>
        <v>0</v>
      </c>
      <c r="FV112" s="361">
        <f>IF(ISERROR($FL112*VLOOKUP($FI112,'Donnees d''entrée'!$B$470:$G$478,5,FALSE)),0,$FL112*VLOOKUP($FI112,'Donnees d''entrée'!$B$470:$G$478,5,FALSE))</f>
        <v>0</v>
      </c>
      <c r="FW112" s="361">
        <f>IF(ISERROR(FM112*(1-VLOOKUP(FI112,'Donnees d''entrée'!$B$470:$G$478,6,FALSE))),0,FM112*(1-VLOOKUP(FI112,'Donnees d''entrée'!$B$470:$G$478,6,FALSE)))</f>
        <v>0</v>
      </c>
      <c r="FX112" s="361">
        <f>IF(ISERROR(FM112*VLOOKUP(FI112,'Donnees d''entrée'!$B$470:$G$478,6,FALSE)),0,FM112*VLOOKUP(FI112,'Donnees d''entrée'!$B$470:$G$478,6,FALSE))</f>
        <v>0</v>
      </c>
      <c r="FY112" s="361">
        <f>IF(ISERROR($FN112*VLOOKUP($FJ112,'Donnees d''entrée'!$B$470:$G$478,4,FALSE)),0,$FN112*VLOOKUP($FJ112,'Donnees d''entrée'!$B$470:$G$478,4,FALSE))</f>
        <v>0</v>
      </c>
      <c r="FZ112" s="361">
        <f>IF(ISERROR($FN112*VLOOKUP($FJ112,'Donnees d''entrée'!$B$470:$G$478,5,FALSE)),0,$FN112*VLOOKUP($FJ112,'Donnees d''entrée'!$B$470:$G$478,5,FALSE))</f>
        <v>0</v>
      </c>
      <c r="GA112" s="361">
        <f>IF(ISERROR(FO112*(1-VLOOKUP(FJ112,'Donnees d''entrée'!$B$470:$G$478,6,FALSE))),0,FO112*(1-VLOOKUP(FJ112,'Donnees d''entrée'!$B$470:$G$478,6,FALSE)))</f>
        <v>0</v>
      </c>
      <c r="GB112" s="361">
        <f>IF(ISERROR(FO112*VLOOKUP(FJ112,'Donnees d''entrée'!$B$470:$G$478,6,FALSE)),0,FO112*VLOOKUP(FJ112,'Donnees d''entrée'!$B$470:$G$478,6,FALSE))</f>
        <v>0</v>
      </c>
      <c r="GC112" s="361">
        <f>IF(ISERROR(IF(FK112='Donnees d''entrée'!$B$477,FR112,(FS112-FT112)*VLOOKUP(FK112,'Donnees d''entrée'!$B$470:$G$478,4,FALSE))),0,IF(FK112='Donnees d''entrée'!$B$477,FR112,(FS112-FT112)*VLOOKUP(FK112,'Donnees d''entrée'!$B$470:$G$478,4,FALSE)))</f>
        <v>0</v>
      </c>
      <c r="GD112" s="361">
        <f>IF(ISERROR(IF(FK112='Donnees d''entrée'!$B$477,FS112-FT112,(FS112-FT112)*VLOOKUP(FK112,'Donnees d''entrée'!$B$470:$G$478,5,FALSE))),0,IF(FK112='Donnees d''entrée'!$B$477,FS112-FT112,(FS112-FT112)*VLOOKUP(FK112,'Donnees d''entrée'!$B$470:$G$478,5,FALSE)))</f>
        <v>0</v>
      </c>
      <c r="GE112" s="361">
        <f>IF(ISERROR(IF(FK112='Donnees d''entrée'!$B$477,(FQ112-FR112-FS112)*'Donnees d''entrée'!$G$477+GC112,(FQ112-FT112)*(1-VLOOKUP(FK112,'Donnees d''entrée'!$B$470:$G$478,6,FALSE)))),0,IF(FK112='Donnees d''entrée'!$B$477,(FQ112-FR112-FS112)*'Donnees d''entrée'!$G$477+GC112,(FQ112-FT112)*(1-VLOOKUP(FK112,'Donnees d''entrée'!$B$470:$G$478,6,FALSE))))</f>
        <v>0</v>
      </c>
      <c r="GF112" s="361">
        <f>IF(ISERROR(IF(FK112='Donnees d''entrée'!$B$477,(FQ112-FR112-FS112)*'Donnees d''entrée'!$G$477+GD112,(FQ112-FT112)*VLOOKUP(FK112,'Donnees d''entrée'!$B$470:$G$478,6,FALSE))),0,IF(FK112='Donnees d''entrée'!$B$477,(FQ112-FR112-FS112)*'Donnees d''entrée'!$G$477+GD112,(FQ112-FT112)*VLOOKUP(FK112,'Donnees d''entrée'!$B$470:$G$478,6,FALSE)))</f>
        <v>0</v>
      </c>
      <c r="GG112" s="351" t="str">
        <f>IF(ISERROR(VLOOKUP(FF112,Exploitation!$B$115:$G$119,5,FALSE)),"",VLOOKUP(FF112,Exploitation!$B$115:$G$119,5,FALSE))</f>
        <v/>
      </c>
      <c r="GH112" s="351" t="str">
        <f>IF(ISERROR(VLOOKUP(FF112,Exploitation!$B$115:$G$119,6,FALSE)),"",VLOOKUP(FF112,Exploitation!$B$115:$G$119,6,FALSE))</f>
        <v/>
      </c>
      <c r="GI112" s="351" t="str">
        <f>IF(ISERROR(VLOOKUP(FG112,Exploitation!$B$115:$G$119,5,FALSE)),"",VLOOKUP(FG112,Exploitation!$B$115:$G$119,5,FALSE))</f>
        <v/>
      </c>
      <c r="GJ112" s="351" t="str">
        <f>IF(ISERROR(VLOOKUP(FG112,Exploitation!$B$115:$G$119,6,FALSE)),"",VLOOKUP(FG112,Exploitation!$B$115:$G$119,6,FALSE))</f>
        <v/>
      </c>
      <c r="GK112" s="351" t="str">
        <f>IF(ISERROR(VLOOKUP(FH112,Exploitation!$B$115:$G$119,5,FALSE)),"",VLOOKUP(FH112,Exploitation!$B$115:$G$119,5,FALSE))</f>
        <v/>
      </c>
      <c r="GL112" s="351" t="str">
        <f>IF(ISERROR(VLOOKUP(FH112,Exploitation!$B$115:$G$119,6,FALSE)),"",VLOOKUP(FH112,Exploitation!$B$115:$G$119,6,FALSE))</f>
        <v/>
      </c>
      <c r="GM112" s="355" t="str">
        <f>IF(ISERROR(VLOOKUP(FF112,Exploitation!$B$123:$D$127,1,FALSE)),"",VLOOKUP(FF112,Exploitation!$B$123:$D$127,1,FALSE))</f>
        <v/>
      </c>
      <c r="GN112" s="355" t="str">
        <f>IF(ISERROR(VLOOKUP(FG112,Exploitation!$B$123:$D$127,1,FALSE)),"",VLOOKUP(FG112,Exploitation!$B$123:$D$127,1,FALSE))</f>
        <v/>
      </c>
      <c r="GO112" s="355" t="str">
        <f>IF(ISERROR(VLOOKUP(FH112,Exploitation!$B$123:$D$127,1,FALSE)),"",VLOOKUP(FH112,Exploitation!$B$123:$D$127,1,FALSE))</f>
        <v/>
      </c>
      <c r="GP112" s="355" t="str">
        <f>IF(ISERROR(VLOOKUP(FF112,Exploitation!$B$123:$D$127,3,FALSE)),"",VLOOKUP(FF112,Exploitation!$B$123:$D$127,3,FALSE))</f>
        <v/>
      </c>
      <c r="GQ112" s="355" t="str">
        <f>IF(ISERROR(VLOOKUP(FG112,Exploitation!$B$123:$D$127,3,FALSE)),"",VLOOKUP(FG112,Exploitation!$B$123:$D$127,3,FALSE))</f>
        <v/>
      </c>
      <c r="GR112" s="355" t="str">
        <f>IF(ISERROR(VLOOKUP(FH112,Exploitation!$B$123:$D$127,3,FALSE)),"",VLOOKUP(FH112,Exploitation!$B$123:$D$127,3,FALSE))</f>
        <v/>
      </c>
      <c r="GS112" s="340">
        <f t="shared" si="172"/>
        <v>0</v>
      </c>
      <c r="GT112" s="340">
        <f t="shared" si="173"/>
        <v>0</v>
      </c>
      <c r="GU112" s="340">
        <f t="shared" si="174"/>
        <v>0</v>
      </c>
      <c r="GV112" s="340">
        <f t="shared" si="174"/>
        <v>0</v>
      </c>
      <c r="GW112" s="340">
        <f t="shared" si="175"/>
        <v>0</v>
      </c>
      <c r="GX112" s="340">
        <f t="shared" si="175"/>
        <v>0</v>
      </c>
      <c r="GY112" s="340">
        <f t="shared" ca="1" si="176"/>
        <v>0</v>
      </c>
      <c r="GZ112" s="340">
        <f t="shared" ca="1" si="177"/>
        <v>0</v>
      </c>
      <c r="HA112" s="340">
        <f t="shared" ca="1" si="178"/>
        <v>0</v>
      </c>
      <c r="HB112" s="340">
        <f t="shared" ca="1" si="179"/>
        <v>0</v>
      </c>
      <c r="HC112" s="340">
        <f t="shared" ca="1" si="180"/>
        <v>0</v>
      </c>
      <c r="HD112" s="340">
        <f t="shared" ca="1" si="181"/>
        <v>0</v>
      </c>
      <c r="HE112" s="351" t="str">
        <f>IF(Exploitation!O100="","",Exploitation!O100)</f>
        <v/>
      </c>
      <c r="HF112" s="351" t="str">
        <f>IF(Exploitation!P100="","",Exploitation!P100)</f>
        <v/>
      </c>
      <c r="HG112" s="351" t="str">
        <f>IF(Exploitation!Q100="","",Exploitation!Q100)</f>
        <v/>
      </c>
      <c r="HH112" s="340" t="str">
        <f>IF(ISERROR(VLOOKUP(HE112,Exploitation!$B$115:$E$119,3,FALSE)),"",VLOOKUP(HE112,Exploitation!$B$115:$E$119,3,FALSE))</f>
        <v/>
      </c>
      <c r="HI112" s="340" t="str">
        <f>IF(ISERROR(VLOOKUP(HF112,Exploitation!$B$115:$E$119,3,FALSE)),"",VLOOKUP(HF112,Exploitation!$B$115:$E$119,3,FALSE))</f>
        <v/>
      </c>
      <c r="HJ112" s="340" t="str">
        <f>IF(ISERROR(VLOOKUP(HG112,Exploitation!$B$115:$E$119,3,FALSE)),"",VLOOKUP(HG112,Exploitation!$B$115:$E$119,3,FALSE))</f>
        <v/>
      </c>
      <c r="HK112" s="361">
        <f t="shared" si="182"/>
        <v>0</v>
      </c>
      <c r="HL112" s="361">
        <f t="shared" si="183"/>
        <v>0</v>
      </c>
      <c r="HM112" s="361">
        <f t="shared" si="184"/>
        <v>0</v>
      </c>
      <c r="HN112" s="361">
        <f t="shared" si="185"/>
        <v>0</v>
      </c>
      <c r="HO112" s="361">
        <f t="shared" si="186"/>
        <v>0</v>
      </c>
      <c r="HP112" s="361">
        <f t="shared" si="187"/>
        <v>0</v>
      </c>
      <c r="HQ112" s="361">
        <f>IF(HJ112='Donnees d''entrée'!$B$477,'Donnees d''entrée'!$E$477*HO112,0)</f>
        <v>0</v>
      </c>
      <c r="HR112" s="361">
        <f>IF(HJ112='Donnees d''entrée'!$B$477,'Donnees d''entrée'!$F$477*HO112,HO112)</f>
        <v>0</v>
      </c>
      <c r="HS112" s="361">
        <f>IF(ISERROR(VLOOKUP(HJ112,'Donnees d''entrée'!$B$470:$G$478,2,FALSE)*HR112),0,VLOOKUP(HJ112,'Donnees d''entrée'!$B$470:$G$478,2,FALSE)*HR112)</f>
        <v>0</v>
      </c>
      <c r="HT112" s="361">
        <f>IF(ISERROR($HK112*VLOOKUP($HH112,'Donnees d''entrée'!$B$470:$G$478,4,FALSE)),0,$HK112*VLOOKUP($HH112,'Donnees d''entrée'!$B$470:$G$478,4,FALSE))</f>
        <v>0</v>
      </c>
      <c r="HU112" s="361">
        <f>IF(ISERROR($HK112*VLOOKUP($HH112,'Donnees d''entrée'!$B$470:$G$478,5,FALSE)),0,$HK112*VLOOKUP($HH112,'Donnees d''entrée'!$B$470:$G$478,5,FALSE))</f>
        <v>0</v>
      </c>
      <c r="HV112" s="361">
        <f>IF(ISERROR(HL112*(1-VLOOKUP(HH112,'Donnees d''entrée'!$B$470:$G$478,6,FALSE))),0,HL112*(1-VLOOKUP(HH112,'Donnees d''entrée'!$B$470:$G$478,6,FALSE)))</f>
        <v>0</v>
      </c>
      <c r="HW112" s="361">
        <f>IF(ISERROR(HL112*VLOOKUP(HH112,'Donnees d''entrée'!$B$470:$G$478,6,FALSE)),0,HL112*VLOOKUP(HH112,'Donnees d''entrée'!$B$470:$G$478,6,FALSE))</f>
        <v>0</v>
      </c>
      <c r="HX112" s="361">
        <f>IF(ISERROR($HM112*VLOOKUP($HI112,'Donnees d''entrée'!$B$470:$G$478,4,FALSE)),0,$HM112*VLOOKUP($HI112,'Donnees d''entrée'!$B$470:$G$478,4,FALSE))</f>
        <v>0</v>
      </c>
      <c r="HY112" s="361">
        <f>IF(ISERROR($HM112*VLOOKUP($HI112,'Donnees d''entrée'!$B$470:$G$478,5,FALSE)),0,$HM112*VLOOKUP($HI112,'Donnees d''entrée'!$B$470:$G$478,5,FALSE))</f>
        <v>0</v>
      </c>
      <c r="HZ112" s="361">
        <f>IF(ISERROR(HN112*(1-VLOOKUP(HI112,'Donnees d''entrée'!$B$470:$G$478,6,FALSE))),0,HN112*(1-VLOOKUP(HI112,'Donnees d''entrée'!$B$470:$G$478,6,FALSE)))</f>
        <v>0</v>
      </c>
      <c r="IA112" s="361">
        <f>IF(ISERROR(HN112*VLOOKUP(HI112,'Donnees d''entrée'!$B$470:$G$478,6,FALSE)),0,HN112*VLOOKUP(HI112,'Donnees d''entrée'!$B$470:$G$478,6,FALSE))</f>
        <v>0</v>
      </c>
      <c r="IB112" s="361">
        <f>IF(ISERROR(IF(HJ112='Donnees d''entrée'!$B$477,HQ112,(HR112-HS112)*VLOOKUP(HJ112,'Donnees d''entrée'!$B$470:$G$478,4,FALSE))),0,IF(HJ112='Donnees d''entrée'!$B$477,HQ112,(HR112-HS112)*VLOOKUP(HJ112,'Donnees d''entrée'!$B$470:$G$478,4,FALSE)))</f>
        <v>0</v>
      </c>
      <c r="IC112" s="361">
        <f>IF(ISERROR(IF(HJ112='Donnees d''entrée'!$B$477,HR112-HS112,(HR112-HS112)*VLOOKUP(HJ112,'Donnees d''entrée'!$B$470:$G$478,5,FALSE))),0,IF(HJ112='Donnees d''entrée'!$B$477,HR112-HS112,(HR112-HS112)*VLOOKUP(HJ112,'Donnees d''entrée'!$B$470:$G$478,5,FALSE)))</f>
        <v>0</v>
      </c>
      <c r="ID112" s="361">
        <f>IF(ISERROR(IF(HJ112='Donnees d''entrée'!$B$477,(HP112-HQ112-HR112)*'Donnees d''entrée'!$G$477+IB112,(HP112-HS112)*(1-VLOOKUP(HJ112,'Donnees d''entrée'!$B$470:$G$478,6,FALSE)))),0,IF(HJ112='Donnees d''entrée'!$B$477,(HP112-HQ112-HR112)*'Donnees d''entrée'!$G$477+IB112,(HP112-HS112)*(1-VLOOKUP(HJ112,'Donnees d''entrée'!$B$470:$G$478,6,FALSE))))</f>
        <v>0</v>
      </c>
      <c r="IE112" s="361">
        <f>IF(ISERROR(IF(HJ112='Donnees d''entrée'!$B$477,(HP112-HQ112-HR112)*'Donnees d''entrée'!$G$477+IC112,(HP112-HS112)*VLOOKUP(HJ112,'Donnees d''entrée'!$B$470:$G$478,6,FALSE))),0,IF(HJ112='Donnees d''entrée'!$B$477,(HP112-HQ112-HR112)*'Donnees d''entrée'!$G$477+IC112,(HP112-HS112)*VLOOKUP(HJ112,'Donnees d''entrée'!$B$470:$G$478,6,FALSE)))</f>
        <v>0</v>
      </c>
      <c r="IF112" s="351" t="str">
        <f>IF(ISERROR(VLOOKUP(HE112,Exploitation!$B$115:$G$119,5,FALSE)),"",VLOOKUP(HE112,Exploitation!$B$115:$G$119,5,FALSE))</f>
        <v/>
      </c>
      <c r="IG112" s="351" t="str">
        <f>IF(ISERROR(VLOOKUP(HE112,Exploitation!$B$115:$G$119,6,FALSE)),"",VLOOKUP(HE112,Exploitation!$B$115:$G$119,6,FALSE))</f>
        <v/>
      </c>
      <c r="IH112" s="351" t="str">
        <f>IF(ISERROR(VLOOKUP(HF112,Exploitation!$B$115:$G$119,5,FALSE)),"",VLOOKUP(HF112,Exploitation!$B$115:$G$119,5,FALSE))</f>
        <v/>
      </c>
      <c r="II112" s="351" t="str">
        <f>IF(ISERROR(VLOOKUP(HF112,Exploitation!$B$115:$G$119,6,FALSE)),"",VLOOKUP(HF112,Exploitation!$B$115:$G$119,6,FALSE))</f>
        <v/>
      </c>
      <c r="IJ112" s="351" t="str">
        <f>IF(ISERROR(VLOOKUP(HG112,Exploitation!$B$115:$G$119,5,FALSE)),"",VLOOKUP(HG112,Exploitation!$B$115:$G$119,5,FALSE))</f>
        <v/>
      </c>
      <c r="IK112" s="351" t="str">
        <f>IF(ISERROR(VLOOKUP(HG112,Exploitation!$B$115:$G$119,6,FALSE)),"",VLOOKUP(HG112,Exploitation!$B$115:$G$119,6,FALSE))</f>
        <v/>
      </c>
      <c r="IL112" s="355" t="str">
        <f>IF(ISERROR(VLOOKUP(HE112,Exploitation!$B$123:$D$127,1,FALSE)),"",VLOOKUP(HE112,Exploitation!$B$123:$D$127,1,FALSE))</f>
        <v/>
      </c>
      <c r="IM112" s="355" t="str">
        <f>IF(ISERROR(VLOOKUP(HF112,Exploitation!$B$123:$D$127,1,FALSE)),"",VLOOKUP(HF112,Exploitation!$B$123:$D$127,1,FALSE))</f>
        <v/>
      </c>
      <c r="IN112" s="355" t="str">
        <f>IF(ISERROR(VLOOKUP(HG112,Exploitation!$B$123:$D$127,1,FALSE)),"",VLOOKUP(HG112,Exploitation!$B$123:$D$127,1,FALSE))</f>
        <v/>
      </c>
      <c r="IO112" s="355" t="str">
        <f>IF(ISERROR(VLOOKUP(HE112,Exploitation!$B$123:$D$127,3,FALSE)),"",VLOOKUP(HE112,Exploitation!$B$123:$D$127,3,FALSE))</f>
        <v/>
      </c>
      <c r="IP112" s="355" t="str">
        <f>IF(ISERROR(VLOOKUP(HF112,Exploitation!$B$123:$D$127,3,FALSE)),"",VLOOKUP(HF112,Exploitation!$B$123:$D$127,3,FALSE))</f>
        <v/>
      </c>
      <c r="IQ112" s="355" t="str">
        <f>IF(ISERROR(VLOOKUP(HG112,Exploitation!$B$123:$D$127,3,FALSE)),"",VLOOKUP(HG112,Exploitation!$B$123:$D$127,3,FALSE))</f>
        <v/>
      </c>
      <c r="IR112" s="340">
        <f t="shared" si="188"/>
        <v>0</v>
      </c>
      <c r="IS112" s="340">
        <f t="shared" si="189"/>
        <v>0</v>
      </c>
      <c r="IT112" s="340">
        <f t="shared" si="190"/>
        <v>0</v>
      </c>
      <c r="IU112" s="340">
        <f t="shared" si="190"/>
        <v>0</v>
      </c>
      <c r="IV112" s="340">
        <f t="shared" si="191"/>
        <v>0</v>
      </c>
      <c r="IW112" s="340">
        <f t="shared" si="191"/>
        <v>0</v>
      </c>
    </row>
    <row r="113" spans="1:257" hidden="1" x14ac:dyDescent="0.25">
      <c r="A113" s="331">
        <v>13</v>
      </c>
      <c r="B113" s="280" t="str">
        <f t="shared" si="117"/>
        <v/>
      </c>
      <c r="C113" s="423">
        <f t="shared" ca="1" si="118"/>
        <v>0</v>
      </c>
      <c r="D113" s="423">
        <f t="shared" ca="1" si="119"/>
        <v>0</v>
      </c>
      <c r="E113" s="423">
        <f t="shared" ca="1" si="120"/>
        <v>0</v>
      </c>
      <c r="F113" s="423">
        <f t="shared" ca="1" si="121"/>
        <v>0</v>
      </c>
      <c r="G113" s="423">
        <f t="shared" ca="1" si="122"/>
        <v>0</v>
      </c>
      <c r="H113" s="423">
        <f t="shared" ca="1" si="123"/>
        <v>0</v>
      </c>
      <c r="I113" s="351" t="str">
        <f>IF(Exploitation!C101="","",Exploitation!C101)</f>
        <v/>
      </c>
      <c r="J113" s="351" t="str">
        <f>IF(Exploitation!D101="","",Exploitation!D101)</f>
        <v/>
      </c>
      <c r="K113" s="351" t="str">
        <f>IF(Exploitation!E101="","",Exploitation!E101)</f>
        <v/>
      </c>
      <c r="L113" s="340" t="str">
        <f>IF(ISERROR(VLOOKUP(I113,Exploitation!$B$115:$E$119,3,FALSE)),"",VLOOKUP(I113,Exploitation!$B$115:$E$119,3,FALSE))</f>
        <v/>
      </c>
      <c r="M113" s="340" t="str">
        <f>IF(ISERROR(VLOOKUP(J113,Exploitation!$B$115:$E$119,3,FALSE)),"",VLOOKUP(J113,Exploitation!$B$115:$E$119,3,FALSE))</f>
        <v/>
      </c>
      <c r="N113" s="340" t="str">
        <f>IF(ISERROR(VLOOKUP(K113,Exploitation!$B$115:$E$119,3,FALSE)),"",VLOOKUP(K113,Exploitation!$B$115:$E$119,3,FALSE))</f>
        <v/>
      </c>
      <c r="O113" s="361">
        <f t="shared" si="124"/>
        <v>0</v>
      </c>
      <c r="P113" s="361">
        <f t="shared" si="125"/>
        <v>0</v>
      </c>
      <c r="Q113" s="361">
        <f t="shared" si="125"/>
        <v>0</v>
      </c>
      <c r="R113" s="361">
        <f t="shared" si="126"/>
        <v>0</v>
      </c>
      <c r="S113" s="361">
        <f t="shared" si="127"/>
        <v>0</v>
      </c>
      <c r="T113" s="361">
        <f t="shared" si="128"/>
        <v>0</v>
      </c>
      <c r="U113" s="361">
        <f>IF(N113='Donnees d''entrée'!$B$477,'Donnees d''entrée'!$E$477*S113,0)</f>
        <v>0</v>
      </c>
      <c r="V113" s="361">
        <f>IF(N113='Donnees d''entrée'!$B$477,'Donnees d''entrée'!$F$477*S113,S113)</f>
        <v>0</v>
      </c>
      <c r="W113" s="361">
        <f>IF(ISERROR(VLOOKUP(N113,'Donnees d''entrée'!$B$470:$G$478,2,FALSE)*V113),0,VLOOKUP(N113,'Donnees d''entrée'!$B$470:$G$478,2,FALSE)*V113)</f>
        <v>0</v>
      </c>
      <c r="X113" s="361">
        <f>IF(ISERROR($O113*VLOOKUP($L113,'Donnees d''entrée'!$B$470:$G$478,4,FALSE)),0,$O113*VLOOKUP($L113,'Donnees d''entrée'!$B$470:$G$478,4,FALSE))</f>
        <v>0</v>
      </c>
      <c r="Y113" s="361">
        <f>IF(ISERROR($O113*VLOOKUP($L113,'Donnees d''entrée'!$B$470:$G$478,5,FALSE)),0,$O113*VLOOKUP($L113,'Donnees d''entrée'!$B$470:$G$478,5,FALSE))</f>
        <v>0</v>
      </c>
      <c r="Z113" s="361">
        <f>IF(ISERROR(P113*(1-VLOOKUP(L113,'Donnees d''entrée'!$B$470:$G$478,6,FALSE))),0,P113*(1-VLOOKUP(L113,'Donnees d''entrée'!$B$470:$G$478,6,FALSE)))</f>
        <v>0</v>
      </c>
      <c r="AA113" s="361">
        <f>IF(ISERROR(P113*VLOOKUP(L113,'Donnees d''entrée'!$B$470:$G$478,6,FALSE)),0,P113*VLOOKUP(L113,'Donnees d''entrée'!$B$470:$G$478,6,FALSE))</f>
        <v>0</v>
      </c>
      <c r="AB113" s="361">
        <f>IF(ISERROR($Q113*VLOOKUP($M113,'Donnees d''entrée'!$B$470:$G$478,4,FALSE)),0,$Q113*VLOOKUP($M113,'Donnees d''entrée'!$B$470:$G$478,4,FALSE))</f>
        <v>0</v>
      </c>
      <c r="AC113" s="361">
        <f>IF(ISERROR($Q113*VLOOKUP($M113,'Donnees d''entrée'!$B$470:$G$478,5,FALSE)),0,$Q113*VLOOKUP($M113,'Donnees d''entrée'!$B$470:$G$478,5,FALSE))</f>
        <v>0</v>
      </c>
      <c r="AD113" s="361">
        <f>IF(ISERROR(R113*(1-VLOOKUP(M113,'Donnees d''entrée'!$B$470:$G$478,6,FALSE))),0,R113*(1-VLOOKUP(M113,'Donnees d''entrée'!$B$470:$G$478,6,FALSE)))</f>
        <v>0</v>
      </c>
      <c r="AE113" s="361">
        <f>IF(ISERROR(R113*VLOOKUP($M113,'Donnees d''entrée'!$B$470:$G$478,6,FALSE)),0,R113*VLOOKUP($M113,'Donnees d''entrée'!$B$470:$G$478,6,FALSE))</f>
        <v>0</v>
      </c>
      <c r="AF113" s="361">
        <f>IF(ISERROR(IF(N113='Donnees d''entrée'!$B$477,U113,(V113-W113)*VLOOKUP(N113,'Donnees d''entrée'!$B$470:$G$478,4,FALSE))),0,IF(N113='Donnees d''entrée'!$B$477,U113,(V113-W113)*VLOOKUP(N113,'Donnees d''entrée'!$B$470:$G$478,4,FALSE)))</f>
        <v>0</v>
      </c>
      <c r="AG113" s="361">
        <f>IF(ISERROR(IF(N113='Donnees d''entrée'!$B$477,V113-W113,(V113-W113)*VLOOKUP(N113,'Donnees d''entrée'!$B$470:$G$478,5,FALSE))),0,IF(N113='Donnees d''entrée'!$B$477,V113-W113,(V113-W113)*VLOOKUP(N113,'Donnees d''entrée'!$B$470:$G$478,5,FALSE)))</f>
        <v>0</v>
      </c>
      <c r="AH113" s="361">
        <f>IF(ISERROR(IF(N113='Donnees d''entrée'!$B$477,(T113-U113-V113)*'Donnees d''entrée'!$G$477+AF113,(T113-W113)*(1-VLOOKUP(N113,'Donnees d''entrée'!$B$470:$G$478,6,FALSE)))),0,IF(N113='Donnees d''entrée'!$B$477,(T113-U113-V113)*'Donnees d''entrée'!$G$477+AF113,(T113-W113)*(1-VLOOKUP(N113,'Donnees d''entrée'!$B$470:$G$478,6,FALSE))))</f>
        <v>0</v>
      </c>
      <c r="AI113" s="361">
        <f>IF(ISERROR(IF(N113='Donnees d''entrée'!$B$477,(T113-U113-V113)*'Donnees d''entrée'!$G$477+AG113,(T113-W113)*VLOOKUP(N113,'Donnees d''entrée'!$B$470:$G$478,6,FALSE))),0,IF(N113='Donnees d''entrée'!$B$477,(T113-U113-V113)*'Donnees d''entrée'!$G$477+AG113,(T113-W113)*VLOOKUP(N113,'Donnees d''entrée'!$B$470:$G$478,6,FALSE)))</f>
        <v>0</v>
      </c>
      <c r="AJ113" s="351" t="str">
        <f>IF(ISERROR(VLOOKUP(I113,Exploitation!$B$115:$G$119,5,FALSE)),"",VLOOKUP(I113,Exploitation!$B$115:$G$119,5,FALSE))</f>
        <v/>
      </c>
      <c r="AK113" s="351" t="str">
        <f>IF(ISERROR(VLOOKUP(I113,Exploitation!$B$115:$G$119,6,FALSE)),"",VLOOKUP(I113,Exploitation!$B$115:$G$119,6,FALSE))</f>
        <v/>
      </c>
      <c r="AL113" s="351" t="str">
        <f>IF(ISERROR(VLOOKUP(J113,Exploitation!$B$115:$G$119,5,FALSE)),"",VLOOKUP(J113,Exploitation!$B$115:$G$119,5,FALSE))</f>
        <v/>
      </c>
      <c r="AM113" s="351" t="str">
        <f>IF(ISERROR(VLOOKUP(J113,Exploitation!$B$115:$G$119,6,FALSE)),"",VLOOKUP(J113,Exploitation!$B$115:$G$119,6,FALSE))</f>
        <v/>
      </c>
      <c r="AN113" s="351" t="str">
        <f>IF(ISERROR(VLOOKUP(K113,Exploitation!$B$115:$G$119,5,FALSE)),"",VLOOKUP(K113,Exploitation!$B$115:$G$119,5,FALSE))</f>
        <v/>
      </c>
      <c r="AO113" s="351" t="str">
        <f>IF(ISERROR(VLOOKUP(K113,Exploitation!$B$115:$G$119,6,FALSE)),"",VLOOKUP(K113,Exploitation!$B$115:$G$119,6,FALSE))</f>
        <v/>
      </c>
      <c r="AP113" s="355" t="str">
        <f>IF(ISERROR(VLOOKUP(I113,Exploitation!$B$123:$D$127,1,FALSE)),"",VLOOKUP(I113,Exploitation!$B$123:$D$127,1,FALSE))</f>
        <v/>
      </c>
      <c r="AQ113" s="355" t="str">
        <f>IF(ISERROR(VLOOKUP(J113,Exploitation!$B$123:$D$127,1,FALSE)),"",VLOOKUP(J113,Exploitation!$B$123:$D$127,1,FALSE))</f>
        <v/>
      </c>
      <c r="AR113" s="355" t="str">
        <f>IF(ISERROR(VLOOKUP(K113,Exploitation!$B$123:$D$127,1,FALSE)),"",VLOOKUP(K113,Exploitation!$B$123:$D$127,1,FALSE))</f>
        <v/>
      </c>
      <c r="AS113" s="355" t="str">
        <f>IF(ISERROR(VLOOKUP(I113,Exploitation!$B$123:$D$127,3,FALSE)),"",VLOOKUP(I113,Exploitation!$B$123:$D$127,3,FALSE))</f>
        <v/>
      </c>
      <c r="AT113" s="355" t="str">
        <f>IF(ISERROR(VLOOKUP(J113,Exploitation!$B$123:$D$127,3,FALSE)),"",VLOOKUP(J113,Exploitation!$B$123:$D$127,3,FALSE))</f>
        <v/>
      </c>
      <c r="AU113" s="355" t="str">
        <f>IF(ISERROR(VLOOKUP(K113,Exploitation!$B$123:$D$127,3,FALSE)),"",VLOOKUP(K113,Exploitation!$B$123:$D$127,3,FALSE))</f>
        <v/>
      </c>
      <c r="AV113" s="361">
        <f t="shared" si="111"/>
        <v>0</v>
      </c>
      <c r="AW113" s="361">
        <f t="shared" si="112"/>
        <v>0</v>
      </c>
      <c r="AX113" s="361">
        <f t="shared" si="113"/>
        <v>0</v>
      </c>
      <c r="AY113" s="361">
        <f t="shared" si="114"/>
        <v>0</v>
      </c>
      <c r="AZ113" s="361">
        <f t="shared" si="115"/>
        <v>0</v>
      </c>
      <c r="BA113" s="361">
        <f t="shared" si="129"/>
        <v>0</v>
      </c>
      <c r="BB113" s="361">
        <f t="shared" ca="1" si="130"/>
        <v>0</v>
      </c>
      <c r="BC113" s="361">
        <f t="shared" ca="1" si="131"/>
        <v>0</v>
      </c>
      <c r="BD113" s="361">
        <f t="shared" ca="1" si="132"/>
        <v>0</v>
      </c>
      <c r="BE113" s="361">
        <f t="shared" ca="1" si="133"/>
        <v>0</v>
      </c>
      <c r="BF113" s="361">
        <f t="shared" ca="1" si="134"/>
        <v>0</v>
      </c>
      <c r="BG113" s="361">
        <f t="shared" ca="1" si="135"/>
        <v>0</v>
      </c>
      <c r="BH113" s="351" t="str">
        <f>IF(Exploitation!F101="","",Exploitation!F101)</f>
        <v/>
      </c>
      <c r="BI113" s="351" t="str">
        <f>IF(Exploitation!G101="","",Exploitation!G101)</f>
        <v/>
      </c>
      <c r="BJ113" s="351" t="str">
        <f>IF(Exploitation!H101="","",Exploitation!H101)</f>
        <v/>
      </c>
      <c r="BK113" s="340" t="str">
        <f>IF(ISERROR(VLOOKUP(BH113,Exploitation!$B$115:$E$119,3,FALSE)),"",VLOOKUP(BH113,Exploitation!$B$115:$E$119,3,FALSE))</f>
        <v/>
      </c>
      <c r="BL113" s="340" t="str">
        <f>IF(ISERROR(VLOOKUP(BI113,Exploitation!$B$115:$E$119,3,FALSE)),"",VLOOKUP(BI113,Exploitation!$B$115:$E$119,3,FALSE))</f>
        <v/>
      </c>
      <c r="BM113" s="340" t="str">
        <f>IF(ISERROR(VLOOKUP(BJ113,Exploitation!$B$115:$E$119,3,FALSE)),"",VLOOKUP(BJ113,Exploitation!$B$115:$E$119,3,FALSE))</f>
        <v/>
      </c>
      <c r="BN113" s="361">
        <f t="shared" si="136"/>
        <v>0</v>
      </c>
      <c r="BO113" s="361">
        <f t="shared" si="137"/>
        <v>0</v>
      </c>
      <c r="BP113" s="361">
        <f t="shared" si="138"/>
        <v>0</v>
      </c>
      <c r="BQ113" s="361">
        <f t="shared" si="139"/>
        <v>0</v>
      </c>
      <c r="BR113" s="361">
        <f t="shared" si="140"/>
        <v>0</v>
      </c>
      <c r="BS113" s="361">
        <f t="shared" si="141"/>
        <v>0</v>
      </c>
      <c r="BT113" s="361">
        <f>IF(BM113='Donnees d''entrée'!$B$477,'Donnees d''entrée'!$E$477*BR113,0)</f>
        <v>0</v>
      </c>
      <c r="BU113" s="361">
        <f>IF(BM113='Donnees d''entrée'!$B$477,'Donnees d''entrée'!$F$477*BR113,BR113)</f>
        <v>0</v>
      </c>
      <c r="BV113" s="361">
        <f>IF(ISERROR(VLOOKUP(BM113,'Donnees d''entrée'!$B$470:$G$478,2,FALSE)*BU113),0,VLOOKUP(BM113,'Donnees d''entrée'!$B$470:$G$478,2,FALSE)*BU113)</f>
        <v>0</v>
      </c>
      <c r="BW113" s="361">
        <f>IF(ISERROR($BN113*VLOOKUP($BK113,'Donnees d''entrée'!$B$470:$G$478,4,FALSE)),0,$BN113*VLOOKUP($BK113,'Donnees d''entrée'!$B$470:$G$478,4,FALSE))</f>
        <v>0</v>
      </c>
      <c r="BX113" s="361">
        <f>IF(ISERROR($BN113*VLOOKUP($BK113,'Donnees d''entrée'!$B$470:$G$478,5,FALSE)),0,$BN113*VLOOKUP($BK113,'Donnees d''entrée'!$B$470:$G$478,5,FALSE))</f>
        <v>0</v>
      </c>
      <c r="BY113" s="361">
        <f>IF(ISERROR(BO113*(1-VLOOKUP(BK113,'Donnees d''entrée'!$B$470:$G$478,6,FALSE))),0,BO113*(1-VLOOKUP(BK113,'Donnees d''entrée'!$B$470:$G$478,6,FALSE)))</f>
        <v>0</v>
      </c>
      <c r="BZ113" s="361">
        <f>IF(ISERROR(BO113*VLOOKUP(BK113,'Donnees d''entrée'!$B$470:$G$478,6,FALSE)),0,BO113*VLOOKUP(BK113,'Donnees d''entrée'!$B$470:$G$478,6,FALSE))</f>
        <v>0</v>
      </c>
      <c r="CA113" s="361">
        <f>IF(ISERROR($BP113*VLOOKUP($BL113,'Donnees d''entrée'!$B$470:$G$478,4,FALSE)),0,$BP113*VLOOKUP($BL113,'Donnees d''entrée'!$B$470:$G$478,4,FALSE))</f>
        <v>0</v>
      </c>
      <c r="CB113" s="361">
        <f>IF(ISERROR($BP113*VLOOKUP($BL113,'Donnees d''entrée'!$B$470:$G$478,5,FALSE)),0,$BP113*VLOOKUP($BL113,'Donnees d''entrée'!$B$470:$G$478,5,FALSE))</f>
        <v>0</v>
      </c>
      <c r="CC113" s="361">
        <f>IF(ISERROR(BQ113*(1-VLOOKUP(BL113,'Donnees d''entrée'!$B$470:$G$478,6,FALSE))),0,BQ113*(1-VLOOKUP(BL113,'Donnees d''entrée'!$B$470:$G$478,6,FALSE)))</f>
        <v>0</v>
      </c>
      <c r="CD113" s="361">
        <f>IF(ISERROR(BQ113*VLOOKUP(BL113,'Donnees d''entrée'!$B$470:$G$478,6,FALSE)),0,BQ113*VLOOKUP(BL113,'Donnees d''entrée'!$B$470:$G$478,6,FALSE))</f>
        <v>0</v>
      </c>
      <c r="CE113" s="361">
        <f>IF(ISERROR(IF(BM113='Donnees d''entrée'!$B$477,BT113,(BU113-BV113)*VLOOKUP(BM113,'Donnees d''entrée'!$B$470:$G$478,4,FALSE))),0,IF(BM113='Donnees d''entrée'!$B$477,BT113,(BU113-BV113)*VLOOKUP(BM113,'Donnees d''entrée'!$B$470:$G$478,4,FALSE)))</f>
        <v>0</v>
      </c>
      <c r="CF113" s="361">
        <f>IF(ISERROR(IF(BM113='Donnees d''entrée'!$B$477,BU113-BV113,(BU113-BV113)*VLOOKUP(BM113,'Donnees d''entrée'!$B$470:$G$478,5,FALSE))),0,IF(BM113='Donnees d''entrée'!$B$477,BU113-BV113,(BU113-BV113)*VLOOKUP(BM113,'Donnees d''entrée'!$B$470:$G$478,5,FALSE)))</f>
        <v>0</v>
      </c>
      <c r="CG113" s="361">
        <f>IF(ISERROR(IF(BM113='Donnees d''entrée'!$B$477,(BS113-BT113-BU113)*'Donnees d''entrée'!$G$477+CE113,(BS113-BV113)*(1-VLOOKUP(BM113,'Donnees d''entrée'!$B$470:$G$478,6,FALSE)))),0,IF(BM113='Donnees d''entrée'!$B$477,(BS113-BT113-BU113)*'Donnees d''entrée'!$G$477+CE113,(BS113-BV113)*(1-VLOOKUP(BM113,'Donnees d''entrée'!$B$470:$G$478,6,FALSE))))</f>
        <v>0</v>
      </c>
      <c r="CH113" s="361">
        <f>IF(ISERROR(IF(BM113='Donnees d''entrée'!$B$477,(BS113-BT113-BU113)*'Donnees d''entrée'!$G$477+CF113,(BS113-BV113)*VLOOKUP(BM113,'Donnees d''entrée'!$B$470:$G$478,6,FALSE))),0,IF(BM113='Donnees d''entrée'!$B$477,(BS113-BT113-BU113)*'Donnees d''entrée'!$G$477+CF113,(BS113-BV113)*VLOOKUP(BM113,'Donnees d''entrée'!$B$470:$G$478,6,FALSE)))</f>
        <v>0</v>
      </c>
      <c r="CI113" s="351" t="str">
        <f>IF(ISERROR(VLOOKUP(BH113,Exploitation!$B$115:$G$119,5,FALSE)),"",VLOOKUP(BH113,Exploitation!$B$115:$G$119,5,FALSE))</f>
        <v/>
      </c>
      <c r="CJ113" s="351" t="str">
        <f>IF(ISERROR(VLOOKUP(BH113,Exploitation!$B$115:$G$119,6,FALSE)),"",VLOOKUP(BH113,Exploitation!$B$115:$G$119,6,FALSE))</f>
        <v/>
      </c>
      <c r="CK113" s="351" t="str">
        <f>IF(ISERROR(VLOOKUP(BI113,Exploitation!$B$115:$G$119,5,FALSE)),"",VLOOKUP(BI113,Exploitation!$B$115:$G$119,5,FALSE))</f>
        <v/>
      </c>
      <c r="CL113" s="351" t="str">
        <f>IF(ISERROR(VLOOKUP(BI113,Exploitation!$B$115:$G$119,6,FALSE)),"",VLOOKUP(BI113,Exploitation!$B$115:$G$119,6,FALSE))</f>
        <v/>
      </c>
      <c r="CM113" s="351" t="str">
        <f>IF(ISERROR(VLOOKUP(BJ113,Exploitation!$B$115:$G$119,5,FALSE)),"",VLOOKUP(BJ113,Exploitation!$B$115:$G$119,5,FALSE))</f>
        <v/>
      </c>
      <c r="CN113" s="351" t="str">
        <f>IF(ISERROR(VLOOKUP(BJ113,Exploitation!$B$115:$G$119,6,FALSE)),"",VLOOKUP(BJ113,Exploitation!$B$115:$G$119,6,FALSE))</f>
        <v/>
      </c>
      <c r="CO113" s="355" t="str">
        <f>IF(ISERROR(VLOOKUP(BH113,Exploitation!$B$123:$D$127,1,FALSE)),"",VLOOKUP(BH113,Exploitation!$B$123:$D$127,1,FALSE))</f>
        <v/>
      </c>
      <c r="CP113" s="355" t="str">
        <f>IF(ISERROR(VLOOKUP(BI113,Exploitation!$B$123:$D$127,1,FALSE)),"",VLOOKUP(BI113,Exploitation!$B$123:$D$127,1,FALSE))</f>
        <v/>
      </c>
      <c r="CQ113" s="355" t="str">
        <f>IF(ISERROR(VLOOKUP(BJ113,Exploitation!$B$123:$D$127,1,FALSE)),"",VLOOKUP(BJ113,Exploitation!$B$123:$D$127,1,FALSE))</f>
        <v/>
      </c>
      <c r="CR113" s="355" t="str">
        <f>IF(ISERROR(VLOOKUP(BH113,Exploitation!$B$123:$D$127,3,FALSE)),"",VLOOKUP(BH113,Exploitation!$B$123:$D$127,3,FALSE))</f>
        <v/>
      </c>
      <c r="CS113" s="355" t="str">
        <f>IF(ISERROR(VLOOKUP(BI113,Exploitation!$B$123:$D$127,3,FALSE)),"",VLOOKUP(BI113,Exploitation!$B$123:$D$127,3,FALSE))</f>
        <v/>
      </c>
      <c r="CT113" s="355" t="str">
        <f>IF(ISERROR(VLOOKUP(BJ113,Exploitation!$B$123:$D$127,3,FALSE)),"",VLOOKUP(BJ113,Exploitation!$B$123:$D$127,3,FALSE))</f>
        <v/>
      </c>
      <c r="CU113" s="340">
        <f t="shared" si="142"/>
        <v>0</v>
      </c>
      <c r="CV113" s="340">
        <f t="shared" si="142"/>
        <v>0</v>
      </c>
      <c r="CW113" s="340">
        <f t="shared" si="143"/>
        <v>0</v>
      </c>
      <c r="CX113" s="340">
        <f t="shared" si="143"/>
        <v>0</v>
      </c>
      <c r="CY113" s="340">
        <f t="shared" si="144"/>
        <v>0</v>
      </c>
      <c r="CZ113" s="340">
        <f t="shared" si="144"/>
        <v>0</v>
      </c>
      <c r="DA113" s="340">
        <f t="shared" ca="1" si="145"/>
        <v>0</v>
      </c>
      <c r="DB113" s="340">
        <f t="shared" ca="1" si="146"/>
        <v>0</v>
      </c>
      <c r="DC113" s="340">
        <f t="shared" ca="1" si="147"/>
        <v>0</v>
      </c>
      <c r="DD113" s="340">
        <f t="shared" ca="1" si="148"/>
        <v>0</v>
      </c>
      <c r="DE113" s="340">
        <f t="shared" ca="1" si="149"/>
        <v>0</v>
      </c>
      <c r="DF113" s="340">
        <f t="shared" ca="1" si="150"/>
        <v>0</v>
      </c>
      <c r="DG113" s="351" t="str">
        <f>IF(Exploitation!I101="","",Exploitation!I101)</f>
        <v/>
      </c>
      <c r="DH113" s="351" t="str">
        <f>IF(Exploitation!J101="","",Exploitation!J101)</f>
        <v/>
      </c>
      <c r="DI113" s="351" t="str">
        <f>IF(Exploitation!K101="","",Exploitation!K101)</f>
        <v/>
      </c>
      <c r="DJ113" s="340" t="str">
        <f>IF(ISERROR(VLOOKUP(DG113,Exploitation!$B$115:$E$119,3,FALSE)),"",VLOOKUP(DG113,Exploitation!$B$115:$E$119,3,FALSE))</f>
        <v/>
      </c>
      <c r="DK113" s="340" t="str">
        <f>IF(ISERROR(VLOOKUP(DH113,Exploitation!$B$115:$E$119,3,FALSE)),"",VLOOKUP(DH113,Exploitation!$B$115:$E$119,3,FALSE))</f>
        <v/>
      </c>
      <c r="DL113" s="340" t="str">
        <f>IF(ISERROR(VLOOKUP(DI113,Exploitation!$B$115:$E$119,3,FALSE)),"",VLOOKUP(DI113,Exploitation!$B$115:$E$119,3,FALSE))</f>
        <v/>
      </c>
      <c r="DM113" s="361">
        <f t="shared" si="151"/>
        <v>0</v>
      </c>
      <c r="DN113" s="361">
        <f t="shared" si="152"/>
        <v>0</v>
      </c>
      <c r="DO113" s="361">
        <f t="shared" si="153"/>
        <v>0</v>
      </c>
      <c r="DP113" s="361">
        <f t="shared" si="154"/>
        <v>0</v>
      </c>
      <c r="DQ113" s="361">
        <f t="shared" si="155"/>
        <v>0</v>
      </c>
      <c r="DR113" s="361">
        <f t="shared" si="156"/>
        <v>0</v>
      </c>
      <c r="DS113" s="361">
        <f>IF(DL113='Donnees d''entrée'!$B$477,'Donnees d''entrée'!$E$477*DQ113,0)</f>
        <v>0</v>
      </c>
      <c r="DT113" s="361">
        <f>IF(DL113='Donnees d''entrée'!$B$477,'Donnees d''entrée'!$F$477*DQ113,DQ113)</f>
        <v>0</v>
      </c>
      <c r="DU113" s="361">
        <f>IF(ISERROR(VLOOKUP(DL113,'Donnees d''entrée'!$B$470:$G$478,2,FALSE)*DT113),0,VLOOKUP(DL113,'Donnees d''entrée'!$B$470:$G$478,2,FALSE)*DT113)</f>
        <v>0</v>
      </c>
      <c r="DV113" s="361">
        <f>IF(ISERROR($DM113*VLOOKUP($DJ113,'Donnees d''entrée'!$B$470:$G$478,4,FALSE)),0,$DM113*VLOOKUP($DJ113,'Donnees d''entrée'!$B$470:$G$478,4,FALSE))</f>
        <v>0</v>
      </c>
      <c r="DW113" s="361">
        <f>IF(ISERROR($DM113*VLOOKUP($DJ113,'Donnees d''entrée'!$B$470:$G$478,5,FALSE)),0,$DM113*VLOOKUP($DJ113,'Donnees d''entrée'!$B$470:$G$478,5,FALSE))</f>
        <v>0</v>
      </c>
      <c r="DX113" s="361">
        <f>IF(ISERROR(DN113*(1-VLOOKUP(DJ113,'Donnees d''entrée'!$B$470:$G$478,6,FALSE))),0,DN113*(1-VLOOKUP(DJ113,'Donnees d''entrée'!$B$470:$G$478,6,FALSE)))</f>
        <v>0</v>
      </c>
      <c r="DY113" s="361">
        <f>IF(ISERROR(DN113*VLOOKUP(DJ113,'Donnees d''entrée'!$B$470:$G$478,6,FALSE)),0,DN113*VLOOKUP(DJ113,'Donnees d''entrée'!$B$470:$G$478,6,FALSE))</f>
        <v>0</v>
      </c>
      <c r="DZ113" s="361">
        <f>IF(ISERROR($DO113*VLOOKUP($DK113,'Donnees d''entrée'!$B$470:$G$478,4,FALSE)),0,$DO113*VLOOKUP($DK113,'Donnees d''entrée'!$B$470:$G$478,4,FALSE))</f>
        <v>0</v>
      </c>
      <c r="EA113" s="361">
        <f>IF(ISERROR($DO113*VLOOKUP($DK113,'Donnees d''entrée'!$B$470:$G$478,5,FALSE)),0,$DO113*VLOOKUP($DK113,'Donnees d''entrée'!$B$470:$G$478,5,FALSE))</f>
        <v>0</v>
      </c>
      <c r="EB113" s="361">
        <f>IF(ISERROR(DP113*(1-VLOOKUP(DK113,'Donnees d''entrée'!$B$470:$G$478,6,FALSE))),0,DP113*(1-VLOOKUP(DK113,'Donnees d''entrée'!$B$470:$G$478,6,FALSE)))</f>
        <v>0</v>
      </c>
      <c r="EC113" s="361">
        <f>IF(ISERROR(DP113*VLOOKUP(DK113,'Donnees d''entrée'!$B$470:$G$478,6,FALSE)),0,DP113*VLOOKUP(DK113,'Donnees d''entrée'!$B$470:$G$478,6,FALSE))</f>
        <v>0</v>
      </c>
      <c r="ED113" s="361">
        <f>IF(ISERROR(IF(DL113='Donnees d''entrée'!$B$477,DS113,(DT113-DU113)*VLOOKUP(DL113,'Donnees d''entrée'!$B$470:$G$478,4,FALSE))),0,IF(DL113='Donnees d''entrée'!$B$477,DS113,(DT113-DU113)*VLOOKUP(DL113,'Donnees d''entrée'!$B$470:$G$478,4,FALSE)))</f>
        <v>0</v>
      </c>
      <c r="EE113" s="361">
        <f>IF(ISERROR(IF(DL113='Donnees d''entrée'!$B$477,DT113-DU113,(DT113-DU113)*VLOOKUP(DL113,'Donnees d''entrée'!$B$470:$G$478,5,FALSE))),0,IF(DL113='Donnees d''entrée'!$B$477,DT113-DU113,(DT113-DU113)*VLOOKUP(DL113,'Donnees d''entrée'!$B$470:$G$478,5,FALSE)))</f>
        <v>0</v>
      </c>
      <c r="EF113" s="361">
        <f>IF(ISERROR(IF(DL113='Donnees d''entrée'!$B$477,(DR113-DS113-DT113)*'Donnees d''entrée'!$G$477+ED113,(DR113-DU113)*(1-VLOOKUP(DL113,'Donnees d''entrée'!$B$470:$G$478,6,FALSE)))),0,IF(DL113='Donnees d''entrée'!$B$477,(DR113-DS113-DT113)*'Donnees d''entrée'!$G$477+ED113,(DR113-DU113)*(1-VLOOKUP(DL113,'Donnees d''entrée'!$B$470:$G$478,6,FALSE))))</f>
        <v>0</v>
      </c>
      <c r="EG113" s="361">
        <f>IF(ISERROR(IF(DL113='Donnees d''entrée'!$B$477,(DR113-DS113-DT113)*'Donnees d''entrée'!$G$477+EE113,(DR113-DU113)*VLOOKUP(DL113,'Donnees d''entrée'!$B$470:$G$478,6,FALSE))),0,IF(DL113='Donnees d''entrée'!$B$477,(DR113-DS113-DT113)*'Donnees d''entrée'!$G$477+EE113,(DR113-DU113)*VLOOKUP(DL113,'Donnees d''entrée'!$B$470:$G$478,6,FALSE)))</f>
        <v>0</v>
      </c>
      <c r="EH113" s="351" t="str">
        <f>IF(ISERROR(VLOOKUP(DG113,Exploitation!$B$115:$G$119,5,FALSE)),"",VLOOKUP(DG113,Exploitation!$B$115:$G$119,5,FALSE))</f>
        <v/>
      </c>
      <c r="EI113" s="351" t="str">
        <f>IF(ISERROR(VLOOKUP(DG113,Exploitation!$B$115:$G$119,6,FALSE)),"",VLOOKUP(DG113,Exploitation!$B$115:$G$119,6,FALSE))</f>
        <v/>
      </c>
      <c r="EJ113" s="351" t="str">
        <f>IF(ISERROR(VLOOKUP(DH113,Exploitation!$B$115:$G$119,5,FALSE)),"",VLOOKUP(DH113,Exploitation!$B$115:$G$119,5,FALSE))</f>
        <v/>
      </c>
      <c r="EK113" s="351" t="str">
        <f>IF(ISERROR(VLOOKUP(DH113,Exploitation!$B$115:$G$119,6,FALSE)),"",VLOOKUP(DH113,Exploitation!$B$115:$G$119,6,FALSE))</f>
        <v/>
      </c>
      <c r="EL113" s="351" t="str">
        <f>IF(ISERROR(VLOOKUP(DI113,Exploitation!$B$115:$G$119,5,FALSE)),"",VLOOKUP(DI113,Exploitation!$B$115:$G$119,5,FALSE))</f>
        <v/>
      </c>
      <c r="EM113" s="351" t="str">
        <f>IF(ISERROR(VLOOKUP(DI113,Exploitation!$B$115:$G$119,6,FALSE)),"",VLOOKUP(DI113,Exploitation!$B$115:$G$119,6,FALSE))</f>
        <v/>
      </c>
      <c r="EN113" s="355" t="str">
        <f>IF(ISERROR(VLOOKUP(DG113,Exploitation!$B$123:$D$127,1,FALSE)),"",VLOOKUP(DG113,Exploitation!$B$123:$D$127,1,FALSE))</f>
        <v/>
      </c>
      <c r="EO113" s="355" t="str">
        <f>IF(ISERROR(VLOOKUP(DH113,Exploitation!$B$123:$D$127,1,FALSE)),"",VLOOKUP(DH113,Exploitation!$B$123:$D$127,1,FALSE))</f>
        <v/>
      </c>
      <c r="EP113" s="355" t="str">
        <f>IF(ISERROR(VLOOKUP(DI113,Exploitation!$B$123:$D$127,1,FALSE)),"",VLOOKUP(DI113,Exploitation!$B$123:$D$127,1,FALSE))</f>
        <v/>
      </c>
      <c r="EQ113" s="355" t="str">
        <f>IF(ISERROR(VLOOKUP(DG113,Exploitation!$B$123:$D$127,3,FALSE)),"",VLOOKUP(DG113,Exploitation!$B$123:$D$127,3,FALSE))</f>
        <v/>
      </c>
      <c r="ER113" s="355" t="str">
        <f>IF(ISERROR(VLOOKUP(DH113,Exploitation!$B$123:$D$127,3,FALSE)),"",VLOOKUP(DH113,Exploitation!$B$123:$D$127,3,FALSE))</f>
        <v/>
      </c>
      <c r="ES113" s="355" t="str">
        <f>IF(ISERROR(VLOOKUP(DI113,Exploitation!$B$123:$D$127,3,FALSE)),"",VLOOKUP(DI113,Exploitation!$B$123:$D$127,3,FALSE))</f>
        <v/>
      </c>
      <c r="ET113" s="340">
        <f t="shared" si="157"/>
        <v>0</v>
      </c>
      <c r="EU113" s="340">
        <f t="shared" si="157"/>
        <v>0</v>
      </c>
      <c r="EV113" s="340">
        <f t="shared" si="158"/>
        <v>0</v>
      </c>
      <c r="EW113" s="340">
        <f t="shared" si="116"/>
        <v>0</v>
      </c>
      <c r="EX113" s="340">
        <f t="shared" si="159"/>
        <v>0</v>
      </c>
      <c r="EY113" s="340">
        <f t="shared" si="159"/>
        <v>0</v>
      </c>
      <c r="EZ113" s="340">
        <f t="shared" ca="1" si="160"/>
        <v>0</v>
      </c>
      <c r="FA113" s="340">
        <f t="shared" ca="1" si="161"/>
        <v>0</v>
      </c>
      <c r="FB113" s="340">
        <f t="shared" ca="1" si="162"/>
        <v>0</v>
      </c>
      <c r="FC113" s="340">
        <f t="shared" ca="1" si="163"/>
        <v>0</v>
      </c>
      <c r="FD113" s="340">
        <f t="shared" ca="1" si="164"/>
        <v>0</v>
      </c>
      <c r="FE113" s="340">
        <f t="shared" ca="1" si="165"/>
        <v>0</v>
      </c>
      <c r="FF113" s="351" t="str">
        <f>IF(Exploitation!L101="","",Exploitation!L101)</f>
        <v/>
      </c>
      <c r="FG113" s="351" t="str">
        <f>IF(Exploitation!M101="","",Exploitation!M101)</f>
        <v/>
      </c>
      <c r="FH113" s="351" t="str">
        <f>IF(Exploitation!N101="","",Exploitation!N101)</f>
        <v/>
      </c>
      <c r="FI113" s="340" t="str">
        <f>IF(ISERROR(VLOOKUP(FF113,Exploitation!$B$115:$E$119,3,FALSE)),"",VLOOKUP(FF113,Exploitation!$B$115:$E$119,3,FALSE))</f>
        <v/>
      </c>
      <c r="FJ113" s="340" t="str">
        <f>IF(ISERROR(VLOOKUP(FG113,Exploitation!$B$115:$E$119,3,FALSE)),"",VLOOKUP(FG113,Exploitation!$B$115:$E$119,3,FALSE))</f>
        <v/>
      </c>
      <c r="FK113" s="340" t="str">
        <f>IF(ISERROR(VLOOKUP(FH113,Exploitation!$B$115:$E$119,3,FALSE)),"",VLOOKUP(FH113,Exploitation!$B$115:$E$119,3,FALSE))</f>
        <v/>
      </c>
      <c r="FL113" s="361">
        <f t="shared" si="166"/>
        <v>0</v>
      </c>
      <c r="FM113" s="361">
        <f t="shared" si="167"/>
        <v>0</v>
      </c>
      <c r="FN113" s="361">
        <f t="shared" si="168"/>
        <v>0</v>
      </c>
      <c r="FO113" s="361">
        <f t="shared" si="169"/>
        <v>0</v>
      </c>
      <c r="FP113" s="361">
        <f t="shared" si="170"/>
        <v>0</v>
      </c>
      <c r="FQ113" s="361">
        <f t="shared" si="171"/>
        <v>0</v>
      </c>
      <c r="FR113" s="361">
        <f>IF(FK113='Donnees d''entrée'!$B$477,'Donnees d''entrée'!$E$477*FP113,0)</f>
        <v>0</v>
      </c>
      <c r="FS113" s="361">
        <f>IF(FK113='Donnees d''entrée'!$B$477,'Donnees d''entrée'!$F$477*FP113,FP113)</f>
        <v>0</v>
      </c>
      <c r="FT113" s="361">
        <f>IF(ISERROR(VLOOKUP(FK113,'Donnees d''entrée'!$B$470:$G$478,2,FALSE)*FS113),0,VLOOKUP(FK113,'Donnees d''entrée'!$B$470:$G$478,2,FALSE)*FS113)</f>
        <v>0</v>
      </c>
      <c r="FU113" s="361">
        <f>IF(ISERROR($FL113*VLOOKUP($FI113,'Donnees d''entrée'!$B$470:$G$478,4,FALSE)),0,$FL113*VLOOKUP($FI113,'Donnees d''entrée'!$B$470:$G$478,4,FALSE))</f>
        <v>0</v>
      </c>
      <c r="FV113" s="361">
        <f>IF(ISERROR($FL113*VLOOKUP($FI113,'Donnees d''entrée'!$B$470:$G$478,5,FALSE)),0,$FL113*VLOOKUP($FI113,'Donnees d''entrée'!$B$470:$G$478,5,FALSE))</f>
        <v>0</v>
      </c>
      <c r="FW113" s="361">
        <f>IF(ISERROR(FM113*(1-VLOOKUP(FI113,'Donnees d''entrée'!$B$470:$G$478,6,FALSE))),0,FM113*(1-VLOOKUP(FI113,'Donnees d''entrée'!$B$470:$G$478,6,FALSE)))</f>
        <v>0</v>
      </c>
      <c r="FX113" s="361">
        <f>IF(ISERROR(FM113*VLOOKUP(FI113,'Donnees d''entrée'!$B$470:$G$478,6,FALSE)),0,FM113*VLOOKUP(FI113,'Donnees d''entrée'!$B$470:$G$478,6,FALSE))</f>
        <v>0</v>
      </c>
      <c r="FY113" s="361">
        <f>IF(ISERROR($FN113*VLOOKUP($FJ113,'Donnees d''entrée'!$B$470:$G$478,4,FALSE)),0,$FN113*VLOOKUP($FJ113,'Donnees d''entrée'!$B$470:$G$478,4,FALSE))</f>
        <v>0</v>
      </c>
      <c r="FZ113" s="361">
        <f>IF(ISERROR($FN113*VLOOKUP($FJ113,'Donnees d''entrée'!$B$470:$G$478,5,FALSE)),0,$FN113*VLOOKUP($FJ113,'Donnees d''entrée'!$B$470:$G$478,5,FALSE))</f>
        <v>0</v>
      </c>
      <c r="GA113" s="361">
        <f>IF(ISERROR(FO113*(1-VLOOKUP(FJ113,'Donnees d''entrée'!$B$470:$G$478,6,FALSE))),0,FO113*(1-VLOOKUP(FJ113,'Donnees d''entrée'!$B$470:$G$478,6,FALSE)))</f>
        <v>0</v>
      </c>
      <c r="GB113" s="361">
        <f>IF(ISERROR(FO113*VLOOKUP(FJ113,'Donnees d''entrée'!$B$470:$G$478,6,FALSE)),0,FO113*VLOOKUP(FJ113,'Donnees d''entrée'!$B$470:$G$478,6,FALSE))</f>
        <v>0</v>
      </c>
      <c r="GC113" s="361">
        <f>IF(ISERROR(IF(FK113='Donnees d''entrée'!$B$477,FR113,(FS113-FT113)*VLOOKUP(FK113,'Donnees d''entrée'!$B$470:$G$478,4,FALSE))),0,IF(FK113='Donnees d''entrée'!$B$477,FR113,(FS113-FT113)*VLOOKUP(FK113,'Donnees d''entrée'!$B$470:$G$478,4,FALSE)))</f>
        <v>0</v>
      </c>
      <c r="GD113" s="361">
        <f>IF(ISERROR(IF(FK113='Donnees d''entrée'!$B$477,FS113-FT113,(FS113-FT113)*VLOOKUP(FK113,'Donnees d''entrée'!$B$470:$G$478,5,FALSE))),0,IF(FK113='Donnees d''entrée'!$B$477,FS113-FT113,(FS113-FT113)*VLOOKUP(FK113,'Donnees d''entrée'!$B$470:$G$478,5,FALSE)))</f>
        <v>0</v>
      </c>
      <c r="GE113" s="361">
        <f>IF(ISERROR(IF(FK113='Donnees d''entrée'!$B$477,(FQ113-FR113-FS113)*'Donnees d''entrée'!$G$477+GC113,(FQ113-FT113)*(1-VLOOKUP(FK113,'Donnees d''entrée'!$B$470:$G$478,6,FALSE)))),0,IF(FK113='Donnees d''entrée'!$B$477,(FQ113-FR113-FS113)*'Donnees d''entrée'!$G$477+GC113,(FQ113-FT113)*(1-VLOOKUP(FK113,'Donnees d''entrée'!$B$470:$G$478,6,FALSE))))</f>
        <v>0</v>
      </c>
      <c r="GF113" s="361">
        <f>IF(ISERROR(IF(FK113='Donnees d''entrée'!$B$477,(FQ113-FR113-FS113)*'Donnees d''entrée'!$G$477+GD113,(FQ113-FT113)*VLOOKUP(FK113,'Donnees d''entrée'!$B$470:$G$478,6,FALSE))),0,IF(FK113='Donnees d''entrée'!$B$477,(FQ113-FR113-FS113)*'Donnees d''entrée'!$G$477+GD113,(FQ113-FT113)*VLOOKUP(FK113,'Donnees d''entrée'!$B$470:$G$478,6,FALSE)))</f>
        <v>0</v>
      </c>
      <c r="GG113" s="351" t="str">
        <f>IF(ISERROR(VLOOKUP(FF113,Exploitation!$B$115:$G$119,5,FALSE)),"",VLOOKUP(FF113,Exploitation!$B$115:$G$119,5,FALSE))</f>
        <v/>
      </c>
      <c r="GH113" s="351" t="str">
        <f>IF(ISERROR(VLOOKUP(FF113,Exploitation!$B$115:$G$119,6,FALSE)),"",VLOOKUP(FF113,Exploitation!$B$115:$G$119,6,FALSE))</f>
        <v/>
      </c>
      <c r="GI113" s="351" t="str">
        <f>IF(ISERROR(VLOOKUP(FG113,Exploitation!$B$115:$G$119,5,FALSE)),"",VLOOKUP(FG113,Exploitation!$B$115:$G$119,5,FALSE))</f>
        <v/>
      </c>
      <c r="GJ113" s="351" t="str">
        <f>IF(ISERROR(VLOOKUP(FG113,Exploitation!$B$115:$G$119,6,FALSE)),"",VLOOKUP(FG113,Exploitation!$B$115:$G$119,6,FALSE))</f>
        <v/>
      </c>
      <c r="GK113" s="351" t="str">
        <f>IF(ISERROR(VLOOKUP(FH113,Exploitation!$B$115:$G$119,5,FALSE)),"",VLOOKUP(FH113,Exploitation!$B$115:$G$119,5,FALSE))</f>
        <v/>
      </c>
      <c r="GL113" s="351" t="str">
        <f>IF(ISERROR(VLOOKUP(FH113,Exploitation!$B$115:$G$119,6,FALSE)),"",VLOOKUP(FH113,Exploitation!$B$115:$G$119,6,FALSE))</f>
        <v/>
      </c>
      <c r="GM113" s="355" t="str">
        <f>IF(ISERROR(VLOOKUP(FF113,Exploitation!$B$123:$D$127,1,FALSE)),"",VLOOKUP(FF113,Exploitation!$B$123:$D$127,1,FALSE))</f>
        <v/>
      </c>
      <c r="GN113" s="355" t="str">
        <f>IF(ISERROR(VLOOKUP(FG113,Exploitation!$B$123:$D$127,1,FALSE)),"",VLOOKUP(FG113,Exploitation!$B$123:$D$127,1,FALSE))</f>
        <v/>
      </c>
      <c r="GO113" s="355" t="str">
        <f>IF(ISERROR(VLOOKUP(FH113,Exploitation!$B$123:$D$127,1,FALSE)),"",VLOOKUP(FH113,Exploitation!$B$123:$D$127,1,FALSE))</f>
        <v/>
      </c>
      <c r="GP113" s="355" t="str">
        <f>IF(ISERROR(VLOOKUP(FF113,Exploitation!$B$123:$D$127,3,FALSE)),"",VLOOKUP(FF113,Exploitation!$B$123:$D$127,3,FALSE))</f>
        <v/>
      </c>
      <c r="GQ113" s="355" t="str">
        <f>IF(ISERROR(VLOOKUP(FG113,Exploitation!$B$123:$D$127,3,FALSE)),"",VLOOKUP(FG113,Exploitation!$B$123:$D$127,3,FALSE))</f>
        <v/>
      </c>
      <c r="GR113" s="355" t="str">
        <f>IF(ISERROR(VLOOKUP(FH113,Exploitation!$B$123:$D$127,3,FALSE)),"",VLOOKUP(FH113,Exploitation!$B$123:$D$127,3,FALSE))</f>
        <v/>
      </c>
      <c r="GS113" s="340">
        <f t="shared" si="172"/>
        <v>0</v>
      </c>
      <c r="GT113" s="340">
        <f t="shared" si="173"/>
        <v>0</v>
      </c>
      <c r="GU113" s="340">
        <f t="shared" si="174"/>
        <v>0</v>
      </c>
      <c r="GV113" s="340">
        <f t="shared" si="174"/>
        <v>0</v>
      </c>
      <c r="GW113" s="340">
        <f t="shared" si="175"/>
        <v>0</v>
      </c>
      <c r="GX113" s="340">
        <f t="shared" si="175"/>
        <v>0</v>
      </c>
      <c r="GY113" s="340">
        <f t="shared" ca="1" si="176"/>
        <v>0</v>
      </c>
      <c r="GZ113" s="340">
        <f t="shared" ca="1" si="177"/>
        <v>0</v>
      </c>
      <c r="HA113" s="340">
        <f t="shared" ca="1" si="178"/>
        <v>0</v>
      </c>
      <c r="HB113" s="340">
        <f t="shared" ca="1" si="179"/>
        <v>0</v>
      </c>
      <c r="HC113" s="340">
        <f t="shared" ca="1" si="180"/>
        <v>0</v>
      </c>
      <c r="HD113" s="340">
        <f t="shared" ca="1" si="181"/>
        <v>0</v>
      </c>
      <c r="HE113" s="351" t="str">
        <f>IF(Exploitation!O101="","",Exploitation!O101)</f>
        <v/>
      </c>
      <c r="HF113" s="351" t="str">
        <f>IF(Exploitation!P101="","",Exploitation!P101)</f>
        <v/>
      </c>
      <c r="HG113" s="351" t="str">
        <f>IF(Exploitation!Q101="","",Exploitation!Q101)</f>
        <v/>
      </c>
      <c r="HH113" s="340" t="str">
        <f>IF(ISERROR(VLOOKUP(HE113,Exploitation!$B$115:$E$119,3,FALSE)),"",VLOOKUP(HE113,Exploitation!$B$115:$E$119,3,FALSE))</f>
        <v/>
      </c>
      <c r="HI113" s="340" t="str">
        <f>IF(ISERROR(VLOOKUP(HF113,Exploitation!$B$115:$E$119,3,FALSE)),"",VLOOKUP(HF113,Exploitation!$B$115:$E$119,3,FALSE))</f>
        <v/>
      </c>
      <c r="HJ113" s="340" t="str">
        <f>IF(ISERROR(VLOOKUP(HG113,Exploitation!$B$115:$E$119,3,FALSE)),"",VLOOKUP(HG113,Exploitation!$B$115:$E$119,3,FALSE))</f>
        <v/>
      </c>
      <c r="HK113" s="361">
        <f t="shared" si="182"/>
        <v>0</v>
      </c>
      <c r="HL113" s="361">
        <f t="shared" si="183"/>
        <v>0</v>
      </c>
      <c r="HM113" s="361">
        <f t="shared" si="184"/>
        <v>0</v>
      </c>
      <c r="HN113" s="361">
        <f t="shared" si="185"/>
        <v>0</v>
      </c>
      <c r="HO113" s="361">
        <f t="shared" si="186"/>
        <v>0</v>
      </c>
      <c r="HP113" s="361">
        <f t="shared" si="187"/>
        <v>0</v>
      </c>
      <c r="HQ113" s="361">
        <f>IF(HJ113='Donnees d''entrée'!$B$477,'Donnees d''entrée'!$E$477*HO113,0)</f>
        <v>0</v>
      </c>
      <c r="HR113" s="361">
        <f>IF(HJ113='Donnees d''entrée'!$B$477,'Donnees d''entrée'!$F$477*HO113,HO113)</f>
        <v>0</v>
      </c>
      <c r="HS113" s="361">
        <f>IF(ISERROR(VLOOKUP(HJ113,'Donnees d''entrée'!$B$470:$G$478,2,FALSE)*HR113),0,VLOOKUP(HJ113,'Donnees d''entrée'!$B$470:$G$478,2,FALSE)*HR113)</f>
        <v>0</v>
      </c>
      <c r="HT113" s="361">
        <f>IF(ISERROR($HK113*VLOOKUP($HH113,'Donnees d''entrée'!$B$470:$G$478,4,FALSE)),0,$HK113*VLOOKUP($HH113,'Donnees d''entrée'!$B$470:$G$478,4,FALSE))</f>
        <v>0</v>
      </c>
      <c r="HU113" s="361">
        <f>IF(ISERROR($HK113*VLOOKUP($HH113,'Donnees d''entrée'!$B$470:$G$478,5,FALSE)),0,$HK113*VLOOKUP($HH113,'Donnees d''entrée'!$B$470:$G$478,5,FALSE))</f>
        <v>0</v>
      </c>
      <c r="HV113" s="361">
        <f>IF(ISERROR(HL113*(1-VLOOKUP(HH113,'Donnees d''entrée'!$B$470:$G$478,6,FALSE))),0,HL113*(1-VLOOKUP(HH113,'Donnees d''entrée'!$B$470:$G$478,6,FALSE)))</f>
        <v>0</v>
      </c>
      <c r="HW113" s="361">
        <f>IF(ISERROR(HL113*VLOOKUP(HH113,'Donnees d''entrée'!$B$470:$G$478,6,FALSE)),0,HL113*VLOOKUP(HH113,'Donnees d''entrée'!$B$470:$G$478,6,FALSE))</f>
        <v>0</v>
      </c>
      <c r="HX113" s="361">
        <f>IF(ISERROR($HM113*VLOOKUP($HI113,'Donnees d''entrée'!$B$470:$G$478,4,FALSE)),0,$HM113*VLOOKUP($HI113,'Donnees d''entrée'!$B$470:$G$478,4,FALSE))</f>
        <v>0</v>
      </c>
      <c r="HY113" s="361">
        <f>IF(ISERROR($HM113*VLOOKUP($HI113,'Donnees d''entrée'!$B$470:$G$478,5,FALSE)),0,$HM113*VLOOKUP($HI113,'Donnees d''entrée'!$B$470:$G$478,5,FALSE))</f>
        <v>0</v>
      </c>
      <c r="HZ113" s="361">
        <f>IF(ISERROR(HN113*(1-VLOOKUP(HI113,'Donnees d''entrée'!$B$470:$G$478,6,FALSE))),0,HN113*(1-VLOOKUP(HI113,'Donnees d''entrée'!$B$470:$G$478,6,FALSE)))</f>
        <v>0</v>
      </c>
      <c r="IA113" s="361">
        <f>IF(ISERROR(HN113*VLOOKUP(HI113,'Donnees d''entrée'!$B$470:$G$478,6,FALSE)),0,HN113*VLOOKUP(HI113,'Donnees d''entrée'!$B$470:$G$478,6,FALSE))</f>
        <v>0</v>
      </c>
      <c r="IB113" s="361">
        <f>IF(ISERROR(IF(HJ113='Donnees d''entrée'!$B$477,HQ113,(HR113-HS113)*VLOOKUP(HJ113,'Donnees d''entrée'!$B$470:$G$478,4,FALSE))),0,IF(HJ113='Donnees d''entrée'!$B$477,HQ113,(HR113-HS113)*VLOOKUP(HJ113,'Donnees d''entrée'!$B$470:$G$478,4,FALSE)))</f>
        <v>0</v>
      </c>
      <c r="IC113" s="361">
        <f>IF(ISERROR(IF(HJ113='Donnees d''entrée'!$B$477,HR113-HS113,(HR113-HS113)*VLOOKUP(HJ113,'Donnees d''entrée'!$B$470:$G$478,5,FALSE))),0,IF(HJ113='Donnees d''entrée'!$B$477,HR113-HS113,(HR113-HS113)*VLOOKUP(HJ113,'Donnees d''entrée'!$B$470:$G$478,5,FALSE)))</f>
        <v>0</v>
      </c>
      <c r="ID113" s="361">
        <f>IF(ISERROR(IF(HJ113='Donnees d''entrée'!$B$477,(HP113-HQ113-HR113)*'Donnees d''entrée'!$G$477+IB113,(HP113-HS113)*(1-VLOOKUP(HJ113,'Donnees d''entrée'!$B$470:$G$478,6,FALSE)))),0,IF(HJ113='Donnees d''entrée'!$B$477,(HP113-HQ113-HR113)*'Donnees d''entrée'!$G$477+IB113,(HP113-HS113)*(1-VLOOKUP(HJ113,'Donnees d''entrée'!$B$470:$G$478,6,FALSE))))</f>
        <v>0</v>
      </c>
      <c r="IE113" s="361">
        <f>IF(ISERROR(IF(HJ113='Donnees d''entrée'!$B$477,(HP113-HQ113-HR113)*'Donnees d''entrée'!$G$477+IC113,(HP113-HS113)*VLOOKUP(HJ113,'Donnees d''entrée'!$B$470:$G$478,6,FALSE))),0,IF(HJ113='Donnees d''entrée'!$B$477,(HP113-HQ113-HR113)*'Donnees d''entrée'!$G$477+IC113,(HP113-HS113)*VLOOKUP(HJ113,'Donnees d''entrée'!$B$470:$G$478,6,FALSE)))</f>
        <v>0</v>
      </c>
      <c r="IF113" s="351" t="str">
        <f>IF(ISERROR(VLOOKUP(HE113,Exploitation!$B$115:$G$119,5,FALSE)),"",VLOOKUP(HE113,Exploitation!$B$115:$G$119,5,FALSE))</f>
        <v/>
      </c>
      <c r="IG113" s="351" t="str">
        <f>IF(ISERROR(VLOOKUP(HE113,Exploitation!$B$115:$G$119,6,FALSE)),"",VLOOKUP(HE113,Exploitation!$B$115:$G$119,6,FALSE))</f>
        <v/>
      </c>
      <c r="IH113" s="351" t="str">
        <f>IF(ISERROR(VLOOKUP(HF113,Exploitation!$B$115:$G$119,5,FALSE)),"",VLOOKUP(HF113,Exploitation!$B$115:$G$119,5,FALSE))</f>
        <v/>
      </c>
      <c r="II113" s="351" t="str">
        <f>IF(ISERROR(VLOOKUP(HF113,Exploitation!$B$115:$G$119,6,FALSE)),"",VLOOKUP(HF113,Exploitation!$B$115:$G$119,6,FALSE))</f>
        <v/>
      </c>
      <c r="IJ113" s="351" t="str">
        <f>IF(ISERROR(VLOOKUP(HG113,Exploitation!$B$115:$G$119,5,FALSE)),"",VLOOKUP(HG113,Exploitation!$B$115:$G$119,5,FALSE))</f>
        <v/>
      </c>
      <c r="IK113" s="351" t="str">
        <f>IF(ISERROR(VLOOKUP(HG113,Exploitation!$B$115:$G$119,6,FALSE)),"",VLOOKUP(HG113,Exploitation!$B$115:$G$119,6,FALSE))</f>
        <v/>
      </c>
      <c r="IL113" s="355" t="str">
        <f>IF(ISERROR(VLOOKUP(HE113,Exploitation!$B$123:$D$127,1,FALSE)),"",VLOOKUP(HE113,Exploitation!$B$123:$D$127,1,FALSE))</f>
        <v/>
      </c>
      <c r="IM113" s="355" t="str">
        <f>IF(ISERROR(VLOOKUP(HF113,Exploitation!$B$123:$D$127,1,FALSE)),"",VLOOKUP(HF113,Exploitation!$B$123:$D$127,1,FALSE))</f>
        <v/>
      </c>
      <c r="IN113" s="355" t="str">
        <f>IF(ISERROR(VLOOKUP(HG113,Exploitation!$B$123:$D$127,1,FALSE)),"",VLOOKUP(HG113,Exploitation!$B$123:$D$127,1,FALSE))</f>
        <v/>
      </c>
      <c r="IO113" s="355" t="str">
        <f>IF(ISERROR(VLOOKUP(HE113,Exploitation!$B$123:$D$127,3,FALSE)),"",VLOOKUP(HE113,Exploitation!$B$123:$D$127,3,FALSE))</f>
        <v/>
      </c>
      <c r="IP113" s="355" t="str">
        <f>IF(ISERROR(VLOOKUP(HF113,Exploitation!$B$123:$D$127,3,FALSE)),"",VLOOKUP(HF113,Exploitation!$B$123:$D$127,3,FALSE))</f>
        <v/>
      </c>
      <c r="IQ113" s="355" t="str">
        <f>IF(ISERROR(VLOOKUP(HG113,Exploitation!$B$123:$D$127,3,FALSE)),"",VLOOKUP(HG113,Exploitation!$B$123:$D$127,3,FALSE))</f>
        <v/>
      </c>
      <c r="IR113" s="340">
        <f t="shared" si="188"/>
        <v>0</v>
      </c>
      <c r="IS113" s="340">
        <f t="shared" si="189"/>
        <v>0</v>
      </c>
      <c r="IT113" s="340">
        <f t="shared" si="190"/>
        <v>0</v>
      </c>
      <c r="IU113" s="340">
        <f t="shared" si="190"/>
        <v>0</v>
      </c>
      <c r="IV113" s="340">
        <f t="shared" si="191"/>
        <v>0</v>
      </c>
      <c r="IW113" s="340">
        <f t="shared" si="191"/>
        <v>0</v>
      </c>
    </row>
    <row r="114" spans="1:257" hidden="1" x14ac:dyDescent="0.25">
      <c r="A114" s="331">
        <v>14</v>
      </c>
      <c r="B114" s="280" t="str">
        <f t="shared" si="117"/>
        <v/>
      </c>
      <c r="C114" s="423">
        <f t="shared" ca="1" si="118"/>
        <v>0</v>
      </c>
      <c r="D114" s="423">
        <f t="shared" ca="1" si="119"/>
        <v>0</v>
      </c>
      <c r="E114" s="423">
        <f t="shared" ca="1" si="120"/>
        <v>0</v>
      </c>
      <c r="F114" s="423">
        <f t="shared" ca="1" si="121"/>
        <v>0</v>
      </c>
      <c r="G114" s="423">
        <f t="shared" ca="1" si="122"/>
        <v>0</v>
      </c>
      <c r="H114" s="423">
        <f t="shared" ca="1" si="123"/>
        <v>0</v>
      </c>
      <c r="I114" s="351" t="str">
        <f>IF(Exploitation!C102="","",Exploitation!C102)</f>
        <v/>
      </c>
      <c r="J114" s="351" t="str">
        <f>IF(Exploitation!D102="","",Exploitation!D102)</f>
        <v/>
      </c>
      <c r="K114" s="351" t="str">
        <f>IF(Exploitation!E102="","",Exploitation!E102)</f>
        <v/>
      </c>
      <c r="L114" s="340" t="str">
        <f>IF(ISERROR(VLOOKUP(I114,Exploitation!$B$115:$E$119,3,FALSE)),"",VLOOKUP(I114,Exploitation!$B$115:$E$119,3,FALSE))</f>
        <v/>
      </c>
      <c r="M114" s="340" t="str">
        <f>IF(ISERROR(VLOOKUP(J114,Exploitation!$B$115:$E$119,3,FALSE)),"",VLOOKUP(J114,Exploitation!$B$115:$E$119,3,FALSE))</f>
        <v/>
      </c>
      <c r="N114" s="340" t="str">
        <f>IF(ISERROR(VLOOKUP(K114,Exploitation!$B$115:$E$119,3,FALSE)),"",VLOOKUP(K114,Exploitation!$B$115:$E$119,3,FALSE))</f>
        <v/>
      </c>
      <c r="O114" s="361">
        <f t="shared" si="124"/>
        <v>0</v>
      </c>
      <c r="P114" s="361">
        <f t="shared" si="125"/>
        <v>0</v>
      </c>
      <c r="Q114" s="361">
        <f t="shared" si="125"/>
        <v>0</v>
      </c>
      <c r="R114" s="361">
        <f t="shared" si="126"/>
        <v>0</v>
      </c>
      <c r="S114" s="361">
        <f t="shared" si="127"/>
        <v>0</v>
      </c>
      <c r="T114" s="361">
        <f t="shared" si="128"/>
        <v>0</v>
      </c>
      <c r="U114" s="361">
        <f>IF(N114='Donnees d''entrée'!$B$477,'Donnees d''entrée'!$E$477*S114,0)</f>
        <v>0</v>
      </c>
      <c r="V114" s="361">
        <f>IF(N114='Donnees d''entrée'!$B$477,'Donnees d''entrée'!$F$477*S114,S114)</f>
        <v>0</v>
      </c>
      <c r="W114" s="361">
        <f>IF(ISERROR(VLOOKUP(N114,'Donnees d''entrée'!$B$470:$G$478,2,FALSE)*V114),0,VLOOKUP(N114,'Donnees d''entrée'!$B$470:$G$478,2,FALSE)*V114)</f>
        <v>0</v>
      </c>
      <c r="X114" s="361">
        <f>IF(ISERROR($O114*VLOOKUP($L114,'Donnees d''entrée'!$B$470:$G$478,4,FALSE)),0,$O114*VLOOKUP($L114,'Donnees d''entrée'!$B$470:$G$478,4,FALSE))</f>
        <v>0</v>
      </c>
      <c r="Y114" s="361">
        <f>IF(ISERROR($O114*VLOOKUP($L114,'Donnees d''entrée'!$B$470:$G$478,5,FALSE)),0,$O114*VLOOKUP($L114,'Donnees d''entrée'!$B$470:$G$478,5,FALSE))</f>
        <v>0</v>
      </c>
      <c r="Z114" s="361">
        <f>IF(ISERROR(P114*(1-VLOOKUP(L114,'Donnees d''entrée'!$B$470:$G$478,6,FALSE))),0,P114*(1-VLOOKUP(L114,'Donnees d''entrée'!$B$470:$G$478,6,FALSE)))</f>
        <v>0</v>
      </c>
      <c r="AA114" s="361">
        <f>IF(ISERROR(P114*VLOOKUP(L114,'Donnees d''entrée'!$B$470:$G$478,6,FALSE)),0,P114*VLOOKUP(L114,'Donnees d''entrée'!$B$470:$G$478,6,FALSE))</f>
        <v>0</v>
      </c>
      <c r="AB114" s="361">
        <f>IF(ISERROR($Q114*VLOOKUP($M114,'Donnees d''entrée'!$B$470:$G$478,4,FALSE)),0,$Q114*VLOOKUP($M114,'Donnees d''entrée'!$B$470:$G$478,4,FALSE))</f>
        <v>0</v>
      </c>
      <c r="AC114" s="361">
        <f>IF(ISERROR($Q114*VLOOKUP($M114,'Donnees d''entrée'!$B$470:$G$478,5,FALSE)),0,$Q114*VLOOKUP($M114,'Donnees d''entrée'!$B$470:$G$478,5,FALSE))</f>
        <v>0</v>
      </c>
      <c r="AD114" s="361">
        <f>IF(ISERROR(R114*(1-VLOOKUP(M114,'Donnees d''entrée'!$B$470:$G$478,6,FALSE))),0,R114*(1-VLOOKUP(M114,'Donnees d''entrée'!$B$470:$G$478,6,FALSE)))</f>
        <v>0</v>
      </c>
      <c r="AE114" s="361">
        <f>IF(ISERROR(R114*VLOOKUP($M114,'Donnees d''entrée'!$B$470:$G$478,6,FALSE)),0,R114*VLOOKUP($M114,'Donnees d''entrée'!$B$470:$G$478,6,FALSE))</f>
        <v>0</v>
      </c>
      <c r="AF114" s="361">
        <f>IF(ISERROR(IF(N114='Donnees d''entrée'!$B$477,U114,(V114-W114)*VLOOKUP(N114,'Donnees d''entrée'!$B$470:$G$478,4,FALSE))),0,IF(N114='Donnees d''entrée'!$B$477,U114,(V114-W114)*VLOOKUP(N114,'Donnees d''entrée'!$B$470:$G$478,4,FALSE)))</f>
        <v>0</v>
      </c>
      <c r="AG114" s="361">
        <f>IF(ISERROR(IF(N114='Donnees d''entrée'!$B$477,V114-W114,(V114-W114)*VLOOKUP(N114,'Donnees d''entrée'!$B$470:$G$478,5,FALSE))),0,IF(N114='Donnees d''entrée'!$B$477,V114-W114,(V114-W114)*VLOOKUP(N114,'Donnees d''entrée'!$B$470:$G$478,5,FALSE)))</f>
        <v>0</v>
      </c>
      <c r="AH114" s="361">
        <f>IF(ISERROR(IF(N114='Donnees d''entrée'!$B$477,(T114-U114-V114)*'Donnees d''entrée'!$G$477+AF114,(T114-W114)*(1-VLOOKUP(N114,'Donnees d''entrée'!$B$470:$G$478,6,FALSE)))),0,IF(N114='Donnees d''entrée'!$B$477,(T114-U114-V114)*'Donnees d''entrée'!$G$477+AF114,(T114-W114)*(1-VLOOKUP(N114,'Donnees d''entrée'!$B$470:$G$478,6,FALSE))))</f>
        <v>0</v>
      </c>
      <c r="AI114" s="361">
        <f>IF(ISERROR(IF(N114='Donnees d''entrée'!$B$477,(T114-U114-V114)*'Donnees d''entrée'!$G$477+AG114,(T114-W114)*VLOOKUP(N114,'Donnees d''entrée'!$B$470:$G$478,6,FALSE))),0,IF(N114='Donnees d''entrée'!$B$477,(T114-U114-V114)*'Donnees d''entrée'!$G$477+AG114,(T114-W114)*VLOOKUP(N114,'Donnees d''entrée'!$B$470:$G$478,6,FALSE)))</f>
        <v>0</v>
      </c>
      <c r="AJ114" s="351" t="str">
        <f>IF(ISERROR(VLOOKUP(I114,Exploitation!$B$115:$G$119,5,FALSE)),"",VLOOKUP(I114,Exploitation!$B$115:$G$119,5,FALSE))</f>
        <v/>
      </c>
      <c r="AK114" s="351" t="str">
        <f>IF(ISERROR(VLOOKUP(I114,Exploitation!$B$115:$G$119,6,FALSE)),"",VLOOKUP(I114,Exploitation!$B$115:$G$119,6,FALSE))</f>
        <v/>
      </c>
      <c r="AL114" s="351" t="str">
        <f>IF(ISERROR(VLOOKUP(J114,Exploitation!$B$115:$G$119,5,FALSE)),"",VLOOKUP(J114,Exploitation!$B$115:$G$119,5,FALSE))</f>
        <v/>
      </c>
      <c r="AM114" s="351" t="str">
        <f>IF(ISERROR(VLOOKUP(J114,Exploitation!$B$115:$G$119,6,FALSE)),"",VLOOKUP(J114,Exploitation!$B$115:$G$119,6,FALSE))</f>
        <v/>
      </c>
      <c r="AN114" s="351" t="str">
        <f>IF(ISERROR(VLOOKUP(K114,Exploitation!$B$115:$G$119,5,FALSE)),"",VLOOKUP(K114,Exploitation!$B$115:$G$119,5,FALSE))</f>
        <v/>
      </c>
      <c r="AO114" s="351" t="str">
        <f>IF(ISERROR(VLOOKUP(K114,Exploitation!$B$115:$G$119,6,FALSE)),"",VLOOKUP(K114,Exploitation!$B$115:$G$119,6,FALSE))</f>
        <v/>
      </c>
      <c r="AP114" s="355" t="str">
        <f>IF(ISERROR(VLOOKUP(I114,Exploitation!$B$123:$D$127,1,FALSE)),"",VLOOKUP(I114,Exploitation!$B$123:$D$127,1,FALSE))</f>
        <v/>
      </c>
      <c r="AQ114" s="355" t="str">
        <f>IF(ISERROR(VLOOKUP(J114,Exploitation!$B$123:$D$127,1,FALSE)),"",VLOOKUP(J114,Exploitation!$B$123:$D$127,1,FALSE))</f>
        <v/>
      </c>
      <c r="AR114" s="355" t="str">
        <f>IF(ISERROR(VLOOKUP(K114,Exploitation!$B$123:$D$127,1,FALSE)),"",VLOOKUP(K114,Exploitation!$B$123:$D$127,1,FALSE))</f>
        <v/>
      </c>
      <c r="AS114" s="355" t="str">
        <f>IF(ISERROR(VLOOKUP(I114,Exploitation!$B$123:$D$127,3,FALSE)),"",VLOOKUP(I114,Exploitation!$B$123:$D$127,3,FALSE))</f>
        <v/>
      </c>
      <c r="AT114" s="355" t="str">
        <f>IF(ISERROR(VLOOKUP(J114,Exploitation!$B$123:$D$127,3,FALSE)),"",VLOOKUP(J114,Exploitation!$B$123:$D$127,3,FALSE))</f>
        <v/>
      </c>
      <c r="AU114" s="355" t="str">
        <f>IF(ISERROR(VLOOKUP(K114,Exploitation!$B$123:$D$127,3,FALSE)),"",VLOOKUP(K114,Exploitation!$B$123:$D$127,3,FALSE))</f>
        <v/>
      </c>
      <c r="AV114" s="361">
        <f t="shared" si="111"/>
        <v>0</v>
      </c>
      <c r="AW114" s="361">
        <f t="shared" si="112"/>
        <v>0</v>
      </c>
      <c r="AX114" s="361">
        <f t="shared" si="113"/>
        <v>0</v>
      </c>
      <c r="AY114" s="361">
        <f t="shared" si="114"/>
        <v>0</v>
      </c>
      <c r="AZ114" s="361">
        <f t="shared" si="115"/>
        <v>0</v>
      </c>
      <c r="BA114" s="361">
        <f t="shared" si="129"/>
        <v>0</v>
      </c>
      <c r="BB114" s="361">
        <f t="shared" ca="1" si="130"/>
        <v>0</v>
      </c>
      <c r="BC114" s="361">
        <f t="shared" ca="1" si="131"/>
        <v>0</v>
      </c>
      <c r="BD114" s="361">
        <f t="shared" ca="1" si="132"/>
        <v>0</v>
      </c>
      <c r="BE114" s="361">
        <f t="shared" ca="1" si="133"/>
        <v>0</v>
      </c>
      <c r="BF114" s="361">
        <f t="shared" ca="1" si="134"/>
        <v>0</v>
      </c>
      <c r="BG114" s="361">
        <f t="shared" ca="1" si="135"/>
        <v>0</v>
      </c>
      <c r="BH114" s="351" t="str">
        <f>IF(Exploitation!F102="","",Exploitation!F102)</f>
        <v/>
      </c>
      <c r="BI114" s="351" t="str">
        <f>IF(Exploitation!G102="","",Exploitation!G102)</f>
        <v/>
      </c>
      <c r="BJ114" s="351" t="str">
        <f>IF(Exploitation!H102="","",Exploitation!H102)</f>
        <v/>
      </c>
      <c r="BK114" s="340" t="str">
        <f>IF(ISERROR(VLOOKUP(BH114,Exploitation!$B$115:$E$119,3,FALSE)),"",VLOOKUP(BH114,Exploitation!$B$115:$E$119,3,FALSE))</f>
        <v/>
      </c>
      <c r="BL114" s="340" t="str">
        <f>IF(ISERROR(VLOOKUP(BI114,Exploitation!$B$115:$E$119,3,FALSE)),"",VLOOKUP(BI114,Exploitation!$B$115:$E$119,3,FALSE))</f>
        <v/>
      </c>
      <c r="BM114" s="340" t="str">
        <f>IF(ISERROR(VLOOKUP(BJ114,Exploitation!$B$115:$E$119,3,FALSE)),"",VLOOKUP(BJ114,Exploitation!$B$115:$E$119,3,FALSE))</f>
        <v/>
      </c>
      <c r="BN114" s="361">
        <f t="shared" si="136"/>
        <v>0</v>
      </c>
      <c r="BO114" s="361">
        <f t="shared" si="137"/>
        <v>0</v>
      </c>
      <c r="BP114" s="361">
        <f t="shared" si="138"/>
        <v>0</v>
      </c>
      <c r="BQ114" s="361">
        <f t="shared" si="139"/>
        <v>0</v>
      </c>
      <c r="BR114" s="361">
        <f t="shared" si="140"/>
        <v>0</v>
      </c>
      <c r="BS114" s="361">
        <f t="shared" si="141"/>
        <v>0</v>
      </c>
      <c r="BT114" s="361">
        <f>IF(BM114='Donnees d''entrée'!$B$477,'Donnees d''entrée'!$E$477*BR114,0)</f>
        <v>0</v>
      </c>
      <c r="BU114" s="361">
        <f>IF(BM114='Donnees d''entrée'!$B$477,'Donnees d''entrée'!$F$477*BR114,BR114)</f>
        <v>0</v>
      </c>
      <c r="BV114" s="361">
        <f>IF(ISERROR(VLOOKUP(BM114,'Donnees d''entrée'!$B$470:$G$478,2,FALSE)*BU114),0,VLOOKUP(BM114,'Donnees d''entrée'!$B$470:$G$478,2,FALSE)*BU114)</f>
        <v>0</v>
      </c>
      <c r="BW114" s="361">
        <f>IF(ISERROR($BN114*VLOOKUP($BK114,'Donnees d''entrée'!$B$470:$G$478,4,FALSE)),0,$BN114*VLOOKUP($BK114,'Donnees d''entrée'!$B$470:$G$478,4,FALSE))</f>
        <v>0</v>
      </c>
      <c r="BX114" s="361">
        <f>IF(ISERROR($BN114*VLOOKUP($BK114,'Donnees d''entrée'!$B$470:$G$478,5,FALSE)),0,$BN114*VLOOKUP($BK114,'Donnees d''entrée'!$B$470:$G$478,5,FALSE))</f>
        <v>0</v>
      </c>
      <c r="BY114" s="361">
        <f>IF(ISERROR(BO114*(1-VLOOKUP(BK114,'Donnees d''entrée'!$B$470:$G$478,6,FALSE))),0,BO114*(1-VLOOKUP(BK114,'Donnees d''entrée'!$B$470:$G$478,6,FALSE)))</f>
        <v>0</v>
      </c>
      <c r="BZ114" s="361">
        <f>IF(ISERROR(BO114*VLOOKUP(BK114,'Donnees d''entrée'!$B$470:$G$478,6,FALSE)),0,BO114*VLOOKUP(BK114,'Donnees d''entrée'!$B$470:$G$478,6,FALSE))</f>
        <v>0</v>
      </c>
      <c r="CA114" s="361">
        <f>IF(ISERROR($BP114*VLOOKUP($BL114,'Donnees d''entrée'!$B$470:$G$478,4,FALSE)),0,$BP114*VLOOKUP($BL114,'Donnees d''entrée'!$B$470:$G$478,4,FALSE))</f>
        <v>0</v>
      </c>
      <c r="CB114" s="361">
        <f>IF(ISERROR($BP114*VLOOKUP($BL114,'Donnees d''entrée'!$B$470:$G$478,5,FALSE)),0,$BP114*VLOOKUP($BL114,'Donnees d''entrée'!$B$470:$G$478,5,FALSE))</f>
        <v>0</v>
      </c>
      <c r="CC114" s="361">
        <f>IF(ISERROR(BQ114*(1-VLOOKUP(BL114,'Donnees d''entrée'!$B$470:$G$478,6,FALSE))),0,BQ114*(1-VLOOKUP(BL114,'Donnees d''entrée'!$B$470:$G$478,6,FALSE)))</f>
        <v>0</v>
      </c>
      <c r="CD114" s="361">
        <f>IF(ISERROR(BQ114*VLOOKUP(BL114,'Donnees d''entrée'!$B$470:$G$478,6,FALSE)),0,BQ114*VLOOKUP(BL114,'Donnees d''entrée'!$B$470:$G$478,6,FALSE))</f>
        <v>0</v>
      </c>
      <c r="CE114" s="361">
        <f>IF(ISERROR(IF(BM114='Donnees d''entrée'!$B$477,BT114,(BU114-BV114)*VLOOKUP(BM114,'Donnees d''entrée'!$B$470:$G$478,4,FALSE))),0,IF(BM114='Donnees d''entrée'!$B$477,BT114,(BU114-BV114)*VLOOKUP(BM114,'Donnees d''entrée'!$B$470:$G$478,4,FALSE)))</f>
        <v>0</v>
      </c>
      <c r="CF114" s="361">
        <f>IF(ISERROR(IF(BM114='Donnees d''entrée'!$B$477,BU114-BV114,(BU114-BV114)*VLOOKUP(BM114,'Donnees d''entrée'!$B$470:$G$478,5,FALSE))),0,IF(BM114='Donnees d''entrée'!$B$477,BU114-BV114,(BU114-BV114)*VLOOKUP(BM114,'Donnees d''entrée'!$B$470:$G$478,5,FALSE)))</f>
        <v>0</v>
      </c>
      <c r="CG114" s="361">
        <f>IF(ISERROR(IF(BM114='Donnees d''entrée'!$B$477,(BS114-BT114-BU114)*'Donnees d''entrée'!$G$477+CE114,(BS114-BV114)*(1-VLOOKUP(BM114,'Donnees d''entrée'!$B$470:$G$478,6,FALSE)))),0,IF(BM114='Donnees d''entrée'!$B$477,(BS114-BT114-BU114)*'Donnees d''entrée'!$G$477+CE114,(BS114-BV114)*(1-VLOOKUP(BM114,'Donnees d''entrée'!$B$470:$G$478,6,FALSE))))</f>
        <v>0</v>
      </c>
      <c r="CH114" s="361">
        <f>IF(ISERROR(IF(BM114='Donnees d''entrée'!$B$477,(BS114-BT114-BU114)*'Donnees d''entrée'!$G$477+CF114,(BS114-BV114)*VLOOKUP(BM114,'Donnees d''entrée'!$B$470:$G$478,6,FALSE))),0,IF(BM114='Donnees d''entrée'!$B$477,(BS114-BT114-BU114)*'Donnees d''entrée'!$G$477+CF114,(BS114-BV114)*VLOOKUP(BM114,'Donnees d''entrée'!$B$470:$G$478,6,FALSE)))</f>
        <v>0</v>
      </c>
      <c r="CI114" s="351" t="str">
        <f>IF(ISERROR(VLOOKUP(BH114,Exploitation!$B$115:$G$119,5,FALSE)),"",VLOOKUP(BH114,Exploitation!$B$115:$G$119,5,FALSE))</f>
        <v/>
      </c>
      <c r="CJ114" s="351" t="str">
        <f>IF(ISERROR(VLOOKUP(BH114,Exploitation!$B$115:$G$119,6,FALSE)),"",VLOOKUP(BH114,Exploitation!$B$115:$G$119,6,FALSE))</f>
        <v/>
      </c>
      <c r="CK114" s="351" t="str">
        <f>IF(ISERROR(VLOOKUP(BI114,Exploitation!$B$115:$G$119,5,FALSE)),"",VLOOKUP(BI114,Exploitation!$B$115:$G$119,5,FALSE))</f>
        <v/>
      </c>
      <c r="CL114" s="351" t="str">
        <f>IF(ISERROR(VLOOKUP(BI114,Exploitation!$B$115:$G$119,6,FALSE)),"",VLOOKUP(BI114,Exploitation!$B$115:$G$119,6,FALSE))</f>
        <v/>
      </c>
      <c r="CM114" s="351" t="str">
        <f>IF(ISERROR(VLOOKUP(BJ114,Exploitation!$B$115:$G$119,5,FALSE)),"",VLOOKUP(BJ114,Exploitation!$B$115:$G$119,5,FALSE))</f>
        <v/>
      </c>
      <c r="CN114" s="351" t="str">
        <f>IF(ISERROR(VLOOKUP(BJ114,Exploitation!$B$115:$G$119,6,FALSE)),"",VLOOKUP(BJ114,Exploitation!$B$115:$G$119,6,FALSE))</f>
        <v/>
      </c>
      <c r="CO114" s="355" t="str">
        <f>IF(ISERROR(VLOOKUP(BH114,Exploitation!$B$123:$D$127,1,FALSE)),"",VLOOKUP(BH114,Exploitation!$B$123:$D$127,1,FALSE))</f>
        <v/>
      </c>
      <c r="CP114" s="355" t="str">
        <f>IF(ISERROR(VLOOKUP(BI114,Exploitation!$B$123:$D$127,1,FALSE)),"",VLOOKUP(BI114,Exploitation!$B$123:$D$127,1,FALSE))</f>
        <v/>
      </c>
      <c r="CQ114" s="355" t="str">
        <f>IF(ISERROR(VLOOKUP(BJ114,Exploitation!$B$123:$D$127,1,FALSE)),"",VLOOKUP(BJ114,Exploitation!$B$123:$D$127,1,FALSE))</f>
        <v/>
      </c>
      <c r="CR114" s="355" t="str">
        <f>IF(ISERROR(VLOOKUP(BH114,Exploitation!$B$123:$D$127,3,FALSE)),"",VLOOKUP(BH114,Exploitation!$B$123:$D$127,3,FALSE))</f>
        <v/>
      </c>
      <c r="CS114" s="355" t="str">
        <f>IF(ISERROR(VLOOKUP(BI114,Exploitation!$B$123:$D$127,3,FALSE)),"",VLOOKUP(BI114,Exploitation!$B$123:$D$127,3,FALSE))</f>
        <v/>
      </c>
      <c r="CT114" s="355" t="str">
        <f>IF(ISERROR(VLOOKUP(BJ114,Exploitation!$B$123:$D$127,3,FALSE)),"",VLOOKUP(BJ114,Exploitation!$B$123:$D$127,3,FALSE))</f>
        <v/>
      </c>
      <c r="CU114" s="340">
        <f t="shared" si="142"/>
        <v>0</v>
      </c>
      <c r="CV114" s="340">
        <f t="shared" si="142"/>
        <v>0</v>
      </c>
      <c r="CW114" s="340">
        <f t="shared" si="143"/>
        <v>0</v>
      </c>
      <c r="CX114" s="340">
        <f t="shared" si="143"/>
        <v>0</v>
      </c>
      <c r="CY114" s="340">
        <f t="shared" si="144"/>
        <v>0</v>
      </c>
      <c r="CZ114" s="340">
        <f t="shared" si="144"/>
        <v>0</v>
      </c>
      <c r="DA114" s="340">
        <f t="shared" ca="1" si="145"/>
        <v>0</v>
      </c>
      <c r="DB114" s="340">
        <f t="shared" ca="1" si="146"/>
        <v>0</v>
      </c>
      <c r="DC114" s="340">
        <f t="shared" ca="1" si="147"/>
        <v>0</v>
      </c>
      <c r="DD114" s="340">
        <f t="shared" ca="1" si="148"/>
        <v>0</v>
      </c>
      <c r="DE114" s="340">
        <f t="shared" ca="1" si="149"/>
        <v>0</v>
      </c>
      <c r="DF114" s="340">
        <f t="shared" ca="1" si="150"/>
        <v>0</v>
      </c>
      <c r="DG114" s="351" t="str">
        <f>IF(Exploitation!I102="","",Exploitation!I102)</f>
        <v/>
      </c>
      <c r="DH114" s="351" t="str">
        <f>IF(Exploitation!J102="","",Exploitation!J102)</f>
        <v/>
      </c>
      <c r="DI114" s="351" t="str">
        <f>IF(Exploitation!K102="","",Exploitation!K102)</f>
        <v/>
      </c>
      <c r="DJ114" s="340" t="str">
        <f>IF(ISERROR(VLOOKUP(DG114,Exploitation!$B$115:$E$119,3,FALSE)),"",VLOOKUP(DG114,Exploitation!$B$115:$E$119,3,FALSE))</f>
        <v/>
      </c>
      <c r="DK114" s="340" t="str">
        <f>IF(ISERROR(VLOOKUP(DH114,Exploitation!$B$115:$E$119,3,FALSE)),"",VLOOKUP(DH114,Exploitation!$B$115:$E$119,3,FALSE))</f>
        <v/>
      </c>
      <c r="DL114" s="340" t="str">
        <f>IF(ISERROR(VLOOKUP(DI114,Exploitation!$B$115:$E$119,3,FALSE)),"",VLOOKUP(DI114,Exploitation!$B$115:$E$119,3,FALSE))</f>
        <v/>
      </c>
      <c r="DM114" s="361">
        <f t="shared" si="151"/>
        <v>0</v>
      </c>
      <c r="DN114" s="361">
        <f t="shared" si="152"/>
        <v>0</v>
      </c>
      <c r="DO114" s="361">
        <f t="shared" si="153"/>
        <v>0</v>
      </c>
      <c r="DP114" s="361">
        <f t="shared" si="154"/>
        <v>0</v>
      </c>
      <c r="DQ114" s="361">
        <f t="shared" si="155"/>
        <v>0</v>
      </c>
      <c r="DR114" s="361">
        <f t="shared" si="156"/>
        <v>0</v>
      </c>
      <c r="DS114" s="361">
        <f>IF(DL114='Donnees d''entrée'!$B$477,'Donnees d''entrée'!$E$477*DQ114,0)</f>
        <v>0</v>
      </c>
      <c r="DT114" s="361">
        <f>IF(DL114='Donnees d''entrée'!$B$477,'Donnees d''entrée'!$F$477*DQ114,DQ114)</f>
        <v>0</v>
      </c>
      <c r="DU114" s="361">
        <f>IF(ISERROR(VLOOKUP(DL114,'Donnees d''entrée'!$B$470:$G$478,2,FALSE)*DT114),0,VLOOKUP(DL114,'Donnees d''entrée'!$B$470:$G$478,2,FALSE)*DT114)</f>
        <v>0</v>
      </c>
      <c r="DV114" s="361">
        <f>IF(ISERROR($DM114*VLOOKUP($DJ114,'Donnees d''entrée'!$B$470:$G$478,4,FALSE)),0,$DM114*VLOOKUP($DJ114,'Donnees d''entrée'!$B$470:$G$478,4,FALSE))</f>
        <v>0</v>
      </c>
      <c r="DW114" s="361">
        <f>IF(ISERROR($DM114*VLOOKUP($DJ114,'Donnees d''entrée'!$B$470:$G$478,5,FALSE)),0,$DM114*VLOOKUP($DJ114,'Donnees d''entrée'!$B$470:$G$478,5,FALSE))</f>
        <v>0</v>
      </c>
      <c r="DX114" s="361">
        <f>IF(ISERROR(DN114*(1-VLOOKUP(DJ114,'Donnees d''entrée'!$B$470:$G$478,6,FALSE))),0,DN114*(1-VLOOKUP(DJ114,'Donnees d''entrée'!$B$470:$G$478,6,FALSE)))</f>
        <v>0</v>
      </c>
      <c r="DY114" s="361">
        <f>IF(ISERROR(DN114*VLOOKUP(DJ114,'Donnees d''entrée'!$B$470:$G$478,6,FALSE)),0,DN114*VLOOKUP(DJ114,'Donnees d''entrée'!$B$470:$G$478,6,FALSE))</f>
        <v>0</v>
      </c>
      <c r="DZ114" s="361">
        <f>IF(ISERROR($DO114*VLOOKUP($DK114,'Donnees d''entrée'!$B$470:$G$478,4,FALSE)),0,$DO114*VLOOKUP($DK114,'Donnees d''entrée'!$B$470:$G$478,4,FALSE))</f>
        <v>0</v>
      </c>
      <c r="EA114" s="361">
        <f>IF(ISERROR($DO114*VLOOKUP($DK114,'Donnees d''entrée'!$B$470:$G$478,5,FALSE)),0,$DO114*VLOOKUP($DK114,'Donnees d''entrée'!$B$470:$G$478,5,FALSE))</f>
        <v>0</v>
      </c>
      <c r="EB114" s="361">
        <f>IF(ISERROR(DP114*(1-VLOOKUP(DK114,'Donnees d''entrée'!$B$470:$G$478,6,FALSE))),0,DP114*(1-VLOOKUP(DK114,'Donnees d''entrée'!$B$470:$G$478,6,FALSE)))</f>
        <v>0</v>
      </c>
      <c r="EC114" s="361">
        <f>IF(ISERROR(DP114*VLOOKUP(DK114,'Donnees d''entrée'!$B$470:$G$478,6,FALSE)),0,DP114*VLOOKUP(DK114,'Donnees d''entrée'!$B$470:$G$478,6,FALSE))</f>
        <v>0</v>
      </c>
      <c r="ED114" s="361">
        <f>IF(ISERROR(IF(DL114='Donnees d''entrée'!$B$477,DS114,(DT114-DU114)*VLOOKUP(DL114,'Donnees d''entrée'!$B$470:$G$478,4,FALSE))),0,IF(DL114='Donnees d''entrée'!$B$477,DS114,(DT114-DU114)*VLOOKUP(DL114,'Donnees d''entrée'!$B$470:$G$478,4,FALSE)))</f>
        <v>0</v>
      </c>
      <c r="EE114" s="361">
        <f>IF(ISERROR(IF(DL114='Donnees d''entrée'!$B$477,DT114-DU114,(DT114-DU114)*VLOOKUP(DL114,'Donnees d''entrée'!$B$470:$G$478,5,FALSE))),0,IF(DL114='Donnees d''entrée'!$B$477,DT114-DU114,(DT114-DU114)*VLOOKUP(DL114,'Donnees d''entrée'!$B$470:$G$478,5,FALSE)))</f>
        <v>0</v>
      </c>
      <c r="EF114" s="361">
        <f>IF(ISERROR(IF(DL114='Donnees d''entrée'!$B$477,(DR114-DS114-DT114)*'Donnees d''entrée'!$G$477+ED114,(DR114-DU114)*(1-VLOOKUP(DL114,'Donnees d''entrée'!$B$470:$G$478,6,FALSE)))),0,IF(DL114='Donnees d''entrée'!$B$477,(DR114-DS114-DT114)*'Donnees d''entrée'!$G$477+ED114,(DR114-DU114)*(1-VLOOKUP(DL114,'Donnees d''entrée'!$B$470:$G$478,6,FALSE))))</f>
        <v>0</v>
      </c>
      <c r="EG114" s="361">
        <f>IF(ISERROR(IF(DL114='Donnees d''entrée'!$B$477,(DR114-DS114-DT114)*'Donnees d''entrée'!$G$477+EE114,(DR114-DU114)*VLOOKUP(DL114,'Donnees d''entrée'!$B$470:$G$478,6,FALSE))),0,IF(DL114='Donnees d''entrée'!$B$477,(DR114-DS114-DT114)*'Donnees d''entrée'!$G$477+EE114,(DR114-DU114)*VLOOKUP(DL114,'Donnees d''entrée'!$B$470:$G$478,6,FALSE)))</f>
        <v>0</v>
      </c>
      <c r="EH114" s="351" t="str">
        <f>IF(ISERROR(VLOOKUP(DG114,Exploitation!$B$115:$G$119,5,FALSE)),"",VLOOKUP(DG114,Exploitation!$B$115:$G$119,5,FALSE))</f>
        <v/>
      </c>
      <c r="EI114" s="351" t="str">
        <f>IF(ISERROR(VLOOKUP(DG114,Exploitation!$B$115:$G$119,6,FALSE)),"",VLOOKUP(DG114,Exploitation!$B$115:$G$119,6,FALSE))</f>
        <v/>
      </c>
      <c r="EJ114" s="351" t="str">
        <f>IF(ISERROR(VLOOKUP(DH114,Exploitation!$B$115:$G$119,5,FALSE)),"",VLOOKUP(DH114,Exploitation!$B$115:$G$119,5,FALSE))</f>
        <v/>
      </c>
      <c r="EK114" s="351" t="str">
        <f>IF(ISERROR(VLOOKUP(DH114,Exploitation!$B$115:$G$119,6,FALSE)),"",VLOOKUP(DH114,Exploitation!$B$115:$G$119,6,FALSE))</f>
        <v/>
      </c>
      <c r="EL114" s="351" t="str">
        <f>IF(ISERROR(VLOOKUP(DI114,Exploitation!$B$115:$G$119,5,FALSE)),"",VLOOKUP(DI114,Exploitation!$B$115:$G$119,5,FALSE))</f>
        <v/>
      </c>
      <c r="EM114" s="351" t="str">
        <f>IF(ISERROR(VLOOKUP(DI114,Exploitation!$B$115:$G$119,6,FALSE)),"",VLOOKUP(DI114,Exploitation!$B$115:$G$119,6,FALSE))</f>
        <v/>
      </c>
      <c r="EN114" s="355" t="str">
        <f>IF(ISERROR(VLOOKUP(DG114,Exploitation!$B$123:$D$127,1,FALSE)),"",VLOOKUP(DG114,Exploitation!$B$123:$D$127,1,FALSE))</f>
        <v/>
      </c>
      <c r="EO114" s="355" t="str">
        <f>IF(ISERROR(VLOOKUP(DH114,Exploitation!$B$123:$D$127,1,FALSE)),"",VLOOKUP(DH114,Exploitation!$B$123:$D$127,1,FALSE))</f>
        <v/>
      </c>
      <c r="EP114" s="355" t="str">
        <f>IF(ISERROR(VLOOKUP(DI114,Exploitation!$B$123:$D$127,1,FALSE)),"",VLOOKUP(DI114,Exploitation!$B$123:$D$127,1,FALSE))</f>
        <v/>
      </c>
      <c r="EQ114" s="355" t="str">
        <f>IF(ISERROR(VLOOKUP(DG114,Exploitation!$B$123:$D$127,3,FALSE)),"",VLOOKUP(DG114,Exploitation!$B$123:$D$127,3,FALSE))</f>
        <v/>
      </c>
      <c r="ER114" s="355" t="str">
        <f>IF(ISERROR(VLOOKUP(DH114,Exploitation!$B$123:$D$127,3,FALSE)),"",VLOOKUP(DH114,Exploitation!$B$123:$D$127,3,FALSE))</f>
        <v/>
      </c>
      <c r="ES114" s="355" t="str">
        <f>IF(ISERROR(VLOOKUP(DI114,Exploitation!$B$123:$D$127,3,FALSE)),"",VLOOKUP(DI114,Exploitation!$B$123:$D$127,3,FALSE))</f>
        <v/>
      </c>
      <c r="ET114" s="340">
        <f t="shared" si="157"/>
        <v>0</v>
      </c>
      <c r="EU114" s="340">
        <f t="shared" si="157"/>
        <v>0</v>
      </c>
      <c r="EV114" s="340">
        <f t="shared" si="158"/>
        <v>0</v>
      </c>
      <c r="EW114" s="340">
        <f t="shared" si="116"/>
        <v>0</v>
      </c>
      <c r="EX114" s="340">
        <f t="shared" si="159"/>
        <v>0</v>
      </c>
      <c r="EY114" s="340">
        <f t="shared" si="159"/>
        <v>0</v>
      </c>
      <c r="EZ114" s="340">
        <f t="shared" ca="1" si="160"/>
        <v>0</v>
      </c>
      <c r="FA114" s="340">
        <f t="shared" ca="1" si="161"/>
        <v>0</v>
      </c>
      <c r="FB114" s="340">
        <f t="shared" ca="1" si="162"/>
        <v>0</v>
      </c>
      <c r="FC114" s="340">
        <f t="shared" ca="1" si="163"/>
        <v>0</v>
      </c>
      <c r="FD114" s="340">
        <f t="shared" ca="1" si="164"/>
        <v>0</v>
      </c>
      <c r="FE114" s="340">
        <f t="shared" ca="1" si="165"/>
        <v>0</v>
      </c>
      <c r="FF114" s="351" t="str">
        <f>IF(Exploitation!L102="","",Exploitation!L102)</f>
        <v/>
      </c>
      <c r="FG114" s="351" t="str">
        <f>IF(Exploitation!M102="","",Exploitation!M102)</f>
        <v/>
      </c>
      <c r="FH114" s="351" t="str">
        <f>IF(Exploitation!N102="","",Exploitation!N102)</f>
        <v/>
      </c>
      <c r="FI114" s="340" t="str">
        <f>IF(ISERROR(VLOOKUP(FF114,Exploitation!$B$115:$E$119,3,FALSE)),"",VLOOKUP(FF114,Exploitation!$B$115:$E$119,3,FALSE))</f>
        <v/>
      </c>
      <c r="FJ114" s="340" t="str">
        <f>IF(ISERROR(VLOOKUP(FG114,Exploitation!$B$115:$E$119,3,FALSE)),"",VLOOKUP(FG114,Exploitation!$B$115:$E$119,3,FALSE))</f>
        <v/>
      </c>
      <c r="FK114" s="340" t="str">
        <f>IF(ISERROR(VLOOKUP(FH114,Exploitation!$B$115:$E$119,3,FALSE)),"",VLOOKUP(FH114,Exploitation!$B$115:$E$119,3,FALSE))</f>
        <v/>
      </c>
      <c r="FL114" s="361">
        <f t="shared" si="166"/>
        <v>0</v>
      </c>
      <c r="FM114" s="361">
        <f t="shared" si="167"/>
        <v>0</v>
      </c>
      <c r="FN114" s="361">
        <f t="shared" si="168"/>
        <v>0</v>
      </c>
      <c r="FO114" s="361">
        <f t="shared" si="169"/>
        <v>0</v>
      </c>
      <c r="FP114" s="361">
        <f t="shared" si="170"/>
        <v>0</v>
      </c>
      <c r="FQ114" s="361">
        <f t="shared" si="171"/>
        <v>0</v>
      </c>
      <c r="FR114" s="361">
        <f>IF(FK114='Donnees d''entrée'!$B$477,'Donnees d''entrée'!$E$477*FP114,0)</f>
        <v>0</v>
      </c>
      <c r="FS114" s="361">
        <f>IF(FK114='Donnees d''entrée'!$B$477,'Donnees d''entrée'!$F$477*FP114,FP114)</f>
        <v>0</v>
      </c>
      <c r="FT114" s="361">
        <f>IF(ISERROR(VLOOKUP(FK114,'Donnees d''entrée'!$B$470:$G$478,2,FALSE)*FS114),0,VLOOKUP(FK114,'Donnees d''entrée'!$B$470:$G$478,2,FALSE)*FS114)</f>
        <v>0</v>
      </c>
      <c r="FU114" s="361">
        <f>IF(ISERROR($FL114*VLOOKUP($FI114,'Donnees d''entrée'!$B$470:$G$478,4,FALSE)),0,$FL114*VLOOKUP($FI114,'Donnees d''entrée'!$B$470:$G$478,4,FALSE))</f>
        <v>0</v>
      </c>
      <c r="FV114" s="361">
        <f>IF(ISERROR($FL114*VLOOKUP($FI114,'Donnees d''entrée'!$B$470:$G$478,5,FALSE)),0,$FL114*VLOOKUP($FI114,'Donnees d''entrée'!$B$470:$G$478,5,FALSE))</f>
        <v>0</v>
      </c>
      <c r="FW114" s="361">
        <f>IF(ISERROR(FM114*(1-VLOOKUP(FI114,'Donnees d''entrée'!$B$470:$G$478,6,FALSE))),0,FM114*(1-VLOOKUP(FI114,'Donnees d''entrée'!$B$470:$G$478,6,FALSE)))</f>
        <v>0</v>
      </c>
      <c r="FX114" s="361">
        <f>IF(ISERROR(FM114*VLOOKUP(FI114,'Donnees d''entrée'!$B$470:$G$478,6,FALSE)),0,FM114*VLOOKUP(FI114,'Donnees d''entrée'!$B$470:$G$478,6,FALSE))</f>
        <v>0</v>
      </c>
      <c r="FY114" s="361">
        <f>IF(ISERROR($FN114*VLOOKUP($FJ114,'Donnees d''entrée'!$B$470:$G$478,4,FALSE)),0,$FN114*VLOOKUP($FJ114,'Donnees d''entrée'!$B$470:$G$478,4,FALSE))</f>
        <v>0</v>
      </c>
      <c r="FZ114" s="361">
        <f>IF(ISERROR($FN114*VLOOKUP($FJ114,'Donnees d''entrée'!$B$470:$G$478,5,FALSE)),0,$FN114*VLOOKUP($FJ114,'Donnees d''entrée'!$B$470:$G$478,5,FALSE))</f>
        <v>0</v>
      </c>
      <c r="GA114" s="361">
        <f>IF(ISERROR(FO114*(1-VLOOKUP(FJ114,'Donnees d''entrée'!$B$470:$G$478,6,FALSE))),0,FO114*(1-VLOOKUP(FJ114,'Donnees d''entrée'!$B$470:$G$478,6,FALSE)))</f>
        <v>0</v>
      </c>
      <c r="GB114" s="361">
        <f>IF(ISERROR(FO114*VLOOKUP(FJ114,'Donnees d''entrée'!$B$470:$G$478,6,FALSE)),0,FO114*VLOOKUP(FJ114,'Donnees d''entrée'!$B$470:$G$478,6,FALSE))</f>
        <v>0</v>
      </c>
      <c r="GC114" s="361">
        <f>IF(ISERROR(IF(FK114='Donnees d''entrée'!$B$477,FR114,(FS114-FT114)*VLOOKUP(FK114,'Donnees d''entrée'!$B$470:$G$478,4,FALSE))),0,IF(FK114='Donnees d''entrée'!$B$477,FR114,(FS114-FT114)*VLOOKUP(FK114,'Donnees d''entrée'!$B$470:$G$478,4,FALSE)))</f>
        <v>0</v>
      </c>
      <c r="GD114" s="361">
        <f>IF(ISERROR(IF(FK114='Donnees d''entrée'!$B$477,FS114-FT114,(FS114-FT114)*VLOOKUP(FK114,'Donnees d''entrée'!$B$470:$G$478,5,FALSE))),0,IF(FK114='Donnees d''entrée'!$B$477,FS114-FT114,(FS114-FT114)*VLOOKUP(FK114,'Donnees d''entrée'!$B$470:$G$478,5,FALSE)))</f>
        <v>0</v>
      </c>
      <c r="GE114" s="361">
        <f>IF(ISERROR(IF(FK114='Donnees d''entrée'!$B$477,(FQ114-FR114-FS114)*'Donnees d''entrée'!$G$477+GC114,(FQ114-FT114)*(1-VLOOKUP(FK114,'Donnees d''entrée'!$B$470:$G$478,6,FALSE)))),0,IF(FK114='Donnees d''entrée'!$B$477,(FQ114-FR114-FS114)*'Donnees d''entrée'!$G$477+GC114,(FQ114-FT114)*(1-VLOOKUP(FK114,'Donnees d''entrée'!$B$470:$G$478,6,FALSE))))</f>
        <v>0</v>
      </c>
      <c r="GF114" s="361">
        <f>IF(ISERROR(IF(FK114='Donnees d''entrée'!$B$477,(FQ114-FR114-FS114)*'Donnees d''entrée'!$G$477+GD114,(FQ114-FT114)*VLOOKUP(FK114,'Donnees d''entrée'!$B$470:$G$478,6,FALSE))),0,IF(FK114='Donnees d''entrée'!$B$477,(FQ114-FR114-FS114)*'Donnees d''entrée'!$G$477+GD114,(FQ114-FT114)*VLOOKUP(FK114,'Donnees d''entrée'!$B$470:$G$478,6,FALSE)))</f>
        <v>0</v>
      </c>
      <c r="GG114" s="351" t="str">
        <f>IF(ISERROR(VLOOKUP(FF114,Exploitation!$B$115:$G$119,5,FALSE)),"",VLOOKUP(FF114,Exploitation!$B$115:$G$119,5,FALSE))</f>
        <v/>
      </c>
      <c r="GH114" s="351" t="str">
        <f>IF(ISERROR(VLOOKUP(FF114,Exploitation!$B$115:$G$119,6,FALSE)),"",VLOOKUP(FF114,Exploitation!$B$115:$G$119,6,FALSE))</f>
        <v/>
      </c>
      <c r="GI114" s="351" t="str">
        <f>IF(ISERROR(VLOOKUP(FG114,Exploitation!$B$115:$G$119,5,FALSE)),"",VLOOKUP(FG114,Exploitation!$B$115:$G$119,5,FALSE))</f>
        <v/>
      </c>
      <c r="GJ114" s="351" t="str">
        <f>IF(ISERROR(VLOOKUP(FG114,Exploitation!$B$115:$G$119,6,FALSE)),"",VLOOKUP(FG114,Exploitation!$B$115:$G$119,6,FALSE))</f>
        <v/>
      </c>
      <c r="GK114" s="351" t="str">
        <f>IF(ISERROR(VLOOKUP(FH114,Exploitation!$B$115:$G$119,5,FALSE)),"",VLOOKUP(FH114,Exploitation!$B$115:$G$119,5,FALSE))</f>
        <v/>
      </c>
      <c r="GL114" s="351" t="str">
        <f>IF(ISERROR(VLOOKUP(FH114,Exploitation!$B$115:$G$119,6,FALSE)),"",VLOOKUP(FH114,Exploitation!$B$115:$G$119,6,FALSE))</f>
        <v/>
      </c>
      <c r="GM114" s="355" t="str">
        <f>IF(ISERROR(VLOOKUP(FF114,Exploitation!$B$123:$D$127,1,FALSE)),"",VLOOKUP(FF114,Exploitation!$B$123:$D$127,1,FALSE))</f>
        <v/>
      </c>
      <c r="GN114" s="355" t="str">
        <f>IF(ISERROR(VLOOKUP(FG114,Exploitation!$B$123:$D$127,1,FALSE)),"",VLOOKUP(FG114,Exploitation!$B$123:$D$127,1,FALSE))</f>
        <v/>
      </c>
      <c r="GO114" s="355" t="str">
        <f>IF(ISERROR(VLOOKUP(FH114,Exploitation!$B$123:$D$127,1,FALSE)),"",VLOOKUP(FH114,Exploitation!$B$123:$D$127,1,FALSE))</f>
        <v/>
      </c>
      <c r="GP114" s="355" t="str">
        <f>IF(ISERROR(VLOOKUP(FF114,Exploitation!$B$123:$D$127,3,FALSE)),"",VLOOKUP(FF114,Exploitation!$B$123:$D$127,3,FALSE))</f>
        <v/>
      </c>
      <c r="GQ114" s="355" t="str">
        <f>IF(ISERROR(VLOOKUP(FG114,Exploitation!$B$123:$D$127,3,FALSE)),"",VLOOKUP(FG114,Exploitation!$B$123:$D$127,3,FALSE))</f>
        <v/>
      </c>
      <c r="GR114" s="355" t="str">
        <f>IF(ISERROR(VLOOKUP(FH114,Exploitation!$B$123:$D$127,3,FALSE)),"",VLOOKUP(FH114,Exploitation!$B$123:$D$127,3,FALSE))</f>
        <v/>
      </c>
      <c r="GS114" s="340">
        <f t="shared" si="172"/>
        <v>0</v>
      </c>
      <c r="GT114" s="340">
        <f t="shared" si="173"/>
        <v>0</v>
      </c>
      <c r="GU114" s="340">
        <f t="shared" si="174"/>
        <v>0</v>
      </c>
      <c r="GV114" s="340">
        <f t="shared" si="174"/>
        <v>0</v>
      </c>
      <c r="GW114" s="340">
        <f t="shared" si="175"/>
        <v>0</v>
      </c>
      <c r="GX114" s="340">
        <f t="shared" si="175"/>
        <v>0</v>
      </c>
      <c r="GY114" s="340">
        <f t="shared" ca="1" si="176"/>
        <v>0</v>
      </c>
      <c r="GZ114" s="340">
        <f t="shared" ca="1" si="177"/>
        <v>0</v>
      </c>
      <c r="HA114" s="340">
        <f t="shared" ca="1" si="178"/>
        <v>0</v>
      </c>
      <c r="HB114" s="340">
        <f t="shared" ca="1" si="179"/>
        <v>0</v>
      </c>
      <c r="HC114" s="340">
        <f t="shared" ca="1" si="180"/>
        <v>0</v>
      </c>
      <c r="HD114" s="340">
        <f t="shared" ca="1" si="181"/>
        <v>0</v>
      </c>
      <c r="HE114" s="351" t="str">
        <f>IF(Exploitation!O102="","",Exploitation!O102)</f>
        <v/>
      </c>
      <c r="HF114" s="351" t="str">
        <f>IF(Exploitation!P102="","",Exploitation!P102)</f>
        <v/>
      </c>
      <c r="HG114" s="351" t="str">
        <f>IF(Exploitation!Q102="","",Exploitation!Q102)</f>
        <v/>
      </c>
      <c r="HH114" s="340" t="str">
        <f>IF(ISERROR(VLOOKUP(HE114,Exploitation!$B$115:$E$119,3,FALSE)),"",VLOOKUP(HE114,Exploitation!$B$115:$E$119,3,FALSE))</f>
        <v/>
      </c>
      <c r="HI114" s="340" t="str">
        <f>IF(ISERROR(VLOOKUP(HF114,Exploitation!$B$115:$E$119,3,FALSE)),"",VLOOKUP(HF114,Exploitation!$B$115:$E$119,3,FALSE))</f>
        <v/>
      </c>
      <c r="HJ114" s="340" t="str">
        <f>IF(ISERROR(VLOOKUP(HG114,Exploitation!$B$115:$E$119,3,FALSE)),"",VLOOKUP(HG114,Exploitation!$B$115:$E$119,3,FALSE))</f>
        <v/>
      </c>
      <c r="HK114" s="361">
        <f t="shared" si="182"/>
        <v>0</v>
      </c>
      <c r="HL114" s="361">
        <f t="shared" si="183"/>
        <v>0</v>
      </c>
      <c r="HM114" s="361">
        <f t="shared" si="184"/>
        <v>0</v>
      </c>
      <c r="HN114" s="361">
        <f t="shared" si="185"/>
        <v>0</v>
      </c>
      <c r="HO114" s="361">
        <f t="shared" si="186"/>
        <v>0</v>
      </c>
      <c r="HP114" s="361">
        <f t="shared" si="187"/>
        <v>0</v>
      </c>
      <c r="HQ114" s="361">
        <f>IF(HJ114='Donnees d''entrée'!$B$477,'Donnees d''entrée'!$E$477*HO114,0)</f>
        <v>0</v>
      </c>
      <c r="HR114" s="361">
        <f>IF(HJ114='Donnees d''entrée'!$B$477,'Donnees d''entrée'!$F$477*HO114,HO114)</f>
        <v>0</v>
      </c>
      <c r="HS114" s="361">
        <f>IF(ISERROR(VLOOKUP(HJ114,'Donnees d''entrée'!$B$470:$G$478,2,FALSE)*HR114),0,VLOOKUP(HJ114,'Donnees d''entrée'!$B$470:$G$478,2,FALSE)*HR114)</f>
        <v>0</v>
      </c>
      <c r="HT114" s="361">
        <f>IF(ISERROR($HK114*VLOOKUP($HH114,'Donnees d''entrée'!$B$470:$G$478,4,FALSE)),0,$HK114*VLOOKUP($HH114,'Donnees d''entrée'!$B$470:$G$478,4,FALSE))</f>
        <v>0</v>
      </c>
      <c r="HU114" s="361">
        <f>IF(ISERROR($HK114*VLOOKUP($HH114,'Donnees d''entrée'!$B$470:$G$478,5,FALSE)),0,$HK114*VLOOKUP($HH114,'Donnees d''entrée'!$B$470:$G$478,5,FALSE))</f>
        <v>0</v>
      </c>
      <c r="HV114" s="361">
        <f>IF(ISERROR(HL114*(1-VLOOKUP(HH114,'Donnees d''entrée'!$B$470:$G$478,6,FALSE))),0,HL114*(1-VLOOKUP(HH114,'Donnees d''entrée'!$B$470:$G$478,6,FALSE)))</f>
        <v>0</v>
      </c>
      <c r="HW114" s="361">
        <f>IF(ISERROR(HL114*VLOOKUP(HH114,'Donnees d''entrée'!$B$470:$G$478,6,FALSE)),0,HL114*VLOOKUP(HH114,'Donnees d''entrée'!$B$470:$G$478,6,FALSE))</f>
        <v>0</v>
      </c>
      <c r="HX114" s="361">
        <f>IF(ISERROR($HM114*VLOOKUP($HI114,'Donnees d''entrée'!$B$470:$G$478,4,FALSE)),0,$HM114*VLOOKUP($HI114,'Donnees d''entrée'!$B$470:$G$478,4,FALSE))</f>
        <v>0</v>
      </c>
      <c r="HY114" s="361">
        <f>IF(ISERROR($HM114*VLOOKUP($HI114,'Donnees d''entrée'!$B$470:$G$478,5,FALSE)),0,$HM114*VLOOKUP($HI114,'Donnees d''entrée'!$B$470:$G$478,5,FALSE))</f>
        <v>0</v>
      </c>
      <c r="HZ114" s="361">
        <f>IF(ISERROR(HN114*(1-VLOOKUP(HI114,'Donnees d''entrée'!$B$470:$G$478,6,FALSE))),0,HN114*(1-VLOOKUP(HI114,'Donnees d''entrée'!$B$470:$G$478,6,FALSE)))</f>
        <v>0</v>
      </c>
      <c r="IA114" s="361">
        <f>IF(ISERROR(HN114*VLOOKUP(HI114,'Donnees d''entrée'!$B$470:$G$478,6,FALSE)),0,HN114*VLOOKUP(HI114,'Donnees d''entrée'!$B$470:$G$478,6,FALSE))</f>
        <v>0</v>
      </c>
      <c r="IB114" s="361">
        <f>IF(ISERROR(IF(HJ114='Donnees d''entrée'!$B$477,HQ114,(HR114-HS114)*VLOOKUP(HJ114,'Donnees d''entrée'!$B$470:$G$478,4,FALSE))),0,IF(HJ114='Donnees d''entrée'!$B$477,HQ114,(HR114-HS114)*VLOOKUP(HJ114,'Donnees d''entrée'!$B$470:$G$478,4,FALSE)))</f>
        <v>0</v>
      </c>
      <c r="IC114" s="361">
        <f>IF(ISERROR(IF(HJ114='Donnees d''entrée'!$B$477,HR114-HS114,(HR114-HS114)*VLOOKUP(HJ114,'Donnees d''entrée'!$B$470:$G$478,5,FALSE))),0,IF(HJ114='Donnees d''entrée'!$B$477,HR114-HS114,(HR114-HS114)*VLOOKUP(HJ114,'Donnees d''entrée'!$B$470:$G$478,5,FALSE)))</f>
        <v>0</v>
      </c>
      <c r="ID114" s="361">
        <f>IF(ISERROR(IF(HJ114='Donnees d''entrée'!$B$477,(HP114-HQ114-HR114)*'Donnees d''entrée'!$G$477+IB114,(HP114-HS114)*(1-VLOOKUP(HJ114,'Donnees d''entrée'!$B$470:$G$478,6,FALSE)))),0,IF(HJ114='Donnees d''entrée'!$B$477,(HP114-HQ114-HR114)*'Donnees d''entrée'!$G$477+IB114,(HP114-HS114)*(1-VLOOKUP(HJ114,'Donnees d''entrée'!$B$470:$G$478,6,FALSE))))</f>
        <v>0</v>
      </c>
      <c r="IE114" s="361">
        <f>IF(ISERROR(IF(HJ114='Donnees d''entrée'!$B$477,(HP114-HQ114-HR114)*'Donnees d''entrée'!$G$477+IC114,(HP114-HS114)*VLOOKUP(HJ114,'Donnees d''entrée'!$B$470:$G$478,6,FALSE))),0,IF(HJ114='Donnees d''entrée'!$B$477,(HP114-HQ114-HR114)*'Donnees d''entrée'!$G$477+IC114,(HP114-HS114)*VLOOKUP(HJ114,'Donnees d''entrée'!$B$470:$G$478,6,FALSE)))</f>
        <v>0</v>
      </c>
      <c r="IF114" s="351" t="str">
        <f>IF(ISERROR(VLOOKUP(HE114,Exploitation!$B$115:$G$119,5,FALSE)),"",VLOOKUP(HE114,Exploitation!$B$115:$G$119,5,FALSE))</f>
        <v/>
      </c>
      <c r="IG114" s="351" t="str">
        <f>IF(ISERROR(VLOOKUP(HE114,Exploitation!$B$115:$G$119,6,FALSE)),"",VLOOKUP(HE114,Exploitation!$B$115:$G$119,6,FALSE))</f>
        <v/>
      </c>
      <c r="IH114" s="351" t="str">
        <f>IF(ISERROR(VLOOKUP(HF114,Exploitation!$B$115:$G$119,5,FALSE)),"",VLOOKUP(HF114,Exploitation!$B$115:$G$119,5,FALSE))</f>
        <v/>
      </c>
      <c r="II114" s="351" t="str">
        <f>IF(ISERROR(VLOOKUP(HF114,Exploitation!$B$115:$G$119,6,FALSE)),"",VLOOKUP(HF114,Exploitation!$B$115:$G$119,6,FALSE))</f>
        <v/>
      </c>
      <c r="IJ114" s="351" t="str">
        <f>IF(ISERROR(VLOOKUP(HG114,Exploitation!$B$115:$G$119,5,FALSE)),"",VLOOKUP(HG114,Exploitation!$B$115:$G$119,5,FALSE))</f>
        <v/>
      </c>
      <c r="IK114" s="351" t="str">
        <f>IF(ISERROR(VLOOKUP(HG114,Exploitation!$B$115:$G$119,6,FALSE)),"",VLOOKUP(HG114,Exploitation!$B$115:$G$119,6,FALSE))</f>
        <v/>
      </c>
      <c r="IL114" s="355" t="str">
        <f>IF(ISERROR(VLOOKUP(HE114,Exploitation!$B$123:$D$127,1,FALSE)),"",VLOOKUP(HE114,Exploitation!$B$123:$D$127,1,FALSE))</f>
        <v/>
      </c>
      <c r="IM114" s="355" t="str">
        <f>IF(ISERROR(VLOOKUP(HF114,Exploitation!$B$123:$D$127,1,FALSE)),"",VLOOKUP(HF114,Exploitation!$B$123:$D$127,1,FALSE))</f>
        <v/>
      </c>
      <c r="IN114" s="355" t="str">
        <f>IF(ISERROR(VLOOKUP(HG114,Exploitation!$B$123:$D$127,1,FALSE)),"",VLOOKUP(HG114,Exploitation!$B$123:$D$127,1,FALSE))</f>
        <v/>
      </c>
      <c r="IO114" s="355" t="str">
        <f>IF(ISERROR(VLOOKUP(HE114,Exploitation!$B$123:$D$127,3,FALSE)),"",VLOOKUP(HE114,Exploitation!$B$123:$D$127,3,FALSE))</f>
        <v/>
      </c>
      <c r="IP114" s="355" t="str">
        <f>IF(ISERROR(VLOOKUP(HF114,Exploitation!$B$123:$D$127,3,FALSE)),"",VLOOKUP(HF114,Exploitation!$B$123:$D$127,3,FALSE))</f>
        <v/>
      </c>
      <c r="IQ114" s="355" t="str">
        <f>IF(ISERROR(VLOOKUP(HG114,Exploitation!$B$123:$D$127,3,FALSE)),"",VLOOKUP(HG114,Exploitation!$B$123:$D$127,3,FALSE))</f>
        <v/>
      </c>
      <c r="IR114" s="340">
        <f t="shared" si="188"/>
        <v>0</v>
      </c>
      <c r="IS114" s="340">
        <f t="shared" si="189"/>
        <v>0</v>
      </c>
      <c r="IT114" s="340">
        <f t="shared" si="190"/>
        <v>0</v>
      </c>
      <c r="IU114" s="340">
        <f t="shared" si="190"/>
        <v>0</v>
      </c>
      <c r="IV114" s="340">
        <f t="shared" si="191"/>
        <v>0</v>
      </c>
      <c r="IW114" s="340">
        <f t="shared" si="191"/>
        <v>0</v>
      </c>
    </row>
    <row r="115" spans="1:257" hidden="1" x14ac:dyDescent="0.25">
      <c r="A115" s="331">
        <v>15</v>
      </c>
      <c r="B115" s="280" t="str">
        <f t="shared" si="117"/>
        <v/>
      </c>
      <c r="C115" s="423">
        <f t="shared" ca="1" si="118"/>
        <v>0</v>
      </c>
      <c r="D115" s="423">
        <f t="shared" ca="1" si="119"/>
        <v>0</v>
      </c>
      <c r="E115" s="423">
        <f t="shared" ca="1" si="120"/>
        <v>0</v>
      </c>
      <c r="F115" s="423">
        <f t="shared" ca="1" si="121"/>
        <v>0</v>
      </c>
      <c r="G115" s="423">
        <f t="shared" ca="1" si="122"/>
        <v>0</v>
      </c>
      <c r="H115" s="423">
        <f t="shared" ca="1" si="123"/>
        <v>0</v>
      </c>
      <c r="I115" s="351" t="str">
        <f>IF(Exploitation!C103="","",Exploitation!C103)</f>
        <v/>
      </c>
      <c r="J115" s="351" t="str">
        <f>IF(Exploitation!D103="","",Exploitation!D103)</f>
        <v/>
      </c>
      <c r="K115" s="351" t="str">
        <f>IF(Exploitation!E103="","",Exploitation!E103)</f>
        <v/>
      </c>
      <c r="L115" s="340" t="str">
        <f>IF(ISERROR(VLOOKUP(I115,Exploitation!$B$115:$E$119,3,FALSE)),"",VLOOKUP(I115,Exploitation!$B$115:$E$119,3,FALSE))</f>
        <v/>
      </c>
      <c r="M115" s="340" t="str">
        <f>IF(ISERROR(VLOOKUP(J115,Exploitation!$B$115:$E$119,3,FALSE)),"",VLOOKUP(J115,Exploitation!$B$115:$E$119,3,FALSE))</f>
        <v/>
      </c>
      <c r="N115" s="340" t="str">
        <f>IF(ISERROR(VLOOKUP(K115,Exploitation!$B$115:$E$119,3,FALSE)),"",VLOOKUP(K115,Exploitation!$B$115:$E$119,3,FALSE))</f>
        <v/>
      </c>
      <c r="O115" s="361">
        <f t="shared" si="124"/>
        <v>0</v>
      </c>
      <c r="P115" s="361">
        <f t="shared" si="125"/>
        <v>0</v>
      </c>
      <c r="Q115" s="361">
        <f t="shared" si="125"/>
        <v>0</v>
      </c>
      <c r="R115" s="361">
        <f t="shared" si="126"/>
        <v>0</v>
      </c>
      <c r="S115" s="361">
        <f t="shared" si="127"/>
        <v>0</v>
      </c>
      <c r="T115" s="361">
        <f t="shared" si="128"/>
        <v>0</v>
      </c>
      <c r="U115" s="361">
        <f>IF(N115='Donnees d''entrée'!$B$477,'Donnees d''entrée'!$E$477*S115,0)</f>
        <v>0</v>
      </c>
      <c r="V115" s="361">
        <f>IF(N115='Donnees d''entrée'!$B$477,'Donnees d''entrée'!$F$477*S115,S115)</f>
        <v>0</v>
      </c>
      <c r="W115" s="361">
        <f>IF(ISERROR(VLOOKUP(N115,'Donnees d''entrée'!$B$470:$G$478,2,FALSE)*V115),0,VLOOKUP(N115,'Donnees d''entrée'!$B$470:$G$478,2,FALSE)*V115)</f>
        <v>0</v>
      </c>
      <c r="X115" s="361">
        <f>IF(ISERROR($O115*VLOOKUP($L115,'Donnees d''entrée'!$B$470:$G$478,4,FALSE)),0,$O115*VLOOKUP($L115,'Donnees d''entrée'!$B$470:$G$478,4,FALSE))</f>
        <v>0</v>
      </c>
      <c r="Y115" s="361">
        <f>IF(ISERROR($O115*VLOOKUP($L115,'Donnees d''entrée'!$B$470:$G$478,5,FALSE)),0,$O115*VLOOKUP($L115,'Donnees d''entrée'!$B$470:$G$478,5,FALSE))</f>
        <v>0</v>
      </c>
      <c r="Z115" s="361">
        <f>IF(ISERROR(P115*(1-VLOOKUP(L115,'Donnees d''entrée'!$B$470:$G$478,6,FALSE))),0,P115*(1-VLOOKUP(L115,'Donnees d''entrée'!$B$470:$G$478,6,FALSE)))</f>
        <v>0</v>
      </c>
      <c r="AA115" s="361">
        <f>IF(ISERROR(P115*VLOOKUP(L115,'Donnees d''entrée'!$B$470:$G$478,6,FALSE)),0,P115*VLOOKUP(L115,'Donnees d''entrée'!$B$470:$G$478,6,FALSE))</f>
        <v>0</v>
      </c>
      <c r="AB115" s="361">
        <f>IF(ISERROR($Q115*VLOOKUP($M115,'Donnees d''entrée'!$B$470:$G$478,4,FALSE)),0,$Q115*VLOOKUP($M115,'Donnees d''entrée'!$B$470:$G$478,4,FALSE))</f>
        <v>0</v>
      </c>
      <c r="AC115" s="361">
        <f>IF(ISERROR($Q115*VLOOKUP($M115,'Donnees d''entrée'!$B$470:$G$478,5,FALSE)),0,$Q115*VLOOKUP($M115,'Donnees d''entrée'!$B$470:$G$478,5,FALSE))</f>
        <v>0</v>
      </c>
      <c r="AD115" s="361">
        <f>IF(ISERROR(R115*(1-VLOOKUP(M115,'Donnees d''entrée'!$B$470:$G$478,6,FALSE))),0,R115*(1-VLOOKUP(M115,'Donnees d''entrée'!$B$470:$G$478,6,FALSE)))</f>
        <v>0</v>
      </c>
      <c r="AE115" s="361">
        <f>IF(ISERROR(R115*VLOOKUP($M115,'Donnees d''entrée'!$B$470:$G$478,6,FALSE)),0,R115*VLOOKUP($M115,'Donnees d''entrée'!$B$470:$G$478,6,FALSE))</f>
        <v>0</v>
      </c>
      <c r="AF115" s="361">
        <f>IF(ISERROR(IF(N115='Donnees d''entrée'!$B$477,U115,(V115-W115)*VLOOKUP(N115,'Donnees d''entrée'!$B$470:$G$478,4,FALSE))),0,IF(N115='Donnees d''entrée'!$B$477,U115,(V115-W115)*VLOOKUP(N115,'Donnees d''entrée'!$B$470:$G$478,4,FALSE)))</f>
        <v>0</v>
      </c>
      <c r="AG115" s="361">
        <f>IF(ISERROR(IF(N115='Donnees d''entrée'!$B$477,V115-W115,(V115-W115)*VLOOKUP(N115,'Donnees d''entrée'!$B$470:$G$478,5,FALSE))),0,IF(N115='Donnees d''entrée'!$B$477,V115-W115,(V115-W115)*VLOOKUP(N115,'Donnees d''entrée'!$B$470:$G$478,5,FALSE)))</f>
        <v>0</v>
      </c>
      <c r="AH115" s="361">
        <f>IF(ISERROR(IF(N115='Donnees d''entrée'!$B$477,(T115-U115-V115)*'Donnees d''entrée'!$G$477+AF115,(T115-W115)*(1-VLOOKUP(N115,'Donnees d''entrée'!$B$470:$G$478,6,FALSE)))),0,IF(N115='Donnees d''entrée'!$B$477,(T115-U115-V115)*'Donnees d''entrée'!$G$477+AF115,(T115-W115)*(1-VLOOKUP(N115,'Donnees d''entrée'!$B$470:$G$478,6,FALSE))))</f>
        <v>0</v>
      </c>
      <c r="AI115" s="361">
        <f>IF(ISERROR(IF(N115='Donnees d''entrée'!$B$477,(T115-U115-V115)*'Donnees d''entrée'!$G$477+AG115,(T115-W115)*VLOOKUP(N115,'Donnees d''entrée'!$B$470:$G$478,6,FALSE))),0,IF(N115='Donnees d''entrée'!$B$477,(T115-U115-V115)*'Donnees d''entrée'!$G$477+AG115,(T115-W115)*VLOOKUP(N115,'Donnees d''entrée'!$B$470:$G$478,6,FALSE)))</f>
        <v>0</v>
      </c>
      <c r="AJ115" s="351" t="str">
        <f>IF(ISERROR(VLOOKUP(I115,Exploitation!$B$115:$G$119,5,FALSE)),"",VLOOKUP(I115,Exploitation!$B$115:$G$119,5,FALSE))</f>
        <v/>
      </c>
      <c r="AK115" s="351" t="str">
        <f>IF(ISERROR(VLOOKUP(I115,Exploitation!$B$115:$G$119,6,FALSE)),"",VLOOKUP(I115,Exploitation!$B$115:$G$119,6,FALSE))</f>
        <v/>
      </c>
      <c r="AL115" s="351" t="str">
        <f>IF(ISERROR(VLOOKUP(J115,Exploitation!$B$115:$G$119,5,FALSE)),"",VLOOKUP(J115,Exploitation!$B$115:$G$119,5,FALSE))</f>
        <v/>
      </c>
      <c r="AM115" s="351" t="str">
        <f>IF(ISERROR(VLOOKUP(J115,Exploitation!$B$115:$G$119,6,FALSE)),"",VLOOKUP(J115,Exploitation!$B$115:$G$119,6,FALSE))</f>
        <v/>
      </c>
      <c r="AN115" s="351" t="str">
        <f>IF(ISERROR(VLOOKUP(K115,Exploitation!$B$115:$G$119,5,FALSE)),"",VLOOKUP(K115,Exploitation!$B$115:$G$119,5,FALSE))</f>
        <v/>
      </c>
      <c r="AO115" s="351" t="str">
        <f>IF(ISERROR(VLOOKUP(K115,Exploitation!$B$115:$G$119,6,FALSE)),"",VLOOKUP(K115,Exploitation!$B$115:$G$119,6,FALSE))</f>
        <v/>
      </c>
      <c r="AP115" s="355" t="str">
        <f>IF(ISERROR(VLOOKUP(I115,Exploitation!$B$123:$D$127,1,FALSE)),"",VLOOKUP(I115,Exploitation!$B$123:$D$127,1,FALSE))</f>
        <v/>
      </c>
      <c r="AQ115" s="355" t="str">
        <f>IF(ISERROR(VLOOKUP(J115,Exploitation!$B$123:$D$127,1,FALSE)),"",VLOOKUP(J115,Exploitation!$B$123:$D$127,1,FALSE))</f>
        <v/>
      </c>
      <c r="AR115" s="355" t="str">
        <f>IF(ISERROR(VLOOKUP(K115,Exploitation!$B$123:$D$127,1,FALSE)),"",VLOOKUP(K115,Exploitation!$B$123:$D$127,1,FALSE))</f>
        <v/>
      </c>
      <c r="AS115" s="355" t="str">
        <f>IF(ISERROR(VLOOKUP(I115,Exploitation!$B$123:$D$127,3,FALSE)),"",VLOOKUP(I115,Exploitation!$B$123:$D$127,3,FALSE))</f>
        <v/>
      </c>
      <c r="AT115" s="355" t="str">
        <f>IF(ISERROR(VLOOKUP(J115,Exploitation!$B$123:$D$127,3,FALSE)),"",VLOOKUP(J115,Exploitation!$B$123:$D$127,3,FALSE))</f>
        <v/>
      </c>
      <c r="AU115" s="355" t="str">
        <f>IF(ISERROR(VLOOKUP(K115,Exploitation!$B$123:$D$127,3,FALSE)),"",VLOOKUP(K115,Exploitation!$B$123:$D$127,3,FALSE))</f>
        <v/>
      </c>
      <c r="AV115" s="361">
        <f t="shared" si="111"/>
        <v>0</v>
      </c>
      <c r="AW115" s="361">
        <f t="shared" si="112"/>
        <v>0</v>
      </c>
      <c r="AX115" s="361">
        <f t="shared" si="113"/>
        <v>0</v>
      </c>
      <c r="AY115" s="361">
        <f t="shared" si="114"/>
        <v>0</v>
      </c>
      <c r="AZ115" s="361">
        <f t="shared" si="115"/>
        <v>0</v>
      </c>
      <c r="BA115" s="361">
        <f t="shared" si="129"/>
        <v>0</v>
      </c>
      <c r="BB115" s="361">
        <f t="shared" ca="1" si="130"/>
        <v>0</v>
      </c>
      <c r="BC115" s="361">
        <f t="shared" ca="1" si="131"/>
        <v>0</v>
      </c>
      <c r="BD115" s="361">
        <f t="shared" ca="1" si="132"/>
        <v>0</v>
      </c>
      <c r="BE115" s="361">
        <f t="shared" ca="1" si="133"/>
        <v>0</v>
      </c>
      <c r="BF115" s="361">
        <f t="shared" ca="1" si="134"/>
        <v>0</v>
      </c>
      <c r="BG115" s="361">
        <f t="shared" ca="1" si="135"/>
        <v>0</v>
      </c>
      <c r="BH115" s="351" t="str">
        <f>IF(Exploitation!F103="","",Exploitation!F103)</f>
        <v/>
      </c>
      <c r="BI115" s="351" t="str">
        <f>IF(Exploitation!G103="","",Exploitation!G103)</f>
        <v/>
      </c>
      <c r="BJ115" s="351" t="str">
        <f>IF(Exploitation!H103="","",Exploitation!H103)</f>
        <v/>
      </c>
      <c r="BK115" s="340" t="str">
        <f>IF(ISERROR(VLOOKUP(BH115,Exploitation!$B$115:$E$119,3,FALSE)),"",VLOOKUP(BH115,Exploitation!$B$115:$E$119,3,FALSE))</f>
        <v/>
      </c>
      <c r="BL115" s="340" t="str">
        <f>IF(ISERROR(VLOOKUP(BI115,Exploitation!$B$115:$E$119,3,FALSE)),"",VLOOKUP(BI115,Exploitation!$B$115:$E$119,3,FALSE))</f>
        <v/>
      </c>
      <c r="BM115" s="340" t="str">
        <f>IF(ISERROR(VLOOKUP(BJ115,Exploitation!$B$115:$E$119,3,FALSE)),"",VLOOKUP(BJ115,Exploitation!$B$115:$E$119,3,FALSE))</f>
        <v/>
      </c>
      <c r="BN115" s="361">
        <f t="shared" si="136"/>
        <v>0</v>
      </c>
      <c r="BO115" s="361">
        <f t="shared" si="137"/>
        <v>0</v>
      </c>
      <c r="BP115" s="361">
        <f t="shared" si="138"/>
        <v>0</v>
      </c>
      <c r="BQ115" s="361">
        <f t="shared" si="139"/>
        <v>0</v>
      </c>
      <c r="BR115" s="361">
        <f t="shared" si="140"/>
        <v>0</v>
      </c>
      <c r="BS115" s="361">
        <f t="shared" si="141"/>
        <v>0</v>
      </c>
      <c r="BT115" s="361">
        <f>IF(BM115='Donnees d''entrée'!$B$477,'Donnees d''entrée'!$E$477*BR115,0)</f>
        <v>0</v>
      </c>
      <c r="BU115" s="361">
        <f>IF(BM115='Donnees d''entrée'!$B$477,'Donnees d''entrée'!$F$477*BR115,BR115)</f>
        <v>0</v>
      </c>
      <c r="BV115" s="361">
        <f>IF(ISERROR(VLOOKUP(BM115,'Donnees d''entrée'!$B$470:$G$478,2,FALSE)*BU115),0,VLOOKUP(BM115,'Donnees d''entrée'!$B$470:$G$478,2,FALSE)*BU115)</f>
        <v>0</v>
      </c>
      <c r="BW115" s="361">
        <f>IF(ISERROR($BN115*VLOOKUP($BK115,'Donnees d''entrée'!$B$470:$G$478,4,FALSE)),0,$BN115*VLOOKUP($BK115,'Donnees d''entrée'!$B$470:$G$478,4,FALSE))</f>
        <v>0</v>
      </c>
      <c r="BX115" s="361">
        <f>IF(ISERROR($BN115*VLOOKUP($BK115,'Donnees d''entrée'!$B$470:$G$478,5,FALSE)),0,$BN115*VLOOKUP($BK115,'Donnees d''entrée'!$B$470:$G$478,5,FALSE))</f>
        <v>0</v>
      </c>
      <c r="BY115" s="361">
        <f>IF(ISERROR(BO115*(1-VLOOKUP(BK115,'Donnees d''entrée'!$B$470:$G$478,6,FALSE))),0,BO115*(1-VLOOKUP(BK115,'Donnees d''entrée'!$B$470:$G$478,6,FALSE)))</f>
        <v>0</v>
      </c>
      <c r="BZ115" s="361">
        <f>IF(ISERROR(BO115*VLOOKUP(BK115,'Donnees d''entrée'!$B$470:$G$478,6,FALSE)),0,BO115*VLOOKUP(BK115,'Donnees d''entrée'!$B$470:$G$478,6,FALSE))</f>
        <v>0</v>
      </c>
      <c r="CA115" s="361">
        <f>IF(ISERROR($BP115*VLOOKUP($BL115,'Donnees d''entrée'!$B$470:$G$478,4,FALSE)),0,$BP115*VLOOKUP($BL115,'Donnees d''entrée'!$B$470:$G$478,4,FALSE))</f>
        <v>0</v>
      </c>
      <c r="CB115" s="361">
        <f>IF(ISERROR($BP115*VLOOKUP($BL115,'Donnees d''entrée'!$B$470:$G$478,5,FALSE)),0,$BP115*VLOOKUP($BL115,'Donnees d''entrée'!$B$470:$G$478,5,FALSE))</f>
        <v>0</v>
      </c>
      <c r="CC115" s="361">
        <f>IF(ISERROR(BQ115*(1-VLOOKUP(BL115,'Donnees d''entrée'!$B$470:$G$478,6,FALSE))),0,BQ115*(1-VLOOKUP(BL115,'Donnees d''entrée'!$B$470:$G$478,6,FALSE)))</f>
        <v>0</v>
      </c>
      <c r="CD115" s="361">
        <f>IF(ISERROR(BQ115*VLOOKUP(BL115,'Donnees d''entrée'!$B$470:$G$478,6,FALSE)),0,BQ115*VLOOKUP(BL115,'Donnees d''entrée'!$B$470:$G$478,6,FALSE))</f>
        <v>0</v>
      </c>
      <c r="CE115" s="361">
        <f>IF(ISERROR(IF(BM115='Donnees d''entrée'!$B$477,BT115,(BU115-BV115)*VLOOKUP(BM115,'Donnees d''entrée'!$B$470:$G$478,4,FALSE))),0,IF(BM115='Donnees d''entrée'!$B$477,BT115,(BU115-BV115)*VLOOKUP(BM115,'Donnees d''entrée'!$B$470:$G$478,4,FALSE)))</f>
        <v>0</v>
      </c>
      <c r="CF115" s="361">
        <f>IF(ISERROR(IF(BM115='Donnees d''entrée'!$B$477,BU115-BV115,(BU115-BV115)*VLOOKUP(BM115,'Donnees d''entrée'!$B$470:$G$478,5,FALSE))),0,IF(BM115='Donnees d''entrée'!$B$477,BU115-BV115,(BU115-BV115)*VLOOKUP(BM115,'Donnees d''entrée'!$B$470:$G$478,5,FALSE)))</f>
        <v>0</v>
      </c>
      <c r="CG115" s="361">
        <f>IF(ISERROR(IF(BM115='Donnees d''entrée'!$B$477,(BS115-BT115-BU115)*'Donnees d''entrée'!$G$477+CE115,(BS115-BV115)*(1-VLOOKUP(BM115,'Donnees d''entrée'!$B$470:$G$478,6,FALSE)))),0,IF(BM115='Donnees d''entrée'!$B$477,(BS115-BT115-BU115)*'Donnees d''entrée'!$G$477+CE115,(BS115-BV115)*(1-VLOOKUP(BM115,'Donnees d''entrée'!$B$470:$G$478,6,FALSE))))</f>
        <v>0</v>
      </c>
      <c r="CH115" s="361">
        <f>IF(ISERROR(IF(BM115='Donnees d''entrée'!$B$477,(BS115-BT115-BU115)*'Donnees d''entrée'!$G$477+CF115,(BS115-BV115)*VLOOKUP(BM115,'Donnees d''entrée'!$B$470:$G$478,6,FALSE))),0,IF(BM115='Donnees d''entrée'!$B$477,(BS115-BT115-BU115)*'Donnees d''entrée'!$G$477+CF115,(BS115-BV115)*VLOOKUP(BM115,'Donnees d''entrée'!$B$470:$G$478,6,FALSE)))</f>
        <v>0</v>
      </c>
      <c r="CI115" s="351" t="str">
        <f>IF(ISERROR(VLOOKUP(BH115,Exploitation!$B$115:$G$119,5,FALSE)),"",VLOOKUP(BH115,Exploitation!$B$115:$G$119,5,FALSE))</f>
        <v/>
      </c>
      <c r="CJ115" s="351" t="str">
        <f>IF(ISERROR(VLOOKUP(BH115,Exploitation!$B$115:$G$119,6,FALSE)),"",VLOOKUP(BH115,Exploitation!$B$115:$G$119,6,FALSE))</f>
        <v/>
      </c>
      <c r="CK115" s="351" t="str">
        <f>IF(ISERROR(VLOOKUP(BI115,Exploitation!$B$115:$G$119,5,FALSE)),"",VLOOKUP(BI115,Exploitation!$B$115:$G$119,5,FALSE))</f>
        <v/>
      </c>
      <c r="CL115" s="351" t="str">
        <f>IF(ISERROR(VLOOKUP(BI115,Exploitation!$B$115:$G$119,6,FALSE)),"",VLOOKUP(BI115,Exploitation!$B$115:$G$119,6,FALSE))</f>
        <v/>
      </c>
      <c r="CM115" s="351" t="str">
        <f>IF(ISERROR(VLOOKUP(BJ115,Exploitation!$B$115:$G$119,5,FALSE)),"",VLOOKUP(BJ115,Exploitation!$B$115:$G$119,5,FALSE))</f>
        <v/>
      </c>
      <c r="CN115" s="351" t="str">
        <f>IF(ISERROR(VLOOKUP(BJ115,Exploitation!$B$115:$G$119,6,FALSE)),"",VLOOKUP(BJ115,Exploitation!$B$115:$G$119,6,FALSE))</f>
        <v/>
      </c>
      <c r="CO115" s="355" t="str">
        <f>IF(ISERROR(VLOOKUP(BH115,Exploitation!$B$123:$D$127,1,FALSE)),"",VLOOKUP(BH115,Exploitation!$B$123:$D$127,1,FALSE))</f>
        <v/>
      </c>
      <c r="CP115" s="355" t="str">
        <f>IF(ISERROR(VLOOKUP(BI115,Exploitation!$B$123:$D$127,1,FALSE)),"",VLOOKUP(BI115,Exploitation!$B$123:$D$127,1,FALSE))</f>
        <v/>
      </c>
      <c r="CQ115" s="355" t="str">
        <f>IF(ISERROR(VLOOKUP(BJ115,Exploitation!$B$123:$D$127,1,FALSE)),"",VLOOKUP(BJ115,Exploitation!$B$123:$D$127,1,FALSE))</f>
        <v/>
      </c>
      <c r="CR115" s="355" t="str">
        <f>IF(ISERROR(VLOOKUP(BH115,Exploitation!$B$123:$D$127,3,FALSE)),"",VLOOKUP(BH115,Exploitation!$B$123:$D$127,3,FALSE))</f>
        <v/>
      </c>
      <c r="CS115" s="355" t="str">
        <f>IF(ISERROR(VLOOKUP(BI115,Exploitation!$B$123:$D$127,3,FALSE)),"",VLOOKUP(BI115,Exploitation!$B$123:$D$127,3,FALSE))</f>
        <v/>
      </c>
      <c r="CT115" s="355" t="str">
        <f>IF(ISERROR(VLOOKUP(BJ115,Exploitation!$B$123:$D$127,3,FALSE)),"",VLOOKUP(BJ115,Exploitation!$B$123:$D$127,3,FALSE))</f>
        <v/>
      </c>
      <c r="CU115" s="340">
        <f t="shared" si="142"/>
        <v>0</v>
      </c>
      <c r="CV115" s="340">
        <f t="shared" si="142"/>
        <v>0</v>
      </c>
      <c r="CW115" s="340">
        <f t="shared" si="143"/>
        <v>0</v>
      </c>
      <c r="CX115" s="340">
        <f t="shared" si="143"/>
        <v>0</v>
      </c>
      <c r="CY115" s="340">
        <f t="shared" si="144"/>
        <v>0</v>
      </c>
      <c r="CZ115" s="340">
        <f t="shared" si="144"/>
        <v>0</v>
      </c>
      <c r="DA115" s="340">
        <f t="shared" ca="1" si="145"/>
        <v>0</v>
      </c>
      <c r="DB115" s="340">
        <f t="shared" ca="1" si="146"/>
        <v>0</v>
      </c>
      <c r="DC115" s="340">
        <f t="shared" ca="1" si="147"/>
        <v>0</v>
      </c>
      <c r="DD115" s="340">
        <f t="shared" ca="1" si="148"/>
        <v>0</v>
      </c>
      <c r="DE115" s="340">
        <f t="shared" ca="1" si="149"/>
        <v>0</v>
      </c>
      <c r="DF115" s="340">
        <f t="shared" ca="1" si="150"/>
        <v>0</v>
      </c>
      <c r="DG115" s="351" t="str">
        <f>IF(Exploitation!I103="","",Exploitation!I103)</f>
        <v/>
      </c>
      <c r="DH115" s="351" t="str">
        <f>IF(Exploitation!J103="","",Exploitation!J103)</f>
        <v/>
      </c>
      <c r="DI115" s="351" t="str">
        <f>IF(Exploitation!K103="","",Exploitation!K103)</f>
        <v/>
      </c>
      <c r="DJ115" s="340" t="str">
        <f>IF(ISERROR(VLOOKUP(DG115,Exploitation!$B$115:$E$119,3,FALSE)),"",VLOOKUP(DG115,Exploitation!$B$115:$E$119,3,FALSE))</f>
        <v/>
      </c>
      <c r="DK115" s="340" t="str">
        <f>IF(ISERROR(VLOOKUP(DH115,Exploitation!$B$115:$E$119,3,FALSE)),"",VLOOKUP(DH115,Exploitation!$B$115:$E$119,3,FALSE))</f>
        <v/>
      </c>
      <c r="DL115" s="340" t="str">
        <f>IF(ISERROR(VLOOKUP(DI115,Exploitation!$B$115:$E$119,3,FALSE)),"",VLOOKUP(DI115,Exploitation!$B$115:$E$119,3,FALSE))</f>
        <v/>
      </c>
      <c r="DM115" s="361">
        <f t="shared" si="151"/>
        <v>0</v>
      </c>
      <c r="DN115" s="361">
        <f t="shared" si="152"/>
        <v>0</v>
      </c>
      <c r="DO115" s="361">
        <f t="shared" si="153"/>
        <v>0</v>
      </c>
      <c r="DP115" s="361">
        <f t="shared" si="154"/>
        <v>0</v>
      </c>
      <c r="DQ115" s="361">
        <f t="shared" si="155"/>
        <v>0</v>
      </c>
      <c r="DR115" s="361">
        <f t="shared" si="156"/>
        <v>0</v>
      </c>
      <c r="DS115" s="361">
        <f>IF(DL115='Donnees d''entrée'!$B$477,'Donnees d''entrée'!$E$477*DQ115,0)</f>
        <v>0</v>
      </c>
      <c r="DT115" s="361">
        <f>IF(DL115='Donnees d''entrée'!$B$477,'Donnees d''entrée'!$F$477*DQ115,DQ115)</f>
        <v>0</v>
      </c>
      <c r="DU115" s="361">
        <f>IF(ISERROR(VLOOKUP(DL115,'Donnees d''entrée'!$B$470:$G$478,2,FALSE)*DT115),0,VLOOKUP(DL115,'Donnees d''entrée'!$B$470:$G$478,2,FALSE)*DT115)</f>
        <v>0</v>
      </c>
      <c r="DV115" s="361">
        <f>IF(ISERROR($DM115*VLOOKUP($DJ115,'Donnees d''entrée'!$B$470:$G$478,4,FALSE)),0,$DM115*VLOOKUP($DJ115,'Donnees d''entrée'!$B$470:$G$478,4,FALSE))</f>
        <v>0</v>
      </c>
      <c r="DW115" s="361">
        <f>IF(ISERROR($DM115*VLOOKUP($DJ115,'Donnees d''entrée'!$B$470:$G$478,5,FALSE)),0,$DM115*VLOOKUP($DJ115,'Donnees d''entrée'!$B$470:$G$478,5,FALSE))</f>
        <v>0</v>
      </c>
      <c r="DX115" s="361">
        <f>IF(ISERROR(DN115*(1-VLOOKUP(DJ115,'Donnees d''entrée'!$B$470:$G$478,6,FALSE))),0,DN115*(1-VLOOKUP(DJ115,'Donnees d''entrée'!$B$470:$G$478,6,FALSE)))</f>
        <v>0</v>
      </c>
      <c r="DY115" s="361">
        <f>IF(ISERROR(DN115*VLOOKUP(DJ115,'Donnees d''entrée'!$B$470:$G$478,6,FALSE)),0,DN115*VLOOKUP(DJ115,'Donnees d''entrée'!$B$470:$G$478,6,FALSE))</f>
        <v>0</v>
      </c>
      <c r="DZ115" s="361">
        <f>IF(ISERROR($DO115*VLOOKUP($DK115,'Donnees d''entrée'!$B$470:$G$478,4,FALSE)),0,$DO115*VLOOKUP($DK115,'Donnees d''entrée'!$B$470:$G$478,4,FALSE))</f>
        <v>0</v>
      </c>
      <c r="EA115" s="361">
        <f>IF(ISERROR($DO115*VLOOKUP($DK115,'Donnees d''entrée'!$B$470:$G$478,5,FALSE)),0,$DO115*VLOOKUP($DK115,'Donnees d''entrée'!$B$470:$G$478,5,FALSE))</f>
        <v>0</v>
      </c>
      <c r="EB115" s="361">
        <f>IF(ISERROR(DP115*(1-VLOOKUP(DK115,'Donnees d''entrée'!$B$470:$G$478,6,FALSE))),0,DP115*(1-VLOOKUP(DK115,'Donnees d''entrée'!$B$470:$G$478,6,FALSE)))</f>
        <v>0</v>
      </c>
      <c r="EC115" s="361">
        <f>IF(ISERROR(DP115*VLOOKUP(DK115,'Donnees d''entrée'!$B$470:$G$478,6,FALSE)),0,DP115*VLOOKUP(DK115,'Donnees d''entrée'!$B$470:$G$478,6,FALSE))</f>
        <v>0</v>
      </c>
      <c r="ED115" s="361">
        <f>IF(ISERROR(IF(DL115='Donnees d''entrée'!$B$477,DS115,(DT115-DU115)*VLOOKUP(DL115,'Donnees d''entrée'!$B$470:$G$478,4,FALSE))),0,IF(DL115='Donnees d''entrée'!$B$477,DS115,(DT115-DU115)*VLOOKUP(DL115,'Donnees d''entrée'!$B$470:$G$478,4,FALSE)))</f>
        <v>0</v>
      </c>
      <c r="EE115" s="361">
        <f>IF(ISERROR(IF(DL115='Donnees d''entrée'!$B$477,DT115-DU115,(DT115-DU115)*VLOOKUP(DL115,'Donnees d''entrée'!$B$470:$G$478,5,FALSE))),0,IF(DL115='Donnees d''entrée'!$B$477,DT115-DU115,(DT115-DU115)*VLOOKUP(DL115,'Donnees d''entrée'!$B$470:$G$478,5,FALSE)))</f>
        <v>0</v>
      </c>
      <c r="EF115" s="361">
        <f>IF(ISERROR(IF(DL115='Donnees d''entrée'!$B$477,(DR115-DS115-DT115)*'Donnees d''entrée'!$G$477+ED115,(DR115-DU115)*(1-VLOOKUP(DL115,'Donnees d''entrée'!$B$470:$G$478,6,FALSE)))),0,IF(DL115='Donnees d''entrée'!$B$477,(DR115-DS115-DT115)*'Donnees d''entrée'!$G$477+ED115,(DR115-DU115)*(1-VLOOKUP(DL115,'Donnees d''entrée'!$B$470:$G$478,6,FALSE))))</f>
        <v>0</v>
      </c>
      <c r="EG115" s="361">
        <f>IF(ISERROR(IF(DL115='Donnees d''entrée'!$B$477,(DR115-DS115-DT115)*'Donnees d''entrée'!$G$477+EE115,(DR115-DU115)*VLOOKUP(DL115,'Donnees d''entrée'!$B$470:$G$478,6,FALSE))),0,IF(DL115='Donnees d''entrée'!$B$477,(DR115-DS115-DT115)*'Donnees d''entrée'!$G$477+EE115,(DR115-DU115)*VLOOKUP(DL115,'Donnees d''entrée'!$B$470:$G$478,6,FALSE)))</f>
        <v>0</v>
      </c>
      <c r="EH115" s="351" t="str">
        <f>IF(ISERROR(VLOOKUP(DG115,Exploitation!$B$115:$G$119,5,FALSE)),"",VLOOKUP(DG115,Exploitation!$B$115:$G$119,5,FALSE))</f>
        <v/>
      </c>
      <c r="EI115" s="351" t="str">
        <f>IF(ISERROR(VLOOKUP(DG115,Exploitation!$B$115:$G$119,6,FALSE)),"",VLOOKUP(DG115,Exploitation!$B$115:$G$119,6,FALSE))</f>
        <v/>
      </c>
      <c r="EJ115" s="351" t="str">
        <f>IF(ISERROR(VLOOKUP(DH115,Exploitation!$B$115:$G$119,5,FALSE)),"",VLOOKUP(DH115,Exploitation!$B$115:$G$119,5,FALSE))</f>
        <v/>
      </c>
      <c r="EK115" s="351" t="str">
        <f>IF(ISERROR(VLOOKUP(DH115,Exploitation!$B$115:$G$119,6,FALSE)),"",VLOOKUP(DH115,Exploitation!$B$115:$G$119,6,FALSE))</f>
        <v/>
      </c>
      <c r="EL115" s="351" t="str">
        <f>IF(ISERROR(VLOOKUP(DI115,Exploitation!$B$115:$G$119,5,FALSE)),"",VLOOKUP(DI115,Exploitation!$B$115:$G$119,5,FALSE))</f>
        <v/>
      </c>
      <c r="EM115" s="351" t="str">
        <f>IF(ISERROR(VLOOKUP(DI115,Exploitation!$B$115:$G$119,6,FALSE)),"",VLOOKUP(DI115,Exploitation!$B$115:$G$119,6,FALSE))</f>
        <v/>
      </c>
      <c r="EN115" s="355" t="str">
        <f>IF(ISERROR(VLOOKUP(DG115,Exploitation!$B$123:$D$127,1,FALSE)),"",VLOOKUP(DG115,Exploitation!$B$123:$D$127,1,FALSE))</f>
        <v/>
      </c>
      <c r="EO115" s="355" t="str">
        <f>IF(ISERROR(VLOOKUP(DH115,Exploitation!$B$123:$D$127,1,FALSE)),"",VLOOKUP(DH115,Exploitation!$B$123:$D$127,1,FALSE))</f>
        <v/>
      </c>
      <c r="EP115" s="355" t="str">
        <f>IF(ISERROR(VLOOKUP(DI115,Exploitation!$B$123:$D$127,1,FALSE)),"",VLOOKUP(DI115,Exploitation!$B$123:$D$127,1,FALSE))</f>
        <v/>
      </c>
      <c r="EQ115" s="355" t="str">
        <f>IF(ISERROR(VLOOKUP(DG115,Exploitation!$B$123:$D$127,3,FALSE)),"",VLOOKUP(DG115,Exploitation!$B$123:$D$127,3,FALSE))</f>
        <v/>
      </c>
      <c r="ER115" s="355" t="str">
        <f>IF(ISERROR(VLOOKUP(DH115,Exploitation!$B$123:$D$127,3,FALSE)),"",VLOOKUP(DH115,Exploitation!$B$123:$D$127,3,FALSE))</f>
        <v/>
      </c>
      <c r="ES115" s="355" t="str">
        <f>IF(ISERROR(VLOOKUP(DI115,Exploitation!$B$123:$D$127,3,FALSE)),"",VLOOKUP(DI115,Exploitation!$B$123:$D$127,3,FALSE))</f>
        <v/>
      </c>
      <c r="ET115" s="340">
        <f t="shared" si="157"/>
        <v>0</v>
      </c>
      <c r="EU115" s="340">
        <f t="shared" si="157"/>
        <v>0</v>
      </c>
      <c r="EV115" s="340">
        <f t="shared" si="158"/>
        <v>0</v>
      </c>
      <c r="EW115" s="340">
        <f t="shared" si="116"/>
        <v>0</v>
      </c>
      <c r="EX115" s="340">
        <f t="shared" si="159"/>
        <v>0</v>
      </c>
      <c r="EY115" s="340">
        <f t="shared" si="159"/>
        <v>0</v>
      </c>
      <c r="EZ115" s="340">
        <f t="shared" ca="1" si="160"/>
        <v>0</v>
      </c>
      <c r="FA115" s="340">
        <f t="shared" ca="1" si="161"/>
        <v>0</v>
      </c>
      <c r="FB115" s="340">
        <f t="shared" ca="1" si="162"/>
        <v>0</v>
      </c>
      <c r="FC115" s="340">
        <f t="shared" ca="1" si="163"/>
        <v>0</v>
      </c>
      <c r="FD115" s="340">
        <f t="shared" ca="1" si="164"/>
        <v>0</v>
      </c>
      <c r="FE115" s="340">
        <f t="shared" ca="1" si="165"/>
        <v>0</v>
      </c>
      <c r="FF115" s="351" t="str">
        <f>IF(Exploitation!L103="","",Exploitation!L103)</f>
        <v/>
      </c>
      <c r="FG115" s="351" t="str">
        <f>IF(Exploitation!M103="","",Exploitation!M103)</f>
        <v/>
      </c>
      <c r="FH115" s="351" t="str">
        <f>IF(Exploitation!N103="","",Exploitation!N103)</f>
        <v/>
      </c>
      <c r="FI115" s="340" t="str">
        <f>IF(ISERROR(VLOOKUP(FF115,Exploitation!$B$115:$E$119,3,FALSE)),"",VLOOKUP(FF115,Exploitation!$B$115:$E$119,3,FALSE))</f>
        <v/>
      </c>
      <c r="FJ115" s="340" t="str">
        <f>IF(ISERROR(VLOOKUP(FG115,Exploitation!$B$115:$E$119,3,FALSE)),"",VLOOKUP(FG115,Exploitation!$B$115:$E$119,3,FALSE))</f>
        <v/>
      </c>
      <c r="FK115" s="340" t="str">
        <f>IF(ISERROR(VLOOKUP(FH115,Exploitation!$B$115:$E$119,3,FALSE)),"",VLOOKUP(FH115,Exploitation!$B$115:$E$119,3,FALSE))</f>
        <v/>
      </c>
      <c r="FL115" s="361">
        <f t="shared" si="166"/>
        <v>0</v>
      </c>
      <c r="FM115" s="361">
        <f t="shared" si="167"/>
        <v>0</v>
      </c>
      <c r="FN115" s="361">
        <f t="shared" si="168"/>
        <v>0</v>
      </c>
      <c r="FO115" s="361">
        <f t="shared" si="169"/>
        <v>0</v>
      </c>
      <c r="FP115" s="361">
        <f t="shared" si="170"/>
        <v>0</v>
      </c>
      <c r="FQ115" s="361">
        <f t="shared" si="171"/>
        <v>0</v>
      </c>
      <c r="FR115" s="361">
        <f>IF(FK115='Donnees d''entrée'!$B$477,'Donnees d''entrée'!$E$477*FP115,0)</f>
        <v>0</v>
      </c>
      <c r="FS115" s="361">
        <f>IF(FK115='Donnees d''entrée'!$B$477,'Donnees d''entrée'!$F$477*FP115,FP115)</f>
        <v>0</v>
      </c>
      <c r="FT115" s="361">
        <f>IF(ISERROR(VLOOKUP(FK115,'Donnees d''entrée'!$B$470:$G$478,2,FALSE)*FS115),0,VLOOKUP(FK115,'Donnees d''entrée'!$B$470:$G$478,2,FALSE)*FS115)</f>
        <v>0</v>
      </c>
      <c r="FU115" s="361">
        <f>IF(ISERROR($FL115*VLOOKUP($FI115,'Donnees d''entrée'!$B$470:$G$478,4,FALSE)),0,$FL115*VLOOKUP($FI115,'Donnees d''entrée'!$B$470:$G$478,4,FALSE))</f>
        <v>0</v>
      </c>
      <c r="FV115" s="361">
        <f>IF(ISERROR($FL115*VLOOKUP($FI115,'Donnees d''entrée'!$B$470:$G$478,5,FALSE)),0,$FL115*VLOOKUP($FI115,'Donnees d''entrée'!$B$470:$G$478,5,FALSE))</f>
        <v>0</v>
      </c>
      <c r="FW115" s="361">
        <f>IF(ISERROR(FM115*(1-VLOOKUP(FI115,'Donnees d''entrée'!$B$470:$G$478,6,FALSE))),0,FM115*(1-VLOOKUP(FI115,'Donnees d''entrée'!$B$470:$G$478,6,FALSE)))</f>
        <v>0</v>
      </c>
      <c r="FX115" s="361">
        <f>IF(ISERROR(FM115*VLOOKUP(FI115,'Donnees d''entrée'!$B$470:$G$478,6,FALSE)),0,FM115*VLOOKUP(FI115,'Donnees d''entrée'!$B$470:$G$478,6,FALSE))</f>
        <v>0</v>
      </c>
      <c r="FY115" s="361">
        <f>IF(ISERROR($FN115*VLOOKUP($FJ115,'Donnees d''entrée'!$B$470:$G$478,4,FALSE)),0,$FN115*VLOOKUP($FJ115,'Donnees d''entrée'!$B$470:$G$478,4,FALSE))</f>
        <v>0</v>
      </c>
      <c r="FZ115" s="361">
        <f>IF(ISERROR($FN115*VLOOKUP($FJ115,'Donnees d''entrée'!$B$470:$G$478,5,FALSE)),0,$FN115*VLOOKUP($FJ115,'Donnees d''entrée'!$B$470:$G$478,5,FALSE))</f>
        <v>0</v>
      </c>
      <c r="GA115" s="361">
        <f>IF(ISERROR(FO115*(1-VLOOKUP(FJ115,'Donnees d''entrée'!$B$470:$G$478,6,FALSE))),0,FO115*(1-VLOOKUP(FJ115,'Donnees d''entrée'!$B$470:$G$478,6,FALSE)))</f>
        <v>0</v>
      </c>
      <c r="GB115" s="361">
        <f>IF(ISERROR(FO115*VLOOKUP(FJ115,'Donnees d''entrée'!$B$470:$G$478,6,FALSE)),0,FO115*VLOOKUP(FJ115,'Donnees d''entrée'!$B$470:$G$478,6,FALSE))</f>
        <v>0</v>
      </c>
      <c r="GC115" s="361">
        <f>IF(ISERROR(IF(FK115='Donnees d''entrée'!$B$477,FR115,(FS115-FT115)*VLOOKUP(FK115,'Donnees d''entrée'!$B$470:$G$478,4,FALSE))),0,IF(FK115='Donnees d''entrée'!$B$477,FR115,(FS115-FT115)*VLOOKUP(FK115,'Donnees d''entrée'!$B$470:$G$478,4,FALSE)))</f>
        <v>0</v>
      </c>
      <c r="GD115" s="361">
        <f>IF(ISERROR(IF(FK115='Donnees d''entrée'!$B$477,FS115-FT115,(FS115-FT115)*VLOOKUP(FK115,'Donnees d''entrée'!$B$470:$G$478,5,FALSE))),0,IF(FK115='Donnees d''entrée'!$B$477,FS115-FT115,(FS115-FT115)*VLOOKUP(FK115,'Donnees d''entrée'!$B$470:$G$478,5,FALSE)))</f>
        <v>0</v>
      </c>
      <c r="GE115" s="361">
        <f>IF(ISERROR(IF(FK115='Donnees d''entrée'!$B$477,(FQ115-FR115-FS115)*'Donnees d''entrée'!$G$477+GC115,(FQ115-FT115)*(1-VLOOKUP(FK115,'Donnees d''entrée'!$B$470:$G$478,6,FALSE)))),0,IF(FK115='Donnees d''entrée'!$B$477,(FQ115-FR115-FS115)*'Donnees d''entrée'!$G$477+GC115,(FQ115-FT115)*(1-VLOOKUP(FK115,'Donnees d''entrée'!$B$470:$G$478,6,FALSE))))</f>
        <v>0</v>
      </c>
      <c r="GF115" s="361">
        <f>IF(ISERROR(IF(FK115='Donnees d''entrée'!$B$477,(FQ115-FR115-FS115)*'Donnees d''entrée'!$G$477+GD115,(FQ115-FT115)*VLOOKUP(FK115,'Donnees d''entrée'!$B$470:$G$478,6,FALSE))),0,IF(FK115='Donnees d''entrée'!$B$477,(FQ115-FR115-FS115)*'Donnees d''entrée'!$G$477+GD115,(FQ115-FT115)*VLOOKUP(FK115,'Donnees d''entrée'!$B$470:$G$478,6,FALSE)))</f>
        <v>0</v>
      </c>
      <c r="GG115" s="351" t="str">
        <f>IF(ISERROR(VLOOKUP(FF115,Exploitation!$B$115:$G$119,5,FALSE)),"",VLOOKUP(FF115,Exploitation!$B$115:$G$119,5,FALSE))</f>
        <v/>
      </c>
      <c r="GH115" s="351" t="str">
        <f>IF(ISERROR(VLOOKUP(FF115,Exploitation!$B$115:$G$119,6,FALSE)),"",VLOOKUP(FF115,Exploitation!$B$115:$G$119,6,FALSE))</f>
        <v/>
      </c>
      <c r="GI115" s="351" t="str">
        <f>IF(ISERROR(VLOOKUP(FG115,Exploitation!$B$115:$G$119,5,FALSE)),"",VLOOKUP(FG115,Exploitation!$B$115:$G$119,5,FALSE))</f>
        <v/>
      </c>
      <c r="GJ115" s="351" t="str">
        <f>IF(ISERROR(VLOOKUP(FG115,Exploitation!$B$115:$G$119,6,FALSE)),"",VLOOKUP(FG115,Exploitation!$B$115:$G$119,6,FALSE))</f>
        <v/>
      </c>
      <c r="GK115" s="351" t="str">
        <f>IF(ISERROR(VLOOKUP(FH115,Exploitation!$B$115:$G$119,5,FALSE)),"",VLOOKUP(FH115,Exploitation!$B$115:$G$119,5,FALSE))</f>
        <v/>
      </c>
      <c r="GL115" s="351" t="str">
        <f>IF(ISERROR(VLOOKUP(FH115,Exploitation!$B$115:$G$119,6,FALSE)),"",VLOOKUP(FH115,Exploitation!$B$115:$G$119,6,FALSE))</f>
        <v/>
      </c>
      <c r="GM115" s="355" t="str">
        <f>IF(ISERROR(VLOOKUP(FF115,Exploitation!$B$123:$D$127,1,FALSE)),"",VLOOKUP(FF115,Exploitation!$B$123:$D$127,1,FALSE))</f>
        <v/>
      </c>
      <c r="GN115" s="355" t="str">
        <f>IF(ISERROR(VLOOKUP(FG115,Exploitation!$B$123:$D$127,1,FALSE)),"",VLOOKUP(FG115,Exploitation!$B$123:$D$127,1,FALSE))</f>
        <v/>
      </c>
      <c r="GO115" s="355" t="str">
        <f>IF(ISERROR(VLOOKUP(FH115,Exploitation!$B$123:$D$127,1,FALSE)),"",VLOOKUP(FH115,Exploitation!$B$123:$D$127,1,FALSE))</f>
        <v/>
      </c>
      <c r="GP115" s="355" t="str">
        <f>IF(ISERROR(VLOOKUP(FF115,Exploitation!$B$123:$D$127,3,FALSE)),"",VLOOKUP(FF115,Exploitation!$B$123:$D$127,3,FALSE))</f>
        <v/>
      </c>
      <c r="GQ115" s="355" t="str">
        <f>IF(ISERROR(VLOOKUP(FG115,Exploitation!$B$123:$D$127,3,FALSE)),"",VLOOKUP(FG115,Exploitation!$B$123:$D$127,3,FALSE))</f>
        <v/>
      </c>
      <c r="GR115" s="355" t="str">
        <f>IF(ISERROR(VLOOKUP(FH115,Exploitation!$B$123:$D$127,3,FALSE)),"",VLOOKUP(FH115,Exploitation!$B$123:$D$127,3,FALSE))</f>
        <v/>
      </c>
      <c r="GS115" s="340">
        <f t="shared" si="172"/>
        <v>0</v>
      </c>
      <c r="GT115" s="340">
        <f t="shared" si="173"/>
        <v>0</v>
      </c>
      <c r="GU115" s="340">
        <f t="shared" si="174"/>
        <v>0</v>
      </c>
      <c r="GV115" s="340">
        <f t="shared" si="174"/>
        <v>0</v>
      </c>
      <c r="GW115" s="340">
        <f t="shared" si="175"/>
        <v>0</v>
      </c>
      <c r="GX115" s="340">
        <f t="shared" si="175"/>
        <v>0</v>
      </c>
      <c r="GY115" s="340">
        <f t="shared" ca="1" si="176"/>
        <v>0</v>
      </c>
      <c r="GZ115" s="340">
        <f t="shared" ca="1" si="177"/>
        <v>0</v>
      </c>
      <c r="HA115" s="340">
        <f t="shared" ca="1" si="178"/>
        <v>0</v>
      </c>
      <c r="HB115" s="340">
        <f t="shared" ca="1" si="179"/>
        <v>0</v>
      </c>
      <c r="HC115" s="340">
        <f t="shared" ca="1" si="180"/>
        <v>0</v>
      </c>
      <c r="HD115" s="340">
        <f t="shared" ca="1" si="181"/>
        <v>0</v>
      </c>
      <c r="HE115" s="351" t="str">
        <f>IF(Exploitation!O103="","",Exploitation!O103)</f>
        <v/>
      </c>
      <c r="HF115" s="351" t="str">
        <f>IF(Exploitation!P103="","",Exploitation!P103)</f>
        <v/>
      </c>
      <c r="HG115" s="351" t="str">
        <f>IF(Exploitation!Q103="","",Exploitation!Q103)</f>
        <v/>
      </c>
      <c r="HH115" s="340" t="str">
        <f>IF(ISERROR(VLOOKUP(HE115,Exploitation!$B$115:$E$119,3,FALSE)),"",VLOOKUP(HE115,Exploitation!$B$115:$E$119,3,FALSE))</f>
        <v/>
      </c>
      <c r="HI115" s="340" t="str">
        <f>IF(ISERROR(VLOOKUP(HF115,Exploitation!$B$115:$E$119,3,FALSE)),"",VLOOKUP(HF115,Exploitation!$B$115:$E$119,3,FALSE))</f>
        <v/>
      </c>
      <c r="HJ115" s="340" t="str">
        <f>IF(ISERROR(VLOOKUP(HG115,Exploitation!$B$115:$E$119,3,FALSE)),"",VLOOKUP(HG115,Exploitation!$B$115:$E$119,3,FALSE))</f>
        <v/>
      </c>
      <c r="HK115" s="361">
        <f t="shared" si="182"/>
        <v>0</v>
      </c>
      <c r="HL115" s="361">
        <f t="shared" si="183"/>
        <v>0</v>
      </c>
      <c r="HM115" s="361">
        <f t="shared" si="184"/>
        <v>0</v>
      </c>
      <c r="HN115" s="361">
        <f t="shared" si="185"/>
        <v>0</v>
      </c>
      <c r="HO115" s="361">
        <f t="shared" si="186"/>
        <v>0</v>
      </c>
      <c r="HP115" s="361">
        <f t="shared" si="187"/>
        <v>0</v>
      </c>
      <c r="HQ115" s="361">
        <f>IF(HJ115='Donnees d''entrée'!$B$477,'Donnees d''entrée'!$E$477*HO115,0)</f>
        <v>0</v>
      </c>
      <c r="HR115" s="361">
        <f>IF(HJ115='Donnees d''entrée'!$B$477,'Donnees d''entrée'!$F$477*HO115,HO115)</f>
        <v>0</v>
      </c>
      <c r="HS115" s="361">
        <f>IF(ISERROR(VLOOKUP(HJ115,'Donnees d''entrée'!$B$470:$G$478,2,FALSE)*HR115),0,VLOOKUP(HJ115,'Donnees d''entrée'!$B$470:$G$478,2,FALSE)*HR115)</f>
        <v>0</v>
      </c>
      <c r="HT115" s="361">
        <f>IF(ISERROR($HK115*VLOOKUP($HH115,'Donnees d''entrée'!$B$470:$G$478,4,FALSE)),0,$HK115*VLOOKUP($HH115,'Donnees d''entrée'!$B$470:$G$478,4,FALSE))</f>
        <v>0</v>
      </c>
      <c r="HU115" s="361">
        <f>IF(ISERROR($HK115*VLOOKUP($HH115,'Donnees d''entrée'!$B$470:$G$478,5,FALSE)),0,$HK115*VLOOKUP($HH115,'Donnees d''entrée'!$B$470:$G$478,5,FALSE))</f>
        <v>0</v>
      </c>
      <c r="HV115" s="361">
        <f>IF(ISERROR(HL115*(1-VLOOKUP(HH115,'Donnees d''entrée'!$B$470:$G$478,6,FALSE))),0,HL115*(1-VLOOKUP(HH115,'Donnees d''entrée'!$B$470:$G$478,6,FALSE)))</f>
        <v>0</v>
      </c>
      <c r="HW115" s="361">
        <f>IF(ISERROR(HL115*VLOOKUP(HH115,'Donnees d''entrée'!$B$470:$G$478,6,FALSE)),0,HL115*VLOOKUP(HH115,'Donnees d''entrée'!$B$470:$G$478,6,FALSE))</f>
        <v>0</v>
      </c>
      <c r="HX115" s="361">
        <f>IF(ISERROR($HM115*VLOOKUP($HI115,'Donnees d''entrée'!$B$470:$G$478,4,FALSE)),0,$HM115*VLOOKUP($HI115,'Donnees d''entrée'!$B$470:$G$478,4,FALSE))</f>
        <v>0</v>
      </c>
      <c r="HY115" s="361">
        <f>IF(ISERROR($HM115*VLOOKUP($HI115,'Donnees d''entrée'!$B$470:$G$478,5,FALSE)),0,$HM115*VLOOKUP($HI115,'Donnees d''entrée'!$B$470:$G$478,5,FALSE))</f>
        <v>0</v>
      </c>
      <c r="HZ115" s="361">
        <f>IF(ISERROR(HN115*(1-VLOOKUP(HI115,'Donnees d''entrée'!$B$470:$G$478,6,FALSE))),0,HN115*(1-VLOOKUP(HI115,'Donnees d''entrée'!$B$470:$G$478,6,FALSE)))</f>
        <v>0</v>
      </c>
      <c r="IA115" s="361">
        <f>IF(ISERROR(HN115*VLOOKUP(HI115,'Donnees d''entrée'!$B$470:$G$478,6,FALSE)),0,HN115*VLOOKUP(HI115,'Donnees d''entrée'!$B$470:$G$478,6,FALSE))</f>
        <v>0</v>
      </c>
      <c r="IB115" s="361">
        <f>IF(ISERROR(IF(HJ115='Donnees d''entrée'!$B$477,HQ115,(HR115-HS115)*VLOOKUP(HJ115,'Donnees d''entrée'!$B$470:$G$478,4,FALSE))),0,IF(HJ115='Donnees d''entrée'!$B$477,HQ115,(HR115-HS115)*VLOOKUP(HJ115,'Donnees d''entrée'!$B$470:$G$478,4,FALSE)))</f>
        <v>0</v>
      </c>
      <c r="IC115" s="361">
        <f>IF(ISERROR(IF(HJ115='Donnees d''entrée'!$B$477,HR115-HS115,(HR115-HS115)*VLOOKUP(HJ115,'Donnees d''entrée'!$B$470:$G$478,5,FALSE))),0,IF(HJ115='Donnees d''entrée'!$B$477,HR115-HS115,(HR115-HS115)*VLOOKUP(HJ115,'Donnees d''entrée'!$B$470:$G$478,5,FALSE)))</f>
        <v>0</v>
      </c>
      <c r="ID115" s="361">
        <f>IF(ISERROR(IF(HJ115='Donnees d''entrée'!$B$477,(HP115-HQ115-HR115)*'Donnees d''entrée'!$G$477+IB115,(HP115-HS115)*(1-VLOOKUP(HJ115,'Donnees d''entrée'!$B$470:$G$478,6,FALSE)))),0,IF(HJ115='Donnees d''entrée'!$B$477,(HP115-HQ115-HR115)*'Donnees d''entrée'!$G$477+IB115,(HP115-HS115)*(1-VLOOKUP(HJ115,'Donnees d''entrée'!$B$470:$G$478,6,FALSE))))</f>
        <v>0</v>
      </c>
      <c r="IE115" s="361">
        <f>IF(ISERROR(IF(HJ115='Donnees d''entrée'!$B$477,(HP115-HQ115-HR115)*'Donnees d''entrée'!$G$477+IC115,(HP115-HS115)*VLOOKUP(HJ115,'Donnees d''entrée'!$B$470:$G$478,6,FALSE))),0,IF(HJ115='Donnees d''entrée'!$B$477,(HP115-HQ115-HR115)*'Donnees d''entrée'!$G$477+IC115,(HP115-HS115)*VLOOKUP(HJ115,'Donnees d''entrée'!$B$470:$G$478,6,FALSE)))</f>
        <v>0</v>
      </c>
      <c r="IF115" s="351" t="str">
        <f>IF(ISERROR(VLOOKUP(HE115,Exploitation!$B$115:$G$119,5,FALSE)),"",VLOOKUP(HE115,Exploitation!$B$115:$G$119,5,FALSE))</f>
        <v/>
      </c>
      <c r="IG115" s="351" t="str">
        <f>IF(ISERROR(VLOOKUP(HE115,Exploitation!$B$115:$G$119,6,FALSE)),"",VLOOKUP(HE115,Exploitation!$B$115:$G$119,6,FALSE))</f>
        <v/>
      </c>
      <c r="IH115" s="351" t="str">
        <f>IF(ISERROR(VLOOKUP(HF115,Exploitation!$B$115:$G$119,5,FALSE)),"",VLOOKUP(HF115,Exploitation!$B$115:$G$119,5,FALSE))</f>
        <v/>
      </c>
      <c r="II115" s="351" t="str">
        <f>IF(ISERROR(VLOOKUP(HF115,Exploitation!$B$115:$G$119,6,FALSE)),"",VLOOKUP(HF115,Exploitation!$B$115:$G$119,6,FALSE))</f>
        <v/>
      </c>
      <c r="IJ115" s="351" t="str">
        <f>IF(ISERROR(VLOOKUP(HG115,Exploitation!$B$115:$G$119,5,FALSE)),"",VLOOKUP(HG115,Exploitation!$B$115:$G$119,5,FALSE))</f>
        <v/>
      </c>
      <c r="IK115" s="351" t="str">
        <f>IF(ISERROR(VLOOKUP(HG115,Exploitation!$B$115:$G$119,6,FALSE)),"",VLOOKUP(HG115,Exploitation!$B$115:$G$119,6,FALSE))</f>
        <v/>
      </c>
      <c r="IL115" s="355" t="str">
        <f>IF(ISERROR(VLOOKUP(HE115,Exploitation!$B$123:$D$127,1,FALSE)),"",VLOOKUP(HE115,Exploitation!$B$123:$D$127,1,FALSE))</f>
        <v/>
      </c>
      <c r="IM115" s="355" t="str">
        <f>IF(ISERROR(VLOOKUP(HF115,Exploitation!$B$123:$D$127,1,FALSE)),"",VLOOKUP(HF115,Exploitation!$B$123:$D$127,1,FALSE))</f>
        <v/>
      </c>
      <c r="IN115" s="355" t="str">
        <f>IF(ISERROR(VLOOKUP(HG115,Exploitation!$B$123:$D$127,1,FALSE)),"",VLOOKUP(HG115,Exploitation!$B$123:$D$127,1,FALSE))</f>
        <v/>
      </c>
      <c r="IO115" s="355" t="str">
        <f>IF(ISERROR(VLOOKUP(HE115,Exploitation!$B$123:$D$127,3,FALSE)),"",VLOOKUP(HE115,Exploitation!$B$123:$D$127,3,FALSE))</f>
        <v/>
      </c>
      <c r="IP115" s="355" t="str">
        <f>IF(ISERROR(VLOOKUP(HF115,Exploitation!$B$123:$D$127,3,FALSE)),"",VLOOKUP(HF115,Exploitation!$B$123:$D$127,3,FALSE))</f>
        <v/>
      </c>
      <c r="IQ115" s="355" t="str">
        <f>IF(ISERROR(VLOOKUP(HG115,Exploitation!$B$123:$D$127,3,FALSE)),"",VLOOKUP(HG115,Exploitation!$B$123:$D$127,3,FALSE))</f>
        <v/>
      </c>
      <c r="IR115" s="340">
        <f t="shared" si="188"/>
        <v>0</v>
      </c>
      <c r="IS115" s="340">
        <f t="shared" si="189"/>
        <v>0</v>
      </c>
      <c r="IT115" s="340">
        <f t="shared" si="190"/>
        <v>0</v>
      </c>
      <c r="IU115" s="340">
        <f t="shared" si="190"/>
        <v>0</v>
      </c>
      <c r="IV115" s="340">
        <f t="shared" si="191"/>
        <v>0</v>
      </c>
      <c r="IW115" s="340">
        <f t="shared" si="191"/>
        <v>0</v>
      </c>
    </row>
    <row r="116" spans="1:257" hidden="1" x14ac:dyDescent="0.25">
      <c r="A116" s="331">
        <v>16</v>
      </c>
      <c r="B116" s="280" t="str">
        <f t="shared" si="117"/>
        <v/>
      </c>
      <c r="C116" s="423">
        <f t="shared" ca="1" si="118"/>
        <v>0</v>
      </c>
      <c r="D116" s="423">
        <f t="shared" ca="1" si="119"/>
        <v>0</v>
      </c>
      <c r="E116" s="423">
        <f t="shared" ca="1" si="120"/>
        <v>0</v>
      </c>
      <c r="F116" s="423">
        <f t="shared" ca="1" si="121"/>
        <v>0</v>
      </c>
      <c r="G116" s="423">
        <f t="shared" ca="1" si="122"/>
        <v>0</v>
      </c>
      <c r="H116" s="423">
        <f t="shared" ca="1" si="123"/>
        <v>0</v>
      </c>
      <c r="I116" s="351" t="str">
        <f>IF(Exploitation!C104="","",Exploitation!C104)</f>
        <v/>
      </c>
      <c r="J116" s="351" t="str">
        <f>IF(Exploitation!D104="","",Exploitation!D104)</f>
        <v/>
      </c>
      <c r="K116" s="351" t="str">
        <f>IF(Exploitation!E104="","",Exploitation!E104)</f>
        <v/>
      </c>
      <c r="L116" s="340" t="str">
        <f>IF(ISERROR(VLOOKUP(I116,Exploitation!$B$115:$E$119,3,FALSE)),"",VLOOKUP(I116,Exploitation!$B$115:$E$119,3,FALSE))</f>
        <v/>
      </c>
      <c r="M116" s="340" t="str">
        <f>IF(ISERROR(VLOOKUP(J116,Exploitation!$B$115:$E$119,3,FALSE)),"",VLOOKUP(J116,Exploitation!$B$115:$E$119,3,FALSE))</f>
        <v/>
      </c>
      <c r="N116" s="340" t="str">
        <f>IF(ISERROR(VLOOKUP(K116,Exploitation!$B$115:$E$119,3,FALSE)),"",VLOOKUP(K116,Exploitation!$B$115:$E$119,3,FALSE))</f>
        <v/>
      </c>
      <c r="O116" s="361">
        <f t="shared" si="124"/>
        <v>0</v>
      </c>
      <c r="P116" s="361">
        <f t="shared" si="125"/>
        <v>0</v>
      </c>
      <c r="Q116" s="361">
        <f t="shared" si="125"/>
        <v>0</v>
      </c>
      <c r="R116" s="361">
        <f t="shared" si="126"/>
        <v>0</v>
      </c>
      <c r="S116" s="361">
        <f t="shared" si="127"/>
        <v>0</v>
      </c>
      <c r="T116" s="361">
        <f t="shared" si="128"/>
        <v>0</v>
      </c>
      <c r="U116" s="361">
        <f>IF(N116='Donnees d''entrée'!$B$477,'Donnees d''entrée'!$E$477*S116,0)</f>
        <v>0</v>
      </c>
      <c r="V116" s="361">
        <f>IF(N116='Donnees d''entrée'!$B$477,'Donnees d''entrée'!$F$477*S116,S116)</f>
        <v>0</v>
      </c>
      <c r="W116" s="361">
        <f>IF(ISERROR(VLOOKUP(N116,'Donnees d''entrée'!$B$470:$G$478,2,FALSE)*V116),0,VLOOKUP(N116,'Donnees d''entrée'!$B$470:$G$478,2,FALSE)*V116)</f>
        <v>0</v>
      </c>
      <c r="X116" s="361">
        <f>IF(ISERROR($O116*VLOOKUP($L116,'Donnees d''entrée'!$B$470:$G$478,4,FALSE)),0,$O116*VLOOKUP($L116,'Donnees d''entrée'!$B$470:$G$478,4,FALSE))</f>
        <v>0</v>
      </c>
      <c r="Y116" s="361">
        <f>IF(ISERROR($O116*VLOOKUP($L116,'Donnees d''entrée'!$B$470:$G$478,5,FALSE)),0,$O116*VLOOKUP($L116,'Donnees d''entrée'!$B$470:$G$478,5,FALSE))</f>
        <v>0</v>
      </c>
      <c r="Z116" s="361">
        <f>IF(ISERROR(P116*(1-VLOOKUP(L116,'Donnees d''entrée'!$B$470:$G$478,6,FALSE))),0,P116*(1-VLOOKUP(L116,'Donnees d''entrée'!$B$470:$G$478,6,FALSE)))</f>
        <v>0</v>
      </c>
      <c r="AA116" s="361">
        <f>IF(ISERROR(P116*VLOOKUP(L116,'Donnees d''entrée'!$B$470:$G$478,6,FALSE)),0,P116*VLOOKUP(L116,'Donnees d''entrée'!$B$470:$G$478,6,FALSE))</f>
        <v>0</v>
      </c>
      <c r="AB116" s="361">
        <f>IF(ISERROR($Q116*VLOOKUP($M116,'Donnees d''entrée'!$B$470:$G$478,4,FALSE)),0,$Q116*VLOOKUP($M116,'Donnees d''entrée'!$B$470:$G$478,4,FALSE))</f>
        <v>0</v>
      </c>
      <c r="AC116" s="361">
        <f>IF(ISERROR($Q116*VLOOKUP($M116,'Donnees d''entrée'!$B$470:$G$478,5,FALSE)),0,$Q116*VLOOKUP($M116,'Donnees d''entrée'!$B$470:$G$478,5,FALSE))</f>
        <v>0</v>
      </c>
      <c r="AD116" s="361">
        <f>IF(ISERROR(R116*(1-VLOOKUP(M116,'Donnees d''entrée'!$B$470:$G$478,6,FALSE))),0,R116*(1-VLOOKUP(M116,'Donnees d''entrée'!$B$470:$G$478,6,FALSE)))</f>
        <v>0</v>
      </c>
      <c r="AE116" s="361">
        <f>IF(ISERROR(R116*VLOOKUP($M116,'Donnees d''entrée'!$B$470:$G$478,6,FALSE)),0,R116*VLOOKUP($M116,'Donnees d''entrée'!$B$470:$G$478,6,FALSE))</f>
        <v>0</v>
      </c>
      <c r="AF116" s="361">
        <f>IF(ISERROR(IF(N116='Donnees d''entrée'!$B$477,U116,(V116-W116)*VLOOKUP(N116,'Donnees d''entrée'!$B$470:$G$478,4,FALSE))),0,IF(N116='Donnees d''entrée'!$B$477,U116,(V116-W116)*VLOOKUP(N116,'Donnees d''entrée'!$B$470:$G$478,4,FALSE)))</f>
        <v>0</v>
      </c>
      <c r="AG116" s="361">
        <f>IF(ISERROR(IF(N116='Donnees d''entrée'!$B$477,V116-W116,(V116-W116)*VLOOKUP(N116,'Donnees d''entrée'!$B$470:$G$478,5,FALSE))),0,IF(N116='Donnees d''entrée'!$B$477,V116-W116,(V116-W116)*VLOOKUP(N116,'Donnees d''entrée'!$B$470:$G$478,5,FALSE)))</f>
        <v>0</v>
      </c>
      <c r="AH116" s="361">
        <f>IF(ISERROR(IF(N116='Donnees d''entrée'!$B$477,(T116-U116-V116)*'Donnees d''entrée'!$G$477+AF116,(T116-W116)*(1-VLOOKUP(N116,'Donnees d''entrée'!$B$470:$G$478,6,FALSE)))),0,IF(N116='Donnees d''entrée'!$B$477,(T116-U116-V116)*'Donnees d''entrée'!$G$477+AF116,(T116-W116)*(1-VLOOKUP(N116,'Donnees d''entrée'!$B$470:$G$478,6,FALSE))))</f>
        <v>0</v>
      </c>
      <c r="AI116" s="361">
        <f>IF(ISERROR(IF(N116='Donnees d''entrée'!$B$477,(T116-U116-V116)*'Donnees d''entrée'!$G$477+AG116,(T116-W116)*VLOOKUP(N116,'Donnees d''entrée'!$B$470:$G$478,6,FALSE))),0,IF(N116='Donnees d''entrée'!$B$477,(T116-U116-V116)*'Donnees d''entrée'!$G$477+AG116,(T116-W116)*VLOOKUP(N116,'Donnees d''entrée'!$B$470:$G$478,6,FALSE)))</f>
        <v>0</v>
      </c>
      <c r="AJ116" s="351" t="str">
        <f>IF(ISERROR(VLOOKUP(I116,Exploitation!$B$115:$G$119,5,FALSE)),"",VLOOKUP(I116,Exploitation!$B$115:$G$119,5,FALSE))</f>
        <v/>
      </c>
      <c r="AK116" s="351" t="str">
        <f>IF(ISERROR(VLOOKUP(I116,Exploitation!$B$115:$G$119,6,FALSE)),"",VLOOKUP(I116,Exploitation!$B$115:$G$119,6,FALSE))</f>
        <v/>
      </c>
      <c r="AL116" s="351" t="str">
        <f>IF(ISERROR(VLOOKUP(J116,Exploitation!$B$115:$G$119,5,FALSE)),"",VLOOKUP(J116,Exploitation!$B$115:$G$119,5,FALSE))</f>
        <v/>
      </c>
      <c r="AM116" s="351" t="str">
        <f>IF(ISERROR(VLOOKUP(J116,Exploitation!$B$115:$G$119,6,FALSE)),"",VLOOKUP(J116,Exploitation!$B$115:$G$119,6,FALSE))</f>
        <v/>
      </c>
      <c r="AN116" s="351" t="str">
        <f>IF(ISERROR(VLOOKUP(K116,Exploitation!$B$115:$G$119,5,FALSE)),"",VLOOKUP(K116,Exploitation!$B$115:$G$119,5,FALSE))</f>
        <v/>
      </c>
      <c r="AO116" s="351" t="str">
        <f>IF(ISERROR(VLOOKUP(K116,Exploitation!$B$115:$G$119,6,FALSE)),"",VLOOKUP(K116,Exploitation!$B$115:$G$119,6,FALSE))</f>
        <v/>
      </c>
      <c r="AP116" s="355" t="str">
        <f>IF(ISERROR(VLOOKUP(I116,Exploitation!$B$123:$D$127,1,FALSE)),"",VLOOKUP(I116,Exploitation!$B$123:$D$127,1,FALSE))</f>
        <v/>
      </c>
      <c r="AQ116" s="355" t="str">
        <f>IF(ISERROR(VLOOKUP(J116,Exploitation!$B$123:$D$127,1,FALSE)),"",VLOOKUP(J116,Exploitation!$B$123:$D$127,1,FALSE))</f>
        <v/>
      </c>
      <c r="AR116" s="355" t="str">
        <f>IF(ISERROR(VLOOKUP(K116,Exploitation!$B$123:$D$127,1,FALSE)),"",VLOOKUP(K116,Exploitation!$B$123:$D$127,1,FALSE))</f>
        <v/>
      </c>
      <c r="AS116" s="355" t="str">
        <f>IF(ISERROR(VLOOKUP(I116,Exploitation!$B$123:$D$127,3,FALSE)),"",VLOOKUP(I116,Exploitation!$B$123:$D$127,3,FALSE))</f>
        <v/>
      </c>
      <c r="AT116" s="355" t="str">
        <f>IF(ISERROR(VLOOKUP(J116,Exploitation!$B$123:$D$127,3,FALSE)),"",VLOOKUP(J116,Exploitation!$B$123:$D$127,3,FALSE))</f>
        <v/>
      </c>
      <c r="AU116" s="355" t="str">
        <f>IF(ISERROR(VLOOKUP(K116,Exploitation!$B$123:$D$127,3,FALSE)),"",VLOOKUP(K116,Exploitation!$B$123:$D$127,3,FALSE))</f>
        <v/>
      </c>
      <c r="AV116" s="361">
        <f t="shared" si="111"/>
        <v>0</v>
      </c>
      <c r="AW116" s="361">
        <f t="shared" si="112"/>
        <v>0</v>
      </c>
      <c r="AX116" s="361">
        <f t="shared" si="113"/>
        <v>0</v>
      </c>
      <c r="AY116" s="361">
        <f t="shared" si="114"/>
        <v>0</v>
      </c>
      <c r="AZ116" s="361">
        <f t="shared" si="115"/>
        <v>0</v>
      </c>
      <c r="BA116" s="361">
        <f t="shared" si="129"/>
        <v>0</v>
      </c>
      <c r="BB116" s="361">
        <f t="shared" ca="1" si="130"/>
        <v>0</v>
      </c>
      <c r="BC116" s="361">
        <f t="shared" ca="1" si="131"/>
        <v>0</v>
      </c>
      <c r="BD116" s="361">
        <f t="shared" ca="1" si="132"/>
        <v>0</v>
      </c>
      <c r="BE116" s="361">
        <f t="shared" ca="1" si="133"/>
        <v>0</v>
      </c>
      <c r="BF116" s="361">
        <f t="shared" ca="1" si="134"/>
        <v>0</v>
      </c>
      <c r="BG116" s="361">
        <f t="shared" ca="1" si="135"/>
        <v>0</v>
      </c>
      <c r="BH116" s="351" t="str">
        <f>IF(Exploitation!F104="","",Exploitation!F104)</f>
        <v/>
      </c>
      <c r="BI116" s="351" t="str">
        <f>IF(Exploitation!G104="","",Exploitation!G104)</f>
        <v/>
      </c>
      <c r="BJ116" s="351" t="str">
        <f>IF(Exploitation!H104="","",Exploitation!H104)</f>
        <v/>
      </c>
      <c r="BK116" s="340" t="str">
        <f>IF(ISERROR(VLOOKUP(BH116,Exploitation!$B$115:$E$119,3,FALSE)),"",VLOOKUP(BH116,Exploitation!$B$115:$E$119,3,FALSE))</f>
        <v/>
      </c>
      <c r="BL116" s="340" t="str">
        <f>IF(ISERROR(VLOOKUP(BI116,Exploitation!$B$115:$E$119,3,FALSE)),"",VLOOKUP(BI116,Exploitation!$B$115:$E$119,3,FALSE))</f>
        <v/>
      </c>
      <c r="BM116" s="340" t="str">
        <f>IF(ISERROR(VLOOKUP(BJ116,Exploitation!$B$115:$E$119,3,FALSE)),"",VLOOKUP(BJ116,Exploitation!$B$115:$E$119,3,FALSE))</f>
        <v/>
      </c>
      <c r="BN116" s="361">
        <f t="shared" si="136"/>
        <v>0</v>
      </c>
      <c r="BO116" s="361">
        <f t="shared" si="137"/>
        <v>0</v>
      </c>
      <c r="BP116" s="361">
        <f t="shared" si="138"/>
        <v>0</v>
      </c>
      <c r="BQ116" s="361">
        <f t="shared" si="139"/>
        <v>0</v>
      </c>
      <c r="BR116" s="361">
        <f t="shared" si="140"/>
        <v>0</v>
      </c>
      <c r="BS116" s="361">
        <f t="shared" si="141"/>
        <v>0</v>
      </c>
      <c r="BT116" s="361">
        <f>IF(BM116='Donnees d''entrée'!$B$477,'Donnees d''entrée'!$E$477*BR116,0)</f>
        <v>0</v>
      </c>
      <c r="BU116" s="361">
        <f>IF(BM116='Donnees d''entrée'!$B$477,'Donnees d''entrée'!$F$477*BR116,BR116)</f>
        <v>0</v>
      </c>
      <c r="BV116" s="361">
        <f>IF(ISERROR(VLOOKUP(BM116,'Donnees d''entrée'!$B$470:$G$478,2,FALSE)*BU116),0,VLOOKUP(BM116,'Donnees d''entrée'!$B$470:$G$478,2,FALSE)*BU116)</f>
        <v>0</v>
      </c>
      <c r="BW116" s="361">
        <f>IF(ISERROR($BN116*VLOOKUP($BK116,'Donnees d''entrée'!$B$470:$G$478,4,FALSE)),0,$BN116*VLOOKUP($BK116,'Donnees d''entrée'!$B$470:$G$478,4,FALSE))</f>
        <v>0</v>
      </c>
      <c r="BX116" s="361">
        <f>IF(ISERROR($BN116*VLOOKUP($BK116,'Donnees d''entrée'!$B$470:$G$478,5,FALSE)),0,$BN116*VLOOKUP($BK116,'Donnees d''entrée'!$B$470:$G$478,5,FALSE))</f>
        <v>0</v>
      </c>
      <c r="BY116" s="361">
        <f>IF(ISERROR(BO116*(1-VLOOKUP(BK116,'Donnees d''entrée'!$B$470:$G$478,6,FALSE))),0,BO116*(1-VLOOKUP(BK116,'Donnees d''entrée'!$B$470:$G$478,6,FALSE)))</f>
        <v>0</v>
      </c>
      <c r="BZ116" s="361">
        <f>IF(ISERROR(BO116*VLOOKUP(BK116,'Donnees d''entrée'!$B$470:$G$478,6,FALSE)),0,BO116*VLOOKUP(BK116,'Donnees d''entrée'!$B$470:$G$478,6,FALSE))</f>
        <v>0</v>
      </c>
      <c r="CA116" s="361">
        <f>IF(ISERROR($BP116*VLOOKUP($BL116,'Donnees d''entrée'!$B$470:$G$478,4,FALSE)),0,$BP116*VLOOKUP($BL116,'Donnees d''entrée'!$B$470:$G$478,4,FALSE))</f>
        <v>0</v>
      </c>
      <c r="CB116" s="361">
        <f>IF(ISERROR($BP116*VLOOKUP($BL116,'Donnees d''entrée'!$B$470:$G$478,5,FALSE)),0,$BP116*VLOOKUP($BL116,'Donnees d''entrée'!$B$470:$G$478,5,FALSE))</f>
        <v>0</v>
      </c>
      <c r="CC116" s="361">
        <f>IF(ISERROR(BQ116*(1-VLOOKUP(BL116,'Donnees d''entrée'!$B$470:$G$478,6,FALSE))),0,BQ116*(1-VLOOKUP(BL116,'Donnees d''entrée'!$B$470:$G$478,6,FALSE)))</f>
        <v>0</v>
      </c>
      <c r="CD116" s="361">
        <f>IF(ISERROR(BQ116*VLOOKUP(BL116,'Donnees d''entrée'!$B$470:$G$478,6,FALSE)),0,BQ116*VLOOKUP(BL116,'Donnees d''entrée'!$B$470:$G$478,6,FALSE))</f>
        <v>0</v>
      </c>
      <c r="CE116" s="361">
        <f>IF(ISERROR(IF(BM116='Donnees d''entrée'!$B$477,BT116,(BU116-BV116)*VLOOKUP(BM116,'Donnees d''entrée'!$B$470:$G$478,4,FALSE))),0,IF(BM116='Donnees d''entrée'!$B$477,BT116,(BU116-BV116)*VLOOKUP(BM116,'Donnees d''entrée'!$B$470:$G$478,4,FALSE)))</f>
        <v>0</v>
      </c>
      <c r="CF116" s="361">
        <f>IF(ISERROR(IF(BM116='Donnees d''entrée'!$B$477,BU116-BV116,(BU116-BV116)*VLOOKUP(BM116,'Donnees d''entrée'!$B$470:$G$478,5,FALSE))),0,IF(BM116='Donnees d''entrée'!$B$477,BU116-BV116,(BU116-BV116)*VLOOKUP(BM116,'Donnees d''entrée'!$B$470:$G$478,5,FALSE)))</f>
        <v>0</v>
      </c>
      <c r="CG116" s="361">
        <f>IF(ISERROR(IF(BM116='Donnees d''entrée'!$B$477,(BS116-BT116-BU116)*'Donnees d''entrée'!$G$477+CE116,(BS116-BV116)*(1-VLOOKUP(BM116,'Donnees d''entrée'!$B$470:$G$478,6,FALSE)))),0,IF(BM116='Donnees d''entrée'!$B$477,(BS116-BT116-BU116)*'Donnees d''entrée'!$G$477+CE116,(BS116-BV116)*(1-VLOOKUP(BM116,'Donnees d''entrée'!$B$470:$G$478,6,FALSE))))</f>
        <v>0</v>
      </c>
      <c r="CH116" s="361">
        <f>IF(ISERROR(IF(BM116='Donnees d''entrée'!$B$477,(BS116-BT116-BU116)*'Donnees d''entrée'!$G$477+CF116,(BS116-BV116)*VLOOKUP(BM116,'Donnees d''entrée'!$B$470:$G$478,6,FALSE))),0,IF(BM116='Donnees d''entrée'!$B$477,(BS116-BT116-BU116)*'Donnees d''entrée'!$G$477+CF116,(BS116-BV116)*VLOOKUP(BM116,'Donnees d''entrée'!$B$470:$G$478,6,FALSE)))</f>
        <v>0</v>
      </c>
      <c r="CI116" s="351" t="str">
        <f>IF(ISERROR(VLOOKUP(BH116,Exploitation!$B$115:$G$119,5,FALSE)),"",VLOOKUP(BH116,Exploitation!$B$115:$G$119,5,FALSE))</f>
        <v/>
      </c>
      <c r="CJ116" s="351" t="str">
        <f>IF(ISERROR(VLOOKUP(BH116,Exploitation!$B$115:$G$119,6,FALSE)),"",VLOOKUP(BH116,Exploitation!$B$115:$G$119,6,FALSE))</f>
        <v/>
      </c>
      <c r="CK116" s="351" t="str">
        <f>IF(ISERROR(VLOOKUP(BI116,Exploitation!$B$115:$G$119,5,FALSE)),"",VLOOKUP(BI116,Exploitation!$B$115:$G$119,5,FALSE))</f>
        <v/>
      </c>
      <c r="CL116" s="351" t="str">
        <f>IF(ISERROR(VLOOKUP(BI116,Exploitation!$B$115:$G$119,6,FALSE)),"",VLOOKUP(BI116,Exploitation!$B$115:$G$119,6,FALSE))</f>
        <v/>
      </c>
      <c r="CM116" s="351" t="str">
        <f>IF(ISERROR(VLOOKUP(BJ116,Exploitation!$B$115:$G$119,5,FALSE)),"",VLOOKUP(BJ116,Exploitation!$B$115:$G$119,5,FALSE))</f>
        <v/>
      </c>
      <c r="CN116" s="351" t="str">
        <f>IF(ISERROR(VLOOKUP(BJ116,Exploitation!$B$115:$G$119,6,FALSE)),"",VLOOKUP(BJ116,Exploitation!$B$115:$G$119,6,FALSE))</f>
        <v/>
      </c>
      <c r="CO116" s="355" t="str">
        <f>IF(ISERROR(VLOOKUP(BH116,Exploitation!$B$123:$D$127,1,FALSE)),"",VLOOKUP(BH116,Exploitation!$B$123:$D$127,1,FALSE))</f>
        <v/>
      </c>
      <c r="CP116" s="355" t="str">
        <f>IF(ISERROR(VLOOKUP(BI116,Exploitation!$B$123:$D$127,1,FALSE)),"",VLOOKUP(BI116,Exploitation!$B$123:$D$127,1,FALSE))</f>
        <v/>
      </c>
      <c r="CQ116" s="355" t="str">
        <f>IF(ISERROR(VLOOKUP(BJ116,Exploitation!$B$123:$D$127,1,FALSE)),"",VLOOKUP(BJ116,Exploitation!$B$123:$D$127,1,FALSE))</f>
        <v/>
      </c>
      <c r="CR116" s="355" t="str">
        <f>IF(ISERROR(VLOOKUP(BH116,Exploitation!$B$123:$D$127,3,FALSE)),"",VLOOKUP(BH116,Exploitation!$B$123:$D$127,3,FALSE))</f>
        <v/>
      </c>
      <c r="CS116" s="355" t="str">
        <f>IF(ISERROR(VLOOKUP(BI116,Exploitation!$B$123:$D$127,3,FALSE)),"",VLOOKUP(BI116,Exploitation!$B$123:$D$127,3,FALSE))</f>
        <v/>
      </c>
      <c r="CT116" s="355" t="str">
        <f>IF(ISERROR(VLOOKUP(BJ116,Exploitation!$B$123:$D$127,3,FALSE)),"",VLOOKUP(BJ116,Exploitation!$B$123:$D$127,3,FALSE))</f>
        <v/>
      </c>
      <c r="CU116" s="340">
        <f t="shared" si="142"/>
        <v>0</v>
      </c>
      <c r="CV116" s="340">
        <f t="shared" si="142"/>
        <v>0</v>
      </c>
      <c r="CW116" s="340">
        <f t="shared" si="143"/>
        <v>0</v>
      </c>
      <c r="CX116" s="340">
        <f t="shared" si="143"/>
        <v>0</v>
      </c>
      <c r="CY116" s="340">
        <f t="shared" si="144"/>
        <v>0</v>
      </c>
      <c r="CZ116" s="340">
        <f t="shared" si="144"/>
        <v>0</v>
      </c>
      <c r="DA116" s="340">
        <f t="shared" ca="1" si="145"/>
        <v>0</v>
      </c>
      <c r="DB116" s="340">
        <f t="shared" ca="1" si="146"/>
        <v>0</v>
      </c>
      <c r="DC116" s="340">
        <f t="shared" ca="1" si="147"/>
        <v>0</v>
      </c>
      <c r="DD116" s="340">
        <f t="shared" ca="1" si="148"/>
        <v>0</v>
      </c>
      <c r="DE116" s="340">
        <f t="shared" ca="1" si="149"/>
        <v>0</v>
      </c>
      <c r="DF116" s="340">
        <f t="shared" ca="1" si="150"/>
        <v>0</v>
      </c>
      <c r="DG116" s="351" t="str">
        <f>IF(Exploitation!I104="","",Exploitation!I104)</f>
        <v/>
      </c>
      <c r="DH116" s="351" t="str">
        <f>IF(Exploitation!J104="","",Exploitation!J104)</f>
        <v/>
      </c>
      <c r="DI116" s="351" t="str">
        <f>IF(Exploitation!K104="","",Exploitation!K104)</f>
        <v/>
      </c>
      <c r="DJ116" s="340" t="str">
        <f>IF(ISERROR(VLOOKUP(DG116,Exploitation!$B$115:$E$119,3,FALSE)),"",VLOOKUP(DG116,Exploitation!$B$115:$E$119,3,FALSE))</f>
        <v/>
      </c>
      <c r="DK116" s="340" t="str">
        <f>IF(ISERROR(VLOOKUP(DH116,Exploitation!$B$115:$E$119,3,FALSE)),"",VLOOKUP(DH116,Exploitation!$B$115:$E$119,3,FALSE))</f>
        <v/>
      </c>
      <c r="DL116" s="340" t="str">
        <f>IF(ISERROR(VLOOKUP(DI116,Exploitation!$B$115:$E$119,3,FALSE)),"",VLOOKUP(DI116,Exploitation!$B$115:$E$119,3,FALSE))</f>
        <v/>
      </c>
      <c r="DM116" s="361">
        <f t="shared" si="151"/>
        <v>0</v>
      </c>
      <c r="DN116" s="361">
        <f t="shared" si="152"/>
        <v>0</v>
      </c>
      <c r="DO116" s="361">
        <f t="shared" si="153"/>
        <v>0</v>
      </c>
      <c r="DP116" s="361">
        <f t="shared" si="154"/>
        <v>0</v>
      </c>
      <c r="DQ116" s="361">
        <f t="shared" si="155"/>
        <v>0</v>
      </c>
      <c r="DR116" s="361">
        <f t="shared" si="156"/>
        <v>0</v>
      </c>
      <c r="DS116" s="361">
        <f>IF(DL116='Donnees d''entrée'!$B$477,'Donnees d''entrée'!$E$477*DQ116,0)</f>
        <v>0</v>
      </c>
      <c r="DT116" s="361">
        <f>IF(DL116='Donnees d''entrée'!$B$477,'Donnees d''entrée'!$F$477*DQ116,DQ116)</f>
        <v>0</v>
      </c>
      <c r="DU116" s="361">
        <f>IF(ISERROR(VLOOKUP(DL116,'Donnees d''entrée'!$B$470:$G$478,2,FALSE)*DT116),0,VLOOKUP(DL116,'Donnees d''entrée'!$B$470:$G$478,2,FALSE)*DT116)</f>
        <v>0</v>
      </c>
      <c r="DV116" s="361">
        <f>IF(ISERROR($DM116*VLOOKUP($DJ116,'Donnees d''entrée'!$B$470:$G$478,4,FALSE)),0,$DM116*VLOOKUP($DJ116,'Donnees d''entrée'!$B$470:$G$478,4,FALSE))</f>
        <v>0</v>
      </c>
      <c r="DW116" s="361">
        <f>IF(ISERROR($DM116*VLOOKUP($DJ116,'Donnees d''entrée'!$B$470:$G$478,5,FALSE)),0,$DM116*VLOOKUP($DJ116,'Donnees d''entrée'!$B$470:$G$478,5,FALSE))</f>
        <v>0</v>
      </c>
      <c r="DX116" s="361">
        <f>IF(ISERROR(DN116*(1-VLOOKUP(DJ116,'Donnees d''entrée'!$B$470:$G$478,6,FALSE))),0,DN116*(1-VLOOKUP(DJ116,'Donnees d''entrée'!$B$470:$G$478,6,FALSE)))</f>
        <v>0</v>
      </c>
      <c r="DY116" s="361">
        <f>IF(ISERROR(DN116*VLOOKUP(DJ116,'Donnees d''entrée'!$B$470:$G$478,6,FALSE)),0,DN116*VLOOKUP(DJ116,'Donnees d''entrée'!$B$470:$G$478,6,FALSE))</f>
        <v>0</v>
      </c>
      <c r="DZ116" s="361">
        <f>IF(ISERROR($DO116*VLOOKUP($DK116,'Donnees d''entrée'!$B$470:$G$478,4,FALSE)),0,$DO116*VLOOKUP($DK116,'Donnees d''entrée'!$B$470:$G$478,4,FALSE))</f>
        <v>0</v>
      </c>
      <c r="EA116" s="361">
        <f>IF(ISERROR($DO116*VLOOKUP($DK116,'Donnees d''entrée'!$B$470:$G$478,5,FALSE)),0,$DO116*VLOOKUP($DK116,'Donnees d''entrée'!$B$470:$G$478,5,FALSE))</f>
        <v>0</v>
      </c>
      <c r="EB116" s="361">
        <f>IF(ISERROR(DP116*(1-VLOOKUP(DK116,'Donnees d''entrée'!$B$470:$G$478,6,FALSE))),0,DP116*(1-VLOOKUP(DK116,'Donnees d''entrée'!$B$470:$G$478,6,FALSE)))</f>
        <v>0</v>
      </c>
      <c r="EC116" s="361">
        <f>IF(ISERROR(DP116*VLOOKUP(DK116,'Donnees d''entrée'!$B$470:$G$478,6,FALSE)),0,DP116*VLOOKUP(DK116,'Donnees d''entrée'!$B$470:$G$478,6,FALSE))</f>
        <v>0</v>
      </c>
      <c r="ED116" s="361">
        <f>IF(ISERROR(IF(DL116='Donnees d''entrée'!$B$477,DS116,(DT116-DU116)*VLOOKUP(DL116,'Donnees d''entrée'!$B$470:$G$478,4,FALSE))),0,IF(DL116='Donnees d''entrée'!$B$477,DS116,(DT116-DU116)*VLOOKUP(DL116,'Donnees d''entrée'!$B$470:$G$478,4,FALSE)))</f>
        <v>0</v>
      </c>
      <c r="EE116" s="361">
        <f>IF(ISERROR(IF(DL116='Donnees d''entrée'!$B$477,DT116-DU116,(DT116-DU116)*VLOOKUP(DL116,'Donnees d''entrée'!$B$470:$G$478,5,FALSE))),0,IF(DL116='Donnees d''entrée'!$B$477,DT116-DU116,(DT116-DU116)*VLOOKUP(DL116,'Donnees d''entrée'!$B$470:$G$478,5,FALSE)))</f>
        <v>0</v>
      </c>
      <c r="EF116" s="361">
        <f>IF(ISERROR(IF(DL116='Donnees d''entrée'!$B$477,(DR116-DS116-DT116)*'Donnees d''entrée'!$G$477+ED116,(DR116-DU116)*(1-VLOOKUP(DL116,'Donnees d''entrée'!$B$470:$G$478,6,FALSE)))),0,IF(DL116='Donnees d''entrée'!$B$477,(DR116-DS116-DT116)*'Donnees d''entrée'!$G$477+ED116,(DR116-DU116)*(1-VLOOKUP(DL116,'Donnees d''entrée'!$B$470:$G$478,6,FALSE))))</f>
        <v>0</v>
      </c>
      <c r="EG116" s="361">
        <f>IF(ISERROR(IF(DL116='Donnees d''entrée'!$B$477,(DR116-DS116-DT116)*'Donnees d''entrée'!$G$477+EE116,(DR116-DU116)*VLOOKUP(DL116,'Donnees d''entrée'!$B$470:$G$478,6,FALSE))),0,IF(DL116='Donnees d''entrée'!$B$477,(DR116-DS116-DT116)*'Donnees d''entrée'!$G$477+EE116,(DR116-DU116)*VLOOKUP(DL116,'Donnees d''entrée'!$B$470:$G$478,6,FALSE)))</f>
        <v>0</v>
      </c>
      <c r="EH116" s="351" t="str">
        <f>IF(ISERROR(VLOOKUP(DG116,Exploitation!$B$115:$G$119,5,FALSE)),"",VLOOKUP(DG116,Exploitation!$B$115:$G$119,5,FALSE))</f>
        <v/>
      </c>
      <c r="EI116" s="351" t="str">
        <f>IF(ISERROR(VLOOKUP(DG116,Exploitation!$B$115:$G$119,6,FALSE)),"",VLOOKUP(DG116,Exploitation!$B$115:$G$119,6,FALSE))</f>
        <v/>
      </c>
      <c r="EJ116" s="351" t="str">
        <f>IF(ISERROR(VLOOKUP(DH116,Exploitation!$B$115:$G$119,5,FALSE)),"",VLOOKUP(DH116,Exploitation!$B$115:$G$119,5,FALSE))</f>
        <v/>
      </c>
      <c r="EK116" s="351" t="str">
        <f>IF(ISERROR(VLOOKUP(DH116,Exploitation!$B$115:$G$119,6,FALSE)),"",VLOOKUP(DH116,Exploitation!$B$115:$G$119,6,FALSE))</f>
        <v/>
      </c>
      <c r="EL116" s="351" t="str">
        <f>IF(ISERROR(VLOOKUP(DI116,Exploitation!$B$115:$G$119,5,FALSE)),"",VLOOKUP(DI116,Exploitation!$B$115:$G$119,5,FALSE))</f>
        <v/>
      </c>
      <c r="EM116" s="351" t="str">
        <f>IF(ISERROR(VLOOKUP(DI116,Exploitation!$B$115:$G$119,6,FALSE)),"",VLOOKUP(DI116,Exploitation!$B$115:$G$119,6,FALSE))</f>
        <v/>
      </c>
      <c r="EN116" s="355" t="str">
        <f>IF(ISERROR(VLOOKUP(DG116,Exploitation!$B$123:$D$127,1,FALSE)),"",VLOOKUP(DG116,Exploitation!$B$123:$D$127,1,FALSE))</f>
        <v/>
      </c>
      <c r="EO116" s="355" t="str">
        <f>IF(ISERROR(VLOOKUP(DH116,Exploitation!$B$123:$D$127,1,FALSE)),"",VLOOKUP(DH116,Exploitation!$B$123:$D$127,1,FALSE))</f>
        <v/>
      </c>
      <c r="EP116" s="355" t="str">
        <f>IF(ISERROR(VLOOKUP(DI116,Exploitation!$B$123:$D$127,1,FALSE)),"",VLOOKUP(DI116,Exploitation!$B$123:$D$127,1,FALSE))</f>
        <v/>
      </c>
      <c r="EQ116" s="355" t="str">
        <f>IF(ISERROR(VLOOKUP(DG116,Exploitation!$B$123:$D$127,3,FALSE)),"",VLOOKUP(DG116,Exploitation!$B$123:$D$127,3,FALSE))</f>
        <v/>
      </c>
      <c r="ER116" s="355" t="str">
        <f>IF(ISERROR(VLOOKUP(DH116,Exploitation!$B$123:$D$127,3,FALSE)),"",VLOOKUP(DH116,Exploitation!$B$123:$D$127,3,FALSE))</f>
        <v/>
      </c>
      <c r="ES116" s="355" t="str">
        <f>IF(ISERROR(VLOOKUP(DI116,Exploitation!$B$123:$D$127,3,FALSE)),"",VLOOKUP(DI116,Exploitation!$B$123:$D$127,3,FALSE))</f>
        <v/>
      </c>
      <c r="ET116" s="340">
        <f t="shared" si="157"/>
        <v>0</v>
      </c>
      <c r="EU116" s="340">
        <f t="shared" si="157"/>
        <v>0</v>
      </c>
      <c r="EV116" s="340">
        <f t="shared" si="158"/>
        <v>0</v>
      </c>
      <c r="EW116" s="340">
        <f t="shared" si="116"/>
        <v>0</v>
      </c>
      <c r="EX116" s="340">
        <f t="shared" si="159"/>
        <v>0</v>
      </c>
      <c r="EY116" s="340">
        <f t="shared" si="159"/>
        <v>0</v>
      </c>
      <c r="EZ116" s="340">
        <f t="shared" ca="1" si="160"/>
        <v>0</v>
      </c>
      <c r="FA116" s="340">
        <f t="shared" ca="1" si="161"/>
        <v>0</v>
      </c>
      <c r="FB116" s="340">
        <f t="shared" ca="1" si="162"/>
        <v>0</v>
      </c>
      <c r="FC116" s="340">
        <f t="shared" ca="1" si="163"/>
        <v>0</v>
      </c>
      <c r="FD116" s="340">
        <f t="shared" ca="1" si="164"/>
        <v>0</v>
      </c>
      <c r="FE116" s="340">
        <f t="shared" ca="1" si="165"/>
        <v>0</v>
      </c>
      <c r="FF116" s="351" t="str">
        <f>IF(Exploitation!L104="","",Exploitation!L104)</f>
        <v/>
      </c>
      <c r="FG116" s="351" t="str">
        <f>IF(Exploitation!M104="","",Exploitation!M104)</f>
        <v/>
      </c>
      <c r="FH116" s="351" t="str">
        <f>IF(Exploitation!N104="","",Exploitation!N104)</f>
        <v/>
      </c>
      <c r="FI116" s="340" t="str">
        <f>IF(ISERROR(VLOOKUP(FF116,Exploitation!$B$115:$E$119,3,FALSE)),"",VLOOKUP(FF116,Exploitation!$B$115:$E$119,3,FALSE))</f>
        <v/>
      </c>
      <c r="FJ116" s="340" t="str">
        <f>IF(ISERROR(VLOOKUP(FG116,Exploitation!$B$115:$E$119,3,FALSE)),"",VLOOKUP(FG116,Exploitation!$B$115:$E$119,3,FALSE))</f>
        <v/>
      </c>
      <c r="FK116" s="340" t="str">
        <f>IF(ISERROR(VLOOKUP(FH116,Exploitation!$B$115:$E$119,3,FALSE)),"",VLOOKUP(FH116,Exploitation!$B$115:$E$119,3,FALSE))</f>
        <v/>
      </c>
      <c r="FL116" s="361">
        <f t="shared" si="166"/>
        <v>0</v>
      </c>
      <c r="FM116" s="361">
        <f t="shared" si="167"/>
        <v>0</v>
      </c>
      <c r="FN116" s="361">
        <f t="shared" si="168"/>
        <v>0</v>
      </c>
      <c r="FO116" s="361">
        <f t="shared" si="169"/>
        <v>0</v>
      </c>
      <c r="FP116" s="361">
        <f t="shared" si="170"/>
        <v>0</v>
      </c>
      <c r="FQ116" s="361">
        <f t="shared" si="171"/>
        <v>0</v>
      </c>
      <c r="FR116" s="361">
        <f>IF(FK116='Donnees d''entrée'!$B$477,'Donnees d''entrée'!$E$477*FP116,0)</f>
        <v>0</v>
      </c>
      <c r="FS116" s="361">
        <f>IF(FK116='Donnees d''entrée'!$B$477,'Donnees d''entrée'!$F$477*FP116,FP116)</f>
        <v>0</v>
      </c>
      <c r="FT116" s="361">
        <f>IF(ISERROR(VLOOKUP(FK116,'Donnees d''entrée'!$B$470:$G$478,2,FALSE)*FS116),0,VLOOKUP(FK116,'Donnees d''entrée'!$B$470:$G$478,2,FALSE)*FS116)</f>
        <v>0</v>
      </c>
      <c r="FU116" s="361">
        <f>IF(ISERROR($FL116*VLOOKUP($FI116,'Donnees d''entrée'!$B$470:$G$478,4,FALSE)),0,$FL116*VLOOKUP($FI116,'Donnees d''entrée'!$B$470:$G$478,4,FALSE))</f>
        <v>0</v>
      </c>
      <c r="FV116" s="361">
        <f>IF(ISERROR($FL116*VLOOKUP($FI116,'Donnees d''entrée'!$B$470:$G$478,5,FALSE)),0,$FL116*VLOOKUP($FI116,'Donnees d''entrée'!$B$470:$G$478,5,FALSE))</f>
        <v>0</v>
      </c>
      <c r="FW116" s="361">
        <f>IF(ISERROR(FM116*(1-VLOOKUP(FI116,'Donnees d''entrée'!$B$470:$G$478,6,FALSE))),0,FM116*(1-VLOOKUP(FI116,'Donnees d''entrée'!$B$470:$G$478,6,FALSE)))</f>
        <v>0</v>
      </c>
      <c r="FX116" s="361">
        <f>IF(ISERROR(FM116*VLOOKUP(FI116,'Donnees d''entrée'!$B$470:$G$478,6,FALSE)),0,FM116*VLOOKUP(FI116,'Donnees d''entrée'!$B$470:$G$478,6,FALSE))</f>
        <v>0</v>
      </c>
      <c r="FY116" s="361">
        <f>IF(ISERROR($FN116*VLOOKUP($FJ116,'Donnees d''entrée'!$B$470:$G$478,4,FALSE)),0,$FN116*VLOOKUP($FJ116,'Donnees d''entrée'!$B$470:$G$478,4,FALSE))</f>
        <v>0</v>
      </c>
      <c r="FZ116" s="361">
        <f>IF(ISERROR($FN116*VLOOKUP($FJ116,'Donnees d''entrée'!$B$470:$G$478,5,FALSE)),0,$FN116*VLOOKUP($FJ116,'Donnees d''entrée'!$B$470:$G$478,5,FALSE))</f>
        <v>0</v>
      </c>
      <c r="GA116" s="361">
        <f>IF(ISERROR(FO116*(1-VLOOKUP(FJ116,'Donnees d''entrée'!$B$470:$G$478,6,FALSE))),0,FO116*(1-VLOOKUP(FJ116,'Donnees d''entrée'!$B$470:$G$478,6,FALSE)))</f>
        <v>0</v>
      </c>
      <c r="GB116" s="361">
        <f>IF(ISERROR(FO116*VLOOKUP(FJ116,'Donnees d''entrée'!$B$470:$G$478,6,FALSE)),0,FO116*VLOOKUP(FJ116,'Donnees d''entrée'!$B$470:$G$478,6,FALSE))</f>
        <v>0</v>
      </c>
      <c r="GC116" s="361">
        <f>IF(ISERROR(IF(FK116='Donnees d''entrée'!$B$477,FR116,(FS116-FT116)*VLOOKUP(FK116,'Donnees d''entrée'!$B$470:$G$478,4,FALSE))),0,IF(FK116='Donnees d''entrée'!$B$477,FR116,(FS116-FT116)*VLOOKUP(FK116,'Donnees d''entrée'!$B$470:$G$478,4,FALSE)))</f>
        <v>0</v>
      </c>
      <c r="GD116" s="361">
        <f>IF(ISERROR(IF(FK116='Donnees d''entrée'!$B$477,FS116-FT116,(FS116-FT116)*VLOOKUP(FK116,'Donnees d''entrée'!$B$470:$G$478,5,FALSE))),0,IF(FK116='Donnees d''entrée'!$B$477,FS116-FT116,(FS116-FT116)*VLOOKUP(FK116,'Donnees d''entrée'!$B$470:$G$478,5,FALSE)))</f>
        <v>0</v>
      </c>
      <c r="GE116" s="361">
        <f>IF(ISERROR(IF(FK116='Donnees d''entrée'!$B$477,(FQ116-FR116-FS116)*'Donnees d''entrée'!$G$477+GC116,(FQ116-FT116)*(1-VLOOKUP(FK116,'Donnees d''entrée'!$B$470:$G$478,6,FALSE)))),0,IF(FK116='Donnees d''entrée'!$B$477,(FQ116-FR116-FS116)*'Donnees d''entrée'!$G$477+GC116,(FQ116-FT116)*(1-VLOOKUP(FK116,'Donnees d''entrée'!$B$470:$G$478,6,FALSE))))</f>
        <v>0</v>
      </c>
      <c r="GF116" s="361">
        <f>IF(ISERROR(IF(FK116='Donnees d''entrée'!$B$477,(FQ116-FR116-FS116)*'Donnees d''entrée'!$G$477+GD116,(FQ116-FT116)*VLOOKUP(FK116,'Donnees d''entrée'!$B$470:$G$478,6,FALSE))),0,IF(FK116='Donnees d''entrée'!$B$477,(FQ116-FR116-FS116)*'Donnees d''entrée'!$G$477+GD116,(FQ116-FT116)*VLOOKUP(FK116,'Donnees d''entrée'!$B$470:$G$478,6,FALSE)))</f>
        <v>0</v>
      </c>
      <c r="GG116" s="351" t="str">
        <f>IF(ISERROR(VLOOKUP(FF116,Exploitation!$B$115:$G$119,5,FALSE)),"",VLOOKUP(FF116,Exploitation!$B$115:$G$119,5,FALSE))</f>
        <v/>
      </c>
      <c r="GH116" s="351" t="str">
        <f>IF(ISERROR(VLOOKUP(FF116,Exploitation!$B$115:$G$119,6,FALSE)),"",VLOOKUP(FF116,Exploitation!$B$115:$G$119,6,FALSE))</f>
        <v/>
      </c>
      <c r="GI116" s="351" t="str">
        <f>IF(ISERROR(VLOOKUP(FG116,Exploitation!$B$115:$G$119,5,FALSE)),"",VLOOKUP(FG116,Exploitation!$B$115:$G$119,5,FALSE))</f>
        <v/>
      </c>
      <c r="GJ116" s="351" t="str">
        <f>IF(ISERROR(VLOOKUP(FG116,Exploitation!$B$115:$G$119,6,FALSE)),"",VLOOKUP(FG116,Exploitation!$B$115:$G$119,6,FALSE))</f>
        <v/>
      </c>
      <c r="GK116" s="351" t="str">
        <f>IF(ISERROR(VLOOKUP(FH116,Exploitation!$B$115:$G$119,5,FALSE)),"",VLOOKUP(FH116,Exploitation!$B$115:$G$119,5,FALSE))</f>
        <v/>
      </c>
      <c r="GL116" s="351" t="str">
        <f>IF(ISERROR(VLOOKUP(FH116,Exploitation!$B$115:$G$119,6,FALSE)),"",VLOOKUP(FH116,Exploitation!$B$115:$G$119,6,FALSE))</f>
        <v/>
      </c>
      <c r="GM116" s="355" t="str">
        <f>IF(ISERROR(VLOOKUP(FF116,Exploitation!$B$123:$D$127,1,FALSE)),"",VLOOKUP(FF116,Exploitation!$B$123:$D$127,1,FALSE))</f>
        <v/>
      </c>
      <c r="GN116" s="355" t="str">
        <f>IF(ISERROR(VLOOKUP(FG116,Exploitation!$B$123:$D$127,1,FALSE)),"",VLOOKUP(FG116,Exploitation!$B$123:$D$127,1,FALSE))</f>
        <v/>
      </c>
      <c r="GO116" s="355" t="str">
        <f>IF(ISERROR(VLOOKUP(FH116,Exploitation!$B$123:$D$127,1,FALSE)),"",VLOOKUP(FH116,Exploitation!$B$123:$D$127,1,FALSE))</f>
        <v/>
      </c>
      <c r="GP116" s="355" t="str">
        <f>IF(ISERROR(VLOOKUP(FF116,Exploitation!$B$123:$D$127,3,FALSE)),"",VLOOKUP(FF116,Exploitation!$B$123:$D$127,3,FALSE))</f>
        <v/>
      </c>
      <c r="GQ116" s="355" t="str">
        <f>IF(ISERROR(VLOOKUP(FG116,Exploitation!$B$123:$D$127,3,FALSE)),"",VLOOKUP(FG116,Exploitation!$B$123:$D$127,3,FALSE))</f>
        <v/>
      </c>
      <c r="GR116" s="355" t="str">
        <f>IF(ISERROR(VLOOKUP(FH116,Exploitation!$B$123:$D$127,3,FALSE)),"",VLOOKUP(FH116,Exploitation!$B$123:$D$127,3,FALSE))</f>
        <v/>
      </c>
      <c r="GS116" s="340">
        <f t="shared" si="172"/>
        <v>0</v>
      </c>
      <c r="GT116" s="340">
        <f t="shared" si="173"/>
        <v>0</v>
      </c>
      <c r="GU116" s="340">
        <f t="shared" si="174"/>
        <v>0</v>
      </c>
      <c r="GV116" s="340">
        <f t="shared" si="174"/>
        <v>0</v>
      </c>
      <c r="GW116" s="340">
        <f t="shared" si="175"/>
        <v>0</v>
      </c>
      <c r="GX116" s="340">
        <f t="shared" si="175"/>
        <v>0</v>
      </c>
      <c r="GY116" s="340">
        <f t="shared" ca="1" si="176"/>
        <v>0</v>
      </c>
      <c r="GZ116" s="340">
        <f t="shared" ca="1" si="177"/>
        <v>0</v>
      </c>
      <c r="HA116" s="340">
        <f t="shared" ca="1" si="178"/>
        <v>0</v>
      </c>
      <c r="HB116" s="340">
        <f t="shared" ca="1" si="179"/>
        <v>0</v>
      </c>
      <c r="HC116" s="340">
        <f t="shared" ca="1" si="180"/>
        <v>0</v>
      </c>
      <c r="HD116" s="340">
        <f t="shared" ca="1" si="181"/>
        <v>0</v>
      </c>
      <c r="HE116" s="351" t="str">
        <f>IF(Exploitation!O104="","",Exploitation!O104)</f>
        <v/>
      </c>
      <c r="HF116" s="351" t="str">
        <f>IF(Exploitation!P104="","",Exploitation!P104)</f>
        <v/>
      </c>
      <c r="HG116" s="351" t="str">
        <f>IF(Exploitation!Q104="","",Exploitation!Q104)</f>
        <v/>
      </c>
      <c r="HH116" s="340" t="str">
        <f>IF(ISERROR(VLOOKUP(HE116,Exploitation!$B$115:$E$119,3,FALSE)),"",VLOOKUP(HE116,Exploitation!$B$115:$E$119,3,FALSE))</f>
        <v/>
      </c>
      <c r="HI116" s="340" t="str">
        <f>IF(ISERROR(VLOOKUP(HF116,Exploitation!$B$115:$E$119,3,FALSE)),"",VLOOKUP(HF116,Exploitation!$B$115:$E$119,3,FALSE))</f>
        <v/>
      </c>
      <c r="HJ116" s="340" t="str">
        <f>IF(ISERROR(VLOOKUP(HG116,Exploitation!$B$115:$E$119,3,FALSE)),"",VLOOKUP(HG116,Exploitation!$B$115:$E$119,3,FALSE))</f>
        <v/>
      </c>
      <c r="HK116" s="361">
        <f t="shared" si="182"/>
        <v>0</v>
      </c>
      <c r="HL116" s="361">
        <f t="shared" si="183"/>
        <v>0</v>
      </c>
      <c r="HM116" s="361">
        <f t="shared" si="184"/>
        <v>0</v>
      </c>
      <c r="HN116" s="361">
        <f t="shared" si="185"/>
        <v>0</v>
      </c>
      <c r="HO116" s="361">
        <f t="shared" si="186"/>
        <v>0</v>
      </c>
      <c r="HP116" s="361">
        <f t="shared" si="187"/>
        <v>0</v>
      </c>
      <c r="HQ116" s="361">
        <f>IF(HJ116='Donnees d''entrée'!$B$477,'Donnees d''entrée'!$E$477*HO116,0)</f>
        <v>0</v>
      </c>
      <c r="HR116" s="361">
        <f>IF(HJ116='Donnees d''entrée'!$B$477,'Donnees d''entrée'!$F$477*HO116,HO116)</f>
        <v>0</v>
      </c>
      <c r="HS116" s="361">
        <f>IF(ISERROR(VLOOKUP(HJ116,'Donnees d''entrée'!$B$470:$G$478,2,FALSE)*HR116),0,VLOOKUP(HJ116,'Donnees d''entrée'!$B$470:$G$478,2,FALSE)*HR116)</f>
        <v>0</v>
      </c>
      <c r="HT116" s="361">
        <f>IF(ISERROR($HK116*VLOOKUP($HH116,'Donnees d''entrée'!$B$470:$G$478,4,FALSE)),0,$HK116*VLOOKUP($HH116,'Donnees d''entrée'!$B$470:$G$478,4,FALSE))</f>
        <v>0</v>
      </c>
      <c r="HU116" s="361">
        <f>IF(ISERROR($HK116*VLOOKUP($HH116,'Donnees d''entrée'!$B$470:$G$478,5,FALSE)),0,$HK116*VLOOKUP($HH116,'Donnees d''entrée'!$B$470:$G$478,5,FALSE))</f>
        <v>0</v>
      </c>
      <c r="HV116" s="361">
        <f>IF(ISERROR(HL116*(1-VLOOKUP(HH116,'Donnees d''entrée'!$B$470:$G$478,6,FALSE))),0,HL116*(1-VLOOKUP(HH116,'Donnees d''entrée'!$B$470:$G$478,6,FALSE)))</f>
        <v>0</v>
      </c>
      <c r="HW116" s="361">
        <f>IF(ISERROR(HL116*VLOOKUP(HH116,'Donnees d''entrée'!$B$470:$G$478,6,FALSE)),0,HL116*VLOOKUP(HH116,'Donnees d''entrée'!$B$470:$G$478,6,FALSE))</f>
        <v>0</v>
      </c>
      <c r="HX116" s="361">
        <f>IF(ISERROR($HM116*VLOOKUP($HI116,'Donnees d''entrée'!$B$470:$G$478,4,FALSE)),0,$HM116*VLOOKUP($HI116,'Donnees d''entrée'!$B$470:$G$478,4,FALSE))</f>
        <v>0</v>
      </c>
      <c r="HY116" s="361">
        <f>IF(ISERROR($HM116*VLOOKUP($HI116,'Donnees d''entrée'!$B$470:$G$478,5,FALSE)),0,$HM116*VLOOKUP($HI116,'Donnees d''entrée'!$B$470:$G$478,5,FALSE))</f>
        <v>0</v>
      </c>
      <c r="HZ116" s="361">
        <f>IF(ISERROR(HN116*(1-VLOOKUP(HI116,'Donnees d''entrée'!$B$470:$G$478,6,FALSE))),0,HN116*(1-VLOOKUP(HI116,'Donnees d''entrée'!$B$470:$G$478,6,FALSE)))</f>
        <v>0</v>
      </c>
      <c r="IA116" s="361">
        <f>IF(ISERROR(HN116*VLOOKUP(HI116,'Donnees d''entrée'!$B$470:$G$478,6,FALSE)),0,HN116*VLOOKUP(HI116,'Donnees d''entrée'!$B$470:$G$478,6,FALSE))</f>
        <v>0</v>
      </c>
      <c r="IB116" s="361">
        <f>IF(ISERROR(IF(HJ116='Donnees d''entrée'!$B$477,HQ116,(HR116-HS116)*VLOOKUP(HJ116,'Donnees d''entrée'!$B$470:$G$478,4,FALSE))),0,IF(HJ116='Donnees d''entrée'!$B$477,HQ116,(HR116-HS116)*VLOOKUP(HJ116,'Donnees d''entrée'!$B$470:$G$478,4,FALSE)))</f>
        <v>0</v>
      </c>
      <c r="IC116" s="361">
        <f>IF(ISERROR(IF(HJ116='Donnees d''entrée'!$B$477,HR116-HS116,(HR116-HS116)*VLOOKUP(HJ116,'Donnees d''entrée'!$B$470:$G$478,5,FALSE))),0,IF(HJ116='Donnees d''entrée'!$B$477,HR116-HS116,(HR116-HS116)*VLOOKUP(HJ116,'Donnees d''entrée'!$B$470:$G$478,5,FALSE)))</f>
        <v>0</v>
      </c>
      <c r="ID116" s="361">
        <f>IF(ISERROR(IF(HJ116='Donnees d''entrée'!$B$477,(HP116-HQ116-HR116)*'Donnees d''entrée'!$G$477+IB116,(HP116-HS116)*(1-VLOOKUP(HJ116,'Donnees d''entrée'!$B$470:$G$478,6,FALSE)))),0,IF(HJ116='Donnees d''entrée'!$B$477,(HP116-HQ116-HR116)*'Donnees d''entrée'!$G$477+IB116,(HP116-HS116)*(1-VLOOKUP(HJ116,'Donnees d''entrée'!$B$470:$G$478,6,FALSE))))</f>
        <v>0</v>
      </c>
      <c r="IE116" s="361">
        <f>IF(ISERROR(IF(HJ116='Donnees d''entrée'!$B$477,(HP116-HQ116-HR116)*'Donnees d''entrée'!$G$477+IC116,(HP116-HS116)*VLOOKUP(HJ116,'Donnees d''entrée'!$B$470:$G$478,6,FALSE))),0,IF(HJ116='Donnees d''entrée'!$B$477,(HP116-HQ116-HR116)*'Donnees d''entrée'!$G$477+IC116,(HP116-HS116)*VLOOKUP(HJ116,'Donnees d''entrée'!$B$470:$G$478,6,FALSE)))</f>
        <v>0</v>
      </c>
      <c r="IF116" s="351" t="str">
        <f>IF(ISERROR(VLOOKUP(HE116,Exploitation!$B$115:$G$119,5,FALSE)),"",VLOOKUP(HE116,Exploitation!$B$115:$G$119,5,FALSE))</f>
        <v/>
      </c>
      <c r="IG116" s="351" t="str">
        <f>IF(ISERROR(VLOOKUP(HE116,Exploitation!$B$115:$G$119,6,FALSE)),"",VLOOKUP(HE116,Exploitation!$B$115:$G$119,6,FALSE))</f>
        <v/>
      </c>
      <c r="IH116" s="351" t="str">
        <f>IF(ISERROR(VLOOKUP(HF116,Exploitation!$B$115:$G$119,5,FALSE)),"",VLOOKUP(HF116,Exploitation!$B$115:$G$119,5,FALSE))</f>
        <v/>
      </c>
      <c r="II116" s="351" t="str">
        <f>IF(ISERROR(VLOOKUP(HF116,Exploitation!$B$115:$G$119,6,FALSE)),"",VLOOKUP(HF116,Exploitation!$B$115:$G$119,6,FALSE))</f>
        <v/>
      </c>
      <c r="IJ116" s="351" t="str">
        <f>IF(ISERROR(VLOOKUP(HG116,Exploitation!$B$115:$G$119,5,FALSE)),"",VLOOKUP(HG116,Exploitation!$B$115:$G$119,5,FALSE))</f>
        <v/>
      </c>
      <c r="IK116" s="351" t="str">
        <f>IF(ISERROR(VLOOKUP(HG116,Exploitation!$B$115:$G$119,6,FALSE)),"",VLOOKUP(HG116,Exploitation!$B$115:$G$119,6,FALSE))</f>
        <v/>
      </c>
      <c r="IL116" s="355" t="str">
        <f>IF(ISERROR(VLOOKUP(HE116,Exploitation!$B$123:$D$127,1,FALSE)),"",VLOOKUP(HE116,Exploitation!$B$123:$D$127,1,FALSE))</f>
        <v/>
      </c>
      <c r="IM116" s="355" t="str">
        <f>IF(ISERROR(VLOOKUP(HF116,Exploitation!$B$123:$D$127,1,FALSE)),"",VLOOKUP(HF116,Exploitation!$B$123:$D$127,1,FALSE))</f>
        <v/>
      </c>
      <c r="IN116" s="355" t="str">
        <f>IF(ISERROR(VLOOKUP(HG116,Exploitation!$B$123:$D$127,1,FALSE)),"",VLOOKUP(HG116,Exploitation!$B$123:$D$127,1,FALSE))</f>
        <v/>
      </c>
      <c r="IO116" s="355" t="str">
        <f>IF(ISERROR(VLOOKUP(HE116,Exploitation!$B$123:$D$127,3,FALSE)),"",VLOOKUP(HE116,Exploitation!$B$123:$D$127,3,FALSE))</f>
        <v/>
      </c>
      <c r="IP116" s="355" t="str">
        <f>IF(ISERROR(VLOOKUP(HF116,Exploitation!$B$123:$D$127,3,FALSE)),"",VLOOKUP(HF116,Exploitation!$B$123:$D$127,3,FALSE))</f>
        <v/>
      </c>
      <c r="IQ116" s="355" t="str">
        <f>IF(ISERROR(VLOOKUP(HG116,Exploitation!$B$123:$D$127,3,FALSE)),"",VLOOKUP(HG116,Exploitation!$B$123:$D$127,3,FALSE))</f>
        <v/>
      </c>
      <c r="IR116" s="340">
        <f t="shared" si="188"/>
        <v>0</v>
      </c>
      <c r="IS116" s="340">
        <f t="shared" si="189"/>
        <v>0</v>
      </c>
      <c r="IT116" s="340">
        <f t="shared" si="190"/>
        <v>0</v>
      </c>
      <c r="IU116" s="340">
        <f t="shared" si="190"/>
        <v>0</v>
      </c>
      <c r="IV116" s="340">
        <f t="shared" si="191"/>
        <v>0</v>
      </c>
      <c r="IW116" s="340">
        <f t="shared" si="191"/>
        <v>0</v>
      </c>
    </row>
    <row r="117" spans="1:257" hidden="1" x14ac:dyDescent="0.25">
      <c r="A117" s="331">
        <v>17</v>
      </c>
      <c r="B117" s="280" t="str">
        <f t="shared" si="117"/>
        <v/>
      </c>
      <c r="C117" s="423">
        <f t="shared" ca="1" si="118"/>
        <v>0</v>
      </c>
      <c r="D117" s="423">
        <f t="shared" ca="1" si="119"/>
        <v>0</v>
      </c>
      <c r="E117" s="423">
        <f t="shared" ca="1" si="120"/>
        <v>0</v>
      </c>
      <c r="F117" s="423">
        <f t="shared" ca="1" si="121"/>
        <v>0</v>
      </c>
      <c r="G117" s="423">
        <f t="shared" ca="1" si="122"/>
        <v>0</v>
      </c>
      <c r="H117" s="423">
        <f t="shared" ca="1" si="123"/>
        <v>0</v>
      </c>
      <c r="I117" s="351" t="str">
        <f>IF(Exploitation!C105="","",Exploitation!C105)</f>
        <v/>
      </c>
      <c r="J117" s="351" t="str">
        <f>IF(Exploitation!D105="","",Exploitation!D105)</f>
        <v/>
      </c>
      <c r="K117" s="351" t="str">
        <f>IF(Exploitation!E105="","",Exploitation!E105)</f>
        <v/>
      </c>
      <c r="L117" s="340" t="str">
        <f>IF(ISERROR(VLOOKUP(I117,Exploitation!$B$115:$E$119,3,FALSE)),"",VLOOKUP(I117,Exploitation!$B$115:$E$119,3,FALSE))</f>
        <v/>
      </c>
      <c r="M117" s="340" t="str">
        <f>IF(ISERROR(VLOOKUP(J117,Exploitation!$B$115:$E$119,3,FALSE)),"",VLOOKUP(J117,Exploitation!$B$115:$E$119,3,FALSE))</f>
        <v/>
      </c>
      <c r="N117" s="340" t="str">
        <f>IF(ISERROR(VLOOKUP(K117,Exploitation!$B$115:$E$119,3,FALSE)),"",VLOOKUP(K117,Exploitation!$B$115:$E$119,3,FALSE))</f>
        <v/>
      </c>
      <c r="O117" s="361">
        <f t="shared" si="124"/>
        <v>0</v>
      </c>
      <c r="P117" s="361">
        <f t="shared" si="125"/>
        <v>0</v>
      </c>
      <c r="Q117" s="361">
        <f t="shared" si="125"/>
        <v>0</v>
      </c>
      <c r="R117" s="361">
        <f t="shared" si="126"/>
        <v>0</v>
      </c>
      <c r="S117" s="361">
        <f t="shared" si="127"/>
        <v>0</v>
      </c>
      <c r="T117" s="361">
        <f t="shared" si="128"/>
        <v>0</v>
      </c>
      <c r="U117" s="361">
        <f>IF(N117='Donnees d''entrée'!$B$477,'Donnees d''entrée'!$E$477*S117,0)</f>
        <v>0</v>
      </c>
      <c r="V117" s="361">
        <f>IF(N117='Donnees d''entrée'!$B$477,'Donnees d''entrée'!$F$477*S117,S117)</f>
        <v>0</v>
      </c>
      <c r="W117" s="361">
        <f>IF(ISERROR(VLOOKUP(N117,'Donnees d''entrée'!$B$470:$G$478,2,FALSE)*V117),0,VLOOKUP(N117,'Donnees d''entrée'!$B$470:$G$478,2,FALSE)*V117)</f>
        <v>0</v>
      </c>
      <c r="X117" s="361">
        <f>IF(ISERROR($O117*VLOOKUP($L117,'Donnees d''entrée'!$B$470:$G$478,4,FALSE)),0,$O117*VLOOKUP($L117,'Donnees d''entrée'!$B$470:$G$478,4,FALSE))</f>
        <v>0</v>
      </c>
      <c r="Y117" s="361">
        <f>IF(ISERROR($O117*VLOOKUP($L117,'Donnees d''entrée'!$B$470:$G$478,5,FALSE)),0,$O117*VLOOKUP($L117,'Donnees d''entrée'!$B$470:$G$478,5,FALSE))</f>
        <v>0</v>
      </c>
      <c r="Z117" s="361">
        <f>IF(ISERROR(P117*(1-VLOOKUP(L117,'Donnees d''entrée'!$B$470:$G$478,6,FALSE))),0,P117*(1-VLOOKUP(L117,'Donnees d''entrée'!$B$470:$G$478,6,FALSE)))</f>
        <v>0</v>
      </c>
      <c r="AA117" s="361">
        <f>IF(ISERROR(P117*VLOOKUP(L117,'Donnees d''entrée'!$B$470:$G$478,6,FALSE)),0,P117*VLOOKUP(L117,'Donnees d''entrée'!$B$470:$G$478,6,FALSE))</f>
        <v>0</v>
      </c>
      <c r="AB117" s="361">
        <f>IF(ISERROR($Q117*VLOOKUP($M117,'Donnees d''entrée'!$B$470:$G$478,4,FALSE)),0,$Q117*VLOOKUP($M117,'Donnees d''entrée'!$B$470:$G$478,4,FALSE))</f>
        <v>0</v>
      </c>
      <c r="AC117" s="361">
        <f>IF(ISERROR($Q117*VLOOKUP($M117,'Donnees d''entrée'!$B$470:$G$478,5,FALSE)),0,$Q117*VLOOKUP($M117,'Donnees d''entrée'!$B$470:$G$478,5,FALSE))</f>
        <v>0</v>
      </c>
      <c r="AD117" s="361">
        <f>IF(ISERROR(R117*(1-VLOOKUP(M117,'Donnees d''entrée'!$B$470:$G$478,6,FALSE))),0,R117*(1-VLOOKUP(M117,'Donnees d''entrée'!$B$470:$G$478,6,FALSE)))</f>
        <v>0</v>
      </c>
      <c r="AE117" s="361">
        <f>IF(ISERROR(R117*VLOOKUP($M117,'Donnees d''entrée'!$B$470:$G$478,6,FALSE)),0,R117*VLOOKUP($M117,'Donnees d''entrée'!$B$470:$G$478,6,FALSE))</f>
        <v>0</v>
      </c>
      <c r="AF117" s="361">
        <f>IF(ISERROR(IF(N117='Donnees d''entrée'!$B$477,U117,(V117-W117)*VLOOKUP(N117,'Donnees d''entrée'!$B$470:$G$478,4,FALSE))),0,IF(N117='Donnees d''entrée'!$B$477,U117,(V117-W117)*VLOOKUP(N117,'Donnees d''entrée'!$B$470:$G$478,4,FALSE)))</f>
        <v>0</v>
      </c>
      <c r="AG117" s="361">
        <f>IF(ISERROR(IF(N117='Donnees d''entrée'!$B$477,V117-W117,(V117-W117)*VLOOKUP(N117,'Donnees d''entrée'!$B$470:$G$478,5,FALSE))),0,IF(N117='Donnees d''entrée'!$B$477,V117-W117,(V117-W117)*VLOOKUP(N117,'Donnees d''entrée'!$B$470:$G$478,5,FALSE)))</f>
        <v>0</v>
      </c>
      <c r="AH117" s="361">
        <f>IF(ISERROR(IF(N117='Donnees d''entrée'!$B$477,(T117-U117-V117)*'Donnees d''entrée'!$G$477+AF117,(T117-W117)*(1-VLOOKUP(N117,'Donnees d''entrée'!$B$470:$G$478,6,FALSE)))),0,IF(N117='Donnees d''entrée'!$B$477,(T117-U117-V117)*'Donnees d''entrée'!$G$477+AF117,(T117-W117)*(1-VLOOKUP(N117,'Donnees d''entrée'!$B$470:$G$478,6,FALSE))))</f>
        <v>0</v>
      </c>
      <c r="AI117" s="361">
        <f>IF(ISERROR(IF(N117='Donnees d''entrée'!$B$477,(T117-U117-V117)*'Donnees d''entrée'!$G$477+AG117,(T117-W117)*VLOOKUP(N117,'Donnees d''entrée'!$B$470:$G$478,6,FALSE))),0,IF(N117='Donnees d''entrée'!$B$477,(T117-U117-V117)*'Donnees d''entrée'!$G$477+AG117,(T117-W117)*VLOOKUP(N117,'Donnees d''entrée'!$B$470:$G$478,6,FALSE)))</f>
        <v>0</v>
      </c>
      <c r="AJ117" s="351" t="str">
        <f>IF(ISERROR(VLOOKUP(I117,Exploitation!$B$115:$G$119,5,FALSE)),"",VLOOKUP(I117,Exploitation!$B$115:$G$119,5,FALSE))</f>
        <v/>
      </c>
      <c r="AK117" s="351" t="str">
        <f>IF(ISERROR(VLOOKUP(I117,Exploitation!$B$115:$G$119,6,FALSE)),"",VLOOKUP(I117,Exploitation!$B$115:$G$119,6,FALSE))</f>
        <v/>
      </c>
      <c r="AL117" s="351" t="str">
        <f>IF(ISERROR(VLOOKUP(J117,Exploitation!$B$115:$G$119,5,FALSE)),"",VLOOKUP(J117,Exploitation!$B$115:$G$119,5,FALSE))</f>
        <v/>
      </c>
      <c r="AM117" s="351" t="str">
        <f>IF(ISERROR(VLOOKUP(J117,Exploitation!$B$115:$G$119,6,FALSE)),"",VLOOKUP(J117,Exploitation!$B$115:$G$119,6,FALSE))</f>
        <v/>
      </c>
      <c r="AN117" s="351" t="str">
        <f>IF(ISERROR(VLOOKUP(K117,Exploitation!$B$115:$G$119,5,FALSE)),"",VLOOKUP(K117,Exploitation!$B$115:$G$119,5,FALSE))</f>
        <v/>
      </c>
      <c r="AO117" s="351" t="str">
        <f>IF(ISERROR(VLOOKUP(K117,Exploitation!$B$115:$G$119,6,FALSE)),"",VLOOKUP(K117,Exploitation!$B$115:$G$119,6,FALSE))</f>
        <v/>
      </c>
      <c r="AP117" s="355" t="str">
        <f>IF(ISERROR(VLOOKUP(I117,Exploitation!$B$123:$D$127,1,FALSE)),"",VLOOKUP(I117,Exploitation!$B$123:$D$127,1,FALSE))</f>
        <v/>
      </c>
      <c r="AQ117" s="355" t="str">
        <f>IF(ISERROR(VLOOKUP(J117,Exploitation!$B$123:$D$127,1,FALSE)),"",VLOOKUP(J117,Exploitation!$B$123:$D$127,1,FALSE))</f>
        <v/>
      </c>
      <c r="AR117" s="355" t="str">
        <f>IF(ISERROR(VLOOKUP(K117,Exploitation!$B$123:$D$127,1,FALSE)),"",VLOOKUP(K117,Exploitation!$B$123:$D$127,1,FALSE))</f>
        <v/>
      </c>
      <c r="AS117" s="355" t="str">
        <f>IF(ISERROR(VLOOKUP(I117,Exploitation!$B$123:$D$127,3,FALSE)),"",VLOOKUP(I117,Exploitation!$B$123:$D$127,3,FALSE))</f>
        <v/>
      </c>
      <c r="AT117" s="355" t="str">
        <f>IF(ISERROR(VLOOKUP(J117,Exploitation!$B$123:$D$127,3,FALSE)),"",VLOOKUP(J117,Exploitation!$B$123:$D$127,3,FALSE))</f>
        <v/>
      </c>
      <c r="AU117" s="355" t="str">
        <f>IF(ISERROR(VLOOKUP(K117,Exploitation!$B$123:$D$127,3,FALSE)),"",VLOOKUP(K117,Exploitation!$B$123:$D$127,3,FALSE))</f>
        <v/>
      </c>
      <c r="AV117" s="361">
        <f t="shared" si="111"/>
        <v>0</v>
      </c>
      <c r="AW117" s="361">
        <f t="shared" si="112"/>
        <v>0</v>
      </c>
      <c r="AX117" s="361">
        <f t="shared" si="113"/>
        <v>0</v>
      </c>
      <c r="AY117" s="361">
        <f t="shared" si="114"/>
        <v>0</v>
      </c>
      <c r="AZ117" s="361">
        <f t="shared" si="115"/>
        <v>0</v>
      </c>
      <c r="BA117" s="361">
        <f t="shared" si="129"/>
        <v>0</v>
      </c>
      <c r="BB117" s="361">
        <f t="shared" ca="1" si="130"/>
        <v>0</v>
      </c>
      <c r="BC117" s="361">
        <f t="shared" ca="1" si="131"/>
        <v>0</v>
      </c>
      <c r="BD117" s="361">
        <f t="shared" ca="1" si="132"/>
        <v>0</v>
      </c>
      <c r="BE117" s="361">
        <f t="shared" ca="1" si="133"/>
        <v>0</v>
      </c>
      <c r="BF117" s="361">
        <f t="shared" ca="1" si="134"/>
        <v>0</v>
      </c>
      <c r="BG117" s="361">
        <f t="shared" ca="1" si="135"/>
        <v>0</v>
      </c>
      <c r="BH117" s="351" t="str">
        <f>IF(Exploitation!F105="","",Exploitation!F105)</f>
        <v/>
      </c>
      <c r="BI117" s="351" t="str">
        <f>IF(Exploitation!G105="","",Exploitation!G105)</f>
        <v/>
      </c>
      <c r="BJ117" s="351" t="str">
        <f>IF(Exploitation!H105="","",Exploitation!H105)</f>
        <v/>
      </c>
      <c r="BK117" s="340" t="str">
        <f>IF(ISERROR(VLOOKUP(BH117,Exploitation!$B$115:$E$119,3,FALSE)),"",VLOOKUP(BH117,Exploitation!$B$115:$E$119,3,FALSE))</f>
        <v/>
      </c>
      <c r="BL117" s="340" t="str">
        <f>IF(ISERROR(VLOOKUP(BI117,Exploitation!$B$115:$E$119,3,FALSE)),"",VLOOKUP(BI117,Exploitation!$B$115:$E$119,3,FALSE))</f>
        <v/>
      </c>
      <c r="BM117" s="340" t="str">
        <f>IF(ISERROR(VLOOKUP(BJ117,Exploitation!$B$115:$E$119,3,FALSE)),"",VLOOKUP(BJ117,Exploitation!$B$115:$E$119,3,FALSE))</f>
        <v/>
      </c>
      <c r="BN117" s="361">
        <f t="shared" si="136"/>
        <v>0</v>
      </c>
      <c r="BO117" s="361">
        <f t="shared" si="137"/>
        <v>0</v>
      </c>
      <c r="BP117" s="361">
        <f t="shared" si="138"/>
        <v>0</v>
      </c>
      <c r="BQ117" s="361">
        <f t="shared" si="139"/>
        <v>0</v>
      </c>
      <c r="BR117" s="361">
        <f t="shared" si="140"/>
        <v>0</v>
      </c>
      <c r="BS117" s="361">
        <f t="shared" si="141"/>
        <v>0</v>
      </c>
      <c r="BT117" s="361">
        <f>IF(BM117='Donnees d''entrée'!$B$477,'Donnees d''entrée'!$E$477*BR117,0)</f>
        <v>0</v>
      </c>
      <c r="BU117" s="361">
        <f>IF(BM117='Donnees d''entrée'!$B$477,'Donnees d''entrée'!$F$477*BR117,BR117)</f>
        <v>0</v>
      </c>
      <c r="BV117" s="361">
        <f>IF(ISERROR(VLOOKUP(BM117,'Donnees d''entrée'!$B$470:$G$478,2,FALSE)*BU117),0,VLOOKUP(BM117,'Donnees d''entrée'!$B$470:$G$478,2,FALSE)*BU117)</f>
        <v>0</v>
      </c>
      <c r="BW117" s="361">
        <f>IF(ISERROR($BN117*VLOOKUP($BK117,'Donnees d''entrée'!$B$470:$G$478,4,FALSE)),0,$BN117*VLOOKUP($BK117,'Donnees d''entrée'!$B$470:$G$478,4,FALSE))</f>
        <v>0</v>
      </c>
      <c r="BX117" s="361">
        <f>IF(ISERROR($BN117*VLOOKUP($BK117,'Donnees d''entrée'!$B$470:$G$478,5,FALSE)),0,$BN117*VLOOKUP($BK117,'Donnees d''entrée'!$B$470:$G$478,5,FALSE))</f>
        <v>0</v>
      </c>
      <c r="BY117" s="361">
        <f>IF(ISERROR(BO117*(1-VLOOKUP(BK117,'Donnees d''entrée'!$B$470:$G$478,6,FALSE))),0,BO117*(1-VLOOKUP(BK117,'Donnees d''entrée'!$B$470:$G$478,6,FALSE)))</f>
        <v>0</v>
      </c>
      <c r="BZ117" s="361">
        <f>IF(ISERROR(BO117*VLOOKUP(BK117,'Donnees d''entrée'!$B$470:$G$478,6,FALSE)),0,BO117*VLOOKUP(BK117,'Donnees d''entrée'!$B$470:$G$478,6,FALSE))</f>
        <v>0</v>
      </c>
      <c r="CA117" s="361">
        <f>IF(ISERROR($BP117*VLOOKUP($BL117,'Donnees d''entrée'!$B$470:$G$478,4,FALSE)),0,$BP117*VLOOKUP($BL117,'Donnees d''entrée'!$B$470:$G$478,4,FALSE))</f>
        <v>0</v>
      </c>
      <c r="CB117" s="361">
        <f>IF(ISERROR($BP117*VLOOKUP($BL117,'Donnees d''entrée'!$B$470:$G$478,5,FALSE)),0,$BP117*VLOOKUP($BL117,'Donnees d''entrée'!$B$470:$G$478,5,FALSE))</f>
        <v>0</v>
      </c>
      <c r="CC117" s="361">
        <f>IF(ISERROR(BQ117*(1-VLOOKUP(BL117,'Donnees d''entrée'!$B$470:$G$478,6,FALSE))),0,BQ117*(1-VLOOKUP(BL117,'Donnees d''entrée'!$B$470:$G$478,6,FALSE)))</f>
        <v>0</v>
      </c>
      <c r="CD117" s="361">
        <f>IF(ISERROR(BQ117*VLOOKUP(BL117,'Donnees d''entrée'!$B$470:$G$478,6,FALSE)),0,BQ117*VLOOKUP(BL117,'Donnees d''entrée'!$B$470:$G$478,6,FALSE))</f>
        <v>0</v>
      </c>
      <c r="CE117" s="361">
        <f>IF(ISERROR(IF(BM117='Donnees d''entrée'!$B$477,BT117,(BU117-BV117)*VLOOKUP(BM117,'Donnees d''entrée'!$B$470:$G$478,4,FALSE))),0,IF(BM117='Donnees d''entrée'!$B$477,BT117,(BU117-BV117)*VLOOKUP(BM117,'Donnees d''entrée'!$B$470:$G$478,4,FALSE)))</f>
        <v>0</v>
      </c>
      <c r="CF117" s="361">
        <f>IF(ISERROR(IF(BM117='Donnees d''entrée'!$B$477,BU117-BV117,(BU117-BV117)*VLOOKUP(BM117,'Donnees d''entrée'!$B$470:$G$478,5,FALSE))),0,IF(BM117='Donnees d''entrée'!$B$477,BU117-BV117,(BU117-BV117)*VLOOKUP(BM117,'Donnees d''entrée'!$B$470:$G$478,5,FALSE)))</f>
        <v>0</v>
      </c>
      <c r="CG117" s="361">
        <f>IF(ISERROR(IF(BM117='Donnees d''entrée'!$B$477,(BS117-BT117-BU117)*'Donnees d''entrée'!$G$477+CE117,(BS117-BV117)*(1-VLOOKUP(BM117,'Donnees d''entrée'!$B$470:$G$478,6,FALSE)))),0,IF(BM117='Donnees d''entrée'!$B$477,(BS117-BT117-BU117)*'Donnees d''entrée'!$G$477+CE117,(BS117-BV117)*(1-VLOOKUP(BM117,'Donnees d''entrée'!$B$470:$G$478,6,FALSE))))</f>
        <v>0</v>
      </c>
      <c r="CH117" s="361">
        <f>IF(ISERROR(IF(BM117='Donnees d''entrée'!$B$477,(BS117-BT117-BU117)*'Donnees d''entrée'!$G$477+CF117,(BS117-BV117)*VLOOKUP(BM117,'Donnees d''entrée'!$B$470:$G$478,6,FALSE))),0,IF(BM117='Donnees d''entrée'!$B$477,(BS117-BT117-BU117)*'Donnees d''entrée'!$G$477+CF117,(BS117-BV117)*VLOOKUP(BM117,'Donnees d''entrée'!$B$470:$G$478,6,FALSE)))</f>
        <v>0</v>
      </c>
      <c r="CI117" s="351" t="str">
        <f>IF(ISERROR(VLOOKUP(BH117,Exploitation!$B$115:$G$119,5,FALSE)),"",VLOOKUP(BH117,Exploitation!$B$115:$G$119,5,FALSE))</f>
        <v/>
      </c>
      <c r="CJ117" s="351" t="str">
        <f>IF(ISERROR(VLOOKUP(BH117,Exploitation!$B$115:$G$119,6,FALSE)),"",VLOOKUP(BH117,Exploitation!$B$115:$G$119,6,FALSE))</f>
        <v/>
      </c>
      <c r="CK117" s="351" t="str">
        <f>IF(ISERROR(VLOOKUP(BI117,Exploitation!$B$115:$G$119,5,FALSE)),"",VLOOKUP(BI117,Exploitation!$B$115:$G$119,5,FALSE))</f>
        <v/>
      </c>
      <c r="CL117" s="351" t="str">
        <f>IF(ISERROR(VLOOKUP(BI117,Exploitation!$B$115:$G$119,6,FALSE)),"",VLOOKUP(BI117,Exploitation!$B$115:$G$119,6,FALSE))</f>
        <v/>
      </c>
      <c r="CM117" s="351" t="str">
        <f>IF(ISERROR(VLOOKUP(BJ117,Exploitation!$B$115:$G$119,5,FALSE)),"",VLOOKUP(BJ117,Exploitation!$B$115:$G$119,5,FALSE))</f>
        <v/>
      </c>
      <c r="CN117" s="351" t="str">
        <f>IF(ISERROR(VLOOKUP(BJ117,Exploitation!$B$115:$G$119,6,FALSE)),"",VLOOKUP(BJ117,Exploitation!$B$115:$G$119,6,FALSE))</f>
        <v/>
      </c>
      <c r="CO117" s="355" t="str">
        <f>IF(ISERROR(VLOOKUP(BH117,Exploitation!$B$123:$D$127,1,FALSE)),"",VLOOKUP(BH117,Exploitation!$B$123:$D$127,1,FALSE))</f>
        <v/>
      </c>
      <c r="CP117" s="355" t="str">
        <f>IF(ISERROR(VLOOKUP(BI117,Exploitation!$B$123:$D$127,1,FALSE)),"",VLOOKUP(BI117,Exploitation!$B$123:$D$127,1,FALSE))</f>
        <v/>
      </c>
      <c r="CQ117" s="355" t="str">
        <f>IF(ISERROR(VLOOKUP(BJ117,Exploitation!$B$123:$D$127,1,FALSE)),"",VLOOKUP(BJ117,Exploitation!$B$123:$D$127,1,FALSE))</f>
        <v/>
      </c>
      <c r="CR117" s="355" t="str">
        <f>IF(ISERROR(VLOOKUP(BH117,Exploitation!$B$123:$D$127,3,FALSE)),"",VLOOKUP(BH117,Exploitation!$B$123:$D$127,3,FALSE))</f>
        <v/>
      </c>
      <c r="CS117" s="355" t="str">
        <f>IF(ISERROR(VLOOKUP(BI117,Exploitation!$B$123:$D$127,3,FALSE)),"",VLOOKUP(BI117,Exploitation!$B$123:$D$127,3,FALSE))</f>
        <v/>
      </c>
      <c r="CT117" s="355" t="str">
        <f>IF(ISERROR(VLOOKUP(BJ117,Exploitation!$B$123:$D$127,3,FALSE)),"",VLOOKUP(BJ117,Exploitation!$B$123:$D$127,3,FALSE))</f>
        <v/>
      </c>
      <c r="CU117" s="340">
        <f t="shared" si="142"/>
        <v>0</v>
      </c>
      <c r="CV117" s="340">
        <f t="shared" si="142"/>
        <v>0</v>
      </c>
      <c r="CW117" s="340">
        <f t="shared" si="143"/>
        <v>0</v>
      </c>
      <c r="CX117" s="340">
        <f t="shared" si="143"/>
        <v>0</v>
      </c>
      <c r="CY117" s="340">
        <f t="shared" si="144"/>
        <v>0</v>
      </c>
      <c r="CZ117" s="340">
        <f t="shared" si="144"/>
        <v>0</v>
      </c>
      <c r="DA117" s="340">
        <f t="shared" ca="1" si="145"/>
        <v>0</v>
      </c>
      <c r="DB117" s="340">
        <f t="shared" ca="1" si="146"/>
        <v>0</v>
      </c>
      <c r="DC117" s="340">
        <f t="shared" ca="1" si="147"/>
        <v>0</v>
      </c>
      <c r="DD117" s="340">
        <f t="shared" ca="1" si="148"/>
        <v>0</v>
      </c>
      <c r="DE117" s="340">
        <f t="shared" ca="1" si="149"/>
        <v>0</v>
      </c>
      <c r="DF117" s="340">
        <f t="shared" ca="1" si="150"/>
        <v>0</v>
      </c>
      <c r="DG117" s="351" t="str">
        <f>IF(Exploitation!I105="","",Exploitation!I105)</f>
        <v/>
      </c>
      <c r="DH117" s="351" t="str">
        <f>IF(Exploitation!J105="","",Exploitation!J105)</f>
        <v/>
      </c>
      <c r="DI117" s="351" t="str">
        <f>IF(Exploitation!K105="","",Exploitation!K105)</f>
        <v/>
      </c>
      <c r="DJ117" s="340" t="str">
        <f>IF(ISERROR(VLOOKUP(DG117,Exploitation!$B$115:$E$119,3,FALSE)),"",VLOOKUP(DG117,Exploitation!$B$115:$E$119,3,FALSE))</f>
        <v/>
      </c>
      <c r="DK117" s="340" t="str">
        <f>IF(ISERROR(VLOOKUP(DH117,Exploitation!$B$115:$E$119,3,FALSE)),"",VLOOKUP(DH117,Exploitation!$B$115:$E$119,3,FALSE))</f>
        <v/>
      </c>
      <c r="DL117" s="340" t="str">
        <f>IF(ISERROR(VLOOKUP(DI117,Exploitation!$B$115:$E$119,3,FALSE)),"",VLOOKUP(DI117,Exploitation!$B$115:$E$119,3,FALSE))</f>
        <v/>
      </c>
      <c r="DM117" s="361">
        <f t="shared" si="151"/>
        <v>0</v>
      </c>
      <c r="DN117" s="361">
        <f t="shared" si="152"/>
        <v>0</v>
      </c>
      <c r="DO117" s="361">
        <f t="shared" si="153"/>
        <v>0</v>
      </c>
      <c r="DP117" s="361">
        <f t="shared" si="154"/>
        <v>0</v>
      </c>
      <c r="DQ117" s="361">
        <f t="shared" si="155"/>
        <v>0</v>
      </c>
      <c r="DR117" s="361">
        <f t="shared" si="156"/>
        <v>0</v>
      </c>
      <c r="DS117" s="361">
        <f>IF(DL117='Donnees d''entrée'!$B$477,'Donnees d''entrée'!$E$477*DQ117,0)</f>
        <v>0</v>
      </c>
      <c r="DT117" s="361">
        <f>IF(DL117='Donnees d''entrée'!$B$477,'Donnees d''entrée'!$F$477*DQ117,DQ117)</f>
        <v>0</v>
      </c>
      <c r="DU117" s="361">
        <f>IF(ISERROR(VLOOKUP(DL117,'Donnees d''entrée'!$B$470:$G$478,2,FALSE)*DT117),0,VLOOKUP(DL117,'Donnees d''entrée'!$B$470:$G$478,2,FALSE)*DT117)</f>
        <v>0</v>
      </c>
      <c r="DV117" s="361">
        <f>IF(ISERROR($DM117*VLOOKUP($DJ117,'Donnees d''entrée'!$B$470:$G$478,4,FALSE)),0,$DM117*VLOOKUP($DJ117,'Donnees d''entrée'!$B$470:$G$478,4,FALSE))</f>
        <v>0</v>
      </c>
      <c r="DW117" s="361">
        <f>IF(ISERROR($DM117*VLOOKUP($DJ117,'Donnees d''entrée'!$B$470:$G$478,5,FALSE)),0,$DM117*VLOOKUP($DJ117,'Donnees d''entrée'!$B$470:$G$478,5,FALSE))</f>
        <v>0</v>
      </c>
      <c r="DX117" s="361">
        <f>IF(ISERROR(DN117*(1-VLOOKUP(DJ117,'Donnees d''entrée'!$B$470:$G$478,6,FALSE))),0,DN117*(1-VLOOKUP(DJ117,'Donnees d''entrée'!$B$470:$G$478,6,FALSE)))</f>
        <v>0</v>
      </c>
      <c r="DY117" s="361">
        <f>IF(ISERROR(DN117*VLOOKUP(DJ117,'Donnees d''entrée'!$B$470:$G$478,6,FALSE)),0,DN117*VLOOKUP(DJ117,'Donnees d''entrée'!$B$470:$G$478,6,FALSE))</f>
        <v>0</v>
      </c>
      <c r="DZ117" s="361">
        <f>IF(ISERROR($DO117*VLOOKUP($DK117,'Donnees d''entrée'!$B$470:$G$478,4,FALSE)),0,$DO117*VLOOKUP($DK117,'Donnees d''entrée'!$B$470:$G$478,4,FALSE))</f>
        <v>0</v>
      </c>
      <c r="EA117" s="361">
        <f>IF(ISERROR($DO117*VLOOKUP($DK117,'Donnees d''entrée'!$B$470:$G$478,5,FALSE)),0,$DO117*VLOOKUP($DK117,'Donnees d''entrée'!$B$470:$G$478,5,FALSE))</f>
        <v>0</v>
      </c>
      <c r="EB117" s="361">
        <f>IF(ISERROR(DP117*(1-VLOOKUP(DK117,'Donnees d''entrée'!$B$470:$G$478,6,FALSE))),0,DP117*(1-VLOOKUP(DK117,'Donnees d''entrée'!$B$470:$G$478,6,FALSE)))</f>
        <v>0</v>
      </c>
      <c r="EC117" s="361">
        <f>IF(ISERROR(DP117*VLOOKUP(DK117,'Donnees d''entrée'!$B$470:$G$478,6,FALSE)),0,DP117*VLOOKUP(DK117,'Donnees d''entrée'!$B$470:$G$478,6,FALSE))</f>
        <v>0</v>
      </c>
      <c r="ED117" s="361">
        <f>IF(ISERROR(IF(DL117='Donnees d''entrée'!$B$477,DS117,(DT117-DU117)*VLOOKUP(DL117,'Donnees d''entrée'!$B$470:$G$478,4,FALSE))),0,IF(DL117='Donnees d''entrée'!$B$477,DS117,(DT117-DU117)*VLOOKUP(DL117,'Donnees d''entrée'!$B$470:$G$478,4,FALSE)))</f>
        <v>0</v>
      </c>
      <c r="EE117" s="361">
        <f>IF(ISERROR(IF(DL117='Donnees d''entrée'!$B$477,DT117-DU117,(DT117-DU117)*VLOOKUP(DL117,'Donnees d''entrée'!$B$470:$G$478,5,FALSE))),0,IF(DL117='Donnees d''entrée'!$B$477,DT117-DU117,(DT117-DU117)*VLOOKUP(DL117,'Donnees d''entrée'!$B$470:$G$478,5,FALSE)))</f>
        <v>0</v>
      </c>
      <c r="EF117" s="361">
        <f>IF(ISERROR(IF(DL117='Donnees d''entrée'!$B$477,(DR117-DS117-DT117)*'Donnees d''entrée'!$G$477+ED117,(DR117-DU117)*(1-VLOOKUP(DL117,'Donnees d''entrée'!$B$470:$G$478,6,FALSE)))),0,IF(DL117='Donnees d''entrée'!$B$477,(DR117-DS117-DT117)*'Donnees d''entrée'!$G$477+ED117,(DR117-DU117)*(1-VLOOKUP(DL117,'Donnees d''entrée'!$B$470:$G$478,6,FALSE))))</f>
        <v>0</v>
      </c>
      <c r="EG117" s="361">
        <f>IF(ISERROR(IF(DL117='Donnees d''entrée'!$B$477,(DR117-DS117-DT117)*'Donnees d''entrée'!$G$477+EE117,(DR117-DU117)*VLOOKUP(DL117,'Donnees d''entrée'!$B$470:$G$478,6,FALSE))),0,IF(DL117='Donnees d''entrée'!$B$477,(DR117-DS117-DT117)*'Donnees d''entrée'!$G$477+EE117,(DR117-DU117)*VLOOKUP(DL117,'Donnees d''entrée'!$B$470:$G$478,6,FALSE)))</f>
        <v>0</v>
      </c>
      <c r="EH117" s="351" t="str">
        <f>IF(ISERROR(VLOOKUP(DG117,Exploitation!$B$115:$G$119,5,FALSE)),"",VLOOKUP(DG117,Exploitation!$B$115:$G$119,5,FALSE))</f>
        <v/>
      </c>
      <c r="EI117" s="351" t="str">
        <f>IF(ISERROR(VLOOKUP(DG117,Exploitation!$B$115:$G$119,6,FALSE)),"",VLOOKUP(DG117,Exploitation!$B$115:$G$119,6,FALSE))</f>
        <v/>
      </c>
      <c r="EJ117" s="351" t="str">
        <f>IF(ISERROR(VLOOKUP(DH117,Exploitation!$B$115:$G$119,5,FALSE)),"",VLOOKUP(DH117,Exploitation!$B$115:$G$119,5,FALSE))</f>
        <v/>
      </c>
      <c r="EK117" s="351" t="str">
        <f>IF(ISERROR(VLOOKUP(DH117,Exploitation!$B$115:$G$119,6,FALSE)),"",VLOOKUP(DH117,Exploitation!$B$115:$G$119,6,FALSE))</f>
        <v/>
      </c>
      <c r="EL117" s="351" t="str">
        <f>IF(ISERROR(VLOOKUP(DI117,Exploitation!$B$115:$G$119,5,FALSE)),"",VLOOKUP(DI117,Exploitation!$B$115:$G$119,5,FALSE))</f>
        <v/>
      </c>
      <c r="EM117" s="351" t="str">
        <f>IF(ISERROR(VLOOKUP(DI117,Exploitation!$B$115:$G$119,6,FALSE)),"",VLOOKUP(DI117,Exploitation!$B$115:$G$119,6,FALSE))</f>
        <v/>
      </c>
      <c r="EN117" s="355" t="str">
        <f>IF(ISERROR(VLOOKUP(DG117,Exploitation!$B$123:$D$127,1,FALSE)),"",VLOOKUP(DG117,Exploitation!$B$123:$D$127,1,FALSE))</f>
        <v/>
      </c>
      <c r="EO117" s="355" t="str">
        <f>IF(ISERROR(VLOOKUP(DH117,Exploitation!$B$123:$D$127,1,FALSE)),"",VLOOKUP(DH117,Exploitation!$B$123:$D$127,1,FALSE))</f>
        <v/>
      </c>
      <c r="EP117" s="355" t="str">
        <f>IF(ISERROR(VLOOKUP(DI117,Exploitation!$B$123:$D$127,1,FALSE)),"",VLOOKUP(DI117,Exploitation!$B$123:$D$127,1,FALSE))</f>
        <v/>
      </c>
      <c r="EQ117" s="355" t="str">
        <f>IF(ISERROR(VLOOKUP(DG117,Exploitation!$B$123:$D$127,3,FALSE)),"",VLOOKUP(DG117,Exploitation!$B$123:$D$127,3,FALSE))</f>
        <v/>
      </c>
      <c r="ER117" s="355" t="str">
        <f>IF(ISERROR(VLOOKUP(DH117,Exploitation!$B$123:$D$127,3,FALSE)),"",VLOOKUP(DH117,Exploitation!$B$123:$D$127,3,FALSE))</f>
        <v/>
      </c>
      <c r="ES117" s="355" t="str">
        <f>IF(ISERROR(VLOOKUP(DI117,Exploitation!$B$123:$D$127,3,FALSE)),"",VLOOKUP(DI117,Exploitation!$B$123:$D$127,3,FALSE))</f>
        <v/>
      </c>
      <c r="ET117" s="340">
        <f t="shared" si="157"/>
        <v>0</v>
      </c>
      <c r="EU117" s="340">
        <f t="shared" si="157"/>
        <v>0</v>
      </c>
      <c r="EV117" s="340">
        <f t="shared" si="158"/>
        <v>0</v>
      </c>
      <c r="EW117" s="340">
        <f t="shared" ref="EW117:EW120" si="192">IF($EO117&lt;&gt;"",DD117,0)</f>
        <v>0</v>
      </c>
      <c r="EX117" s="340">
        <f t="shared" si="159"/>
        <v>0</v>
      </c>
      <c r="EY117" s="340">
        <f t="shared" si="159"/>
        <v>0</v>
      </c>
      <c r="EZ117" s="340">
        <f t="shared" ca="1" si="160"/>
        <v>0</v>
      </c>
      <c r="FA117" s="340">
        <f t="shared" ca="1" si="161"/>
        <v>0</v>
      </c>
      <c r="FB117" s="340">
        <f t="shared" ca="1" si="162"/>
        <v>0</v>
      </c>
      <c r="FC117" s="340">
        <f t="shared" ca="1" si="163"/>
        <v>0</v>
      </c>
      <c r="FD117" s="340">
        <f t="shared" ca="1" si="164"/>
        <v>0</v>
      </c>
      <c r="FE117" s="340">
        <f t="shared" ca="1" si="165"/>
        <v>0</v>
      </c>
      <c r="FF117" s="351" t="str">
        <f>IF(Exploitation!L105="","",Exploitation!L105)</f>
        <v/>
      </c>
      <c r="FG117" s="351" t="str">
        <f>IF(Exploitation!M105="","",Exploitation!M105)</f>
        <v/>
      </c>
      <c r="FH117" s="351" t="str">
        <f>IF(Exploitation!N105="","",Exploitation!N105)</f>
        <v/>
      </c>
      <c r="FI117" s="340" t="str">
        <f>IF(ISERROR(VLOOKUP(FF117,Exploitation!$B$115:$E$119,3,FALSE)),"",VLOOKUP(FF117,Exploitation!$B$115:$E$119,3,FALSE))</f>
        <v/>
      </c>
      <c r="FJ117" s="340" t="str">
        <f>IF(ISERROR(VLOOKUP(FG117,Exploitation!$B$115:$E$119,3,FALSE)),"",VLOOKUP(FG117,Exploitation!$B$115:$E$119,3,FALSE))</f>
        <v/>
      </c>
      <c r="FK117" s="340" t="str">
        <f>IF(ISERROR(VLOOKUP(FH117,Exploitation!$B$115:$E$119,3,FALSE)),"",VLOOKUP(FH117,Exploitation!$B$115:$E$119,3,FALSE))</f>
        <v/>
      </c>
      <c r="FL117" s="361">
        <f t="shared" si="166"/>
        <v>0</v>
      </c>
      <c r="FM117" s="361">
        <f t="shared" si="167"/>
        <v>0</v>
      </c>
      <c r="FN117" s="361">
        <f t="shared" si="168"/>
        <v>0</v>
      </c>
      <c r="FO117" s="361">
        <f t="shared" si="169"/>
        <v>0</v>
      </c>
      <c r="FP117" s="361">
        <f t="shared" si="170"/>
        <v>0</v>
      </c>
      <c r="FQ117" s="361">
        <f t="shared" si="171"/>
        <v>0</v>
      </c>
      <c r="FR117" s="361">
        <f>IF(FK117='Donnees d''entrée'!$B$477,'Donnees d''entrée'!$E$477*FP117,0)</f>
        <v>0</v>
      </c>
      <c r="FS117" s="361">
        <f>IF(FK117='Donnees d''entrée'!$B$477,'Donnees d''entrée'!$F$477*FP117,FP117)</f>
        <v>0</v>
      </c>
      <c r="FT117" s="361">
        <f>IF(ISERROR(VLOOKUP(FK117,'Donnees d''entrée'!$B$470:$G$478,2,FALSE)*FS117),0,VLOOKUP(FK117,'Donnees d''entrée'!$B$470:$G$478,2,FALSE)*FS117)</f>
        <v>0</v>
      </c>
      <c r="FU117" s="361">
        <f>IF(ISERROR($FL117*VLOOKUP($FI117,'Donnees d''entrée'!$B$470:$G$478,4,FALSE)),0,$FL117*VLOOKUP($FI117,'Donnees d''entrée'!$B$470:$G$478,4,FALSE))</f>
        <v>0</v>
      </c>
      <c r="FV117" s="361">
        <f>IF(ISERROR($FL117*VLOOKUP($FI117,'Donnees d''entrée'!$B$470:$G$478,5,FALSE)),0,$FL117*VLOOKUP($FI117,'Donnees d''entrée'!$B$470:$G$478,5,FALSE))</f>
        <v>0</v>
      </c>
      <c r="FW117" s="361">
        <f>IF(ISERROR(FM117*(1-VLOOKUP(FI117,'Donnees d''entrée'!$B$470:$G$478,6,FALSE))),0,FM117*(1-VLOOKUP(FI117,'Donnees d''entrée'!$B$470:$G$478,6,FALSE)))</f>
        <v>0</v>
      </c>
      <c r="FX117" s="361">
        <f>IF(ISERROR(FM117*VLOOKUP(FI117,'Donnees d''entrée'!$B$470:$G$478,6,FALSE)),0,FM117*VLOOKUP(FI117,'Donnees d''entrée'!$B$470:$G$478,6,FALSE))</f>
        <v>0</v>
      </c>
      <c r="FY117" s="361">
        <f>IF(ISERROR($FN117*VLOOKUP($FJ117,'Donnees d''entrée'!$B$470:$G$478,4,FALSE)),0,$FN117*VLOOKUP($FJ117,'Donnees d''entrée'!$B$470:$G$478,4,FALSE))</f>
        <v>0</v>
      </c>
      <c r="FZ117" s="361">
        <f>IF(ISERROR($FN117*VLOOKUP($FJ117,'Donnees d''entrée'!$B$470:$G$478,5,FALSE)),0,$FN117*VLOOKUP($FJ117,'Donnees d''entrée'!$B$470:$G$478,5,FALSE))</f>
        <v>0</v>
      </c>
      <c r="GA117" s="361">
        <f>IF(ISERROR(FO117*(1-VLOOKUP(FJ117,'Donnees d''entrée'!$B$470:$G$478,6,FALSE))),0,FO117*(1-VLOOKUP(FJ117,'Donnees d''entrée'!$B$470:$G$478,6,FALSE)))</f>
        <v>0</v>
      </c>
      <c r="GB117" s="361">
        <f>IF(ISERROR(FO117*VLOOKUP(FJ117,'Donnees d''entrée'!$B$470:$G$478,6,FALSE)),0,FO117*VLOOKUP(FJ117,'Donnees d''entrée'!$B$470:$G$478,6,FALSE))</f>
        <v>0</v>
      </c>
      <c r="GC117" s="361">
        <f>IF(ISERROR(IF(FK117='Donnees d''entrée'!$B$477,FR117,(FS117-FT117)*VLOOKUP(FK117,'Donnees d''entrée'!$B$470:$G$478,4,FALSE))),0,IF(FK117='Donnees d''entrée'!$B$477,FR117,(FS117-FT117)*VLOOKUP(FK117,'Donnees d''entrée'!$B$470:$G$478,4,FALSE)))</f>
        <v>0</v>
      </c>
      <c r="GD117" s="361">
        <f>IF(ISERROR(IF(FK117='Donnees d''entrée'!$B$477,FS117-FT117,(FS117-FT117)*VLOOKUP(FK117,'Donnees d''entrée'!$B$470:$G$478,5,FALSE))),0,IF(FK117='Donnees d''entrée'!$B$477,FS117-FT117,(FS117-FT117)*VLOOKUP(FK117,'Donnees d''entrée'!$B$470:$G$478,5,FALSE)))</f>
        <v>0</v>
      </c>
      <c r="GE117" s="361">
        <f>IF(ISERROR(IF(FK117='Donnees d''entrée'!$B$477,(FQ117-FR117-FS117)*'Donnees d''entrée'!$G$477+GC117,(FQ117-FT117)*(1-VLOOKUP(FK117,'Donnees d''entrée'!$B$470:$G$478,6,FALSE)))),0,IF(FK117='Donnees d''entrée'!$B$477,(FQ117-FR117-FS117)*'Donnees d''entrée'!$G$477+GC117,(FQ117-FT117)*(1-VLOOKUP(FK117,'Donnees d''entrée'!$B$470:$G$478,6,FALSE))))</f>
        <v>0</v>
      </c>
      <c r="GF117" s="361">
        <f>IF(ISERROR(IF(FK117='Donnees d''entrée'!$B$477,(FQ117-FR117-FS117)*'Donnees d''entrée'!$G$477+GD117,(FQ117-FT117)*VLOOKUP(FK117,'Donnees d''entrée'!$B$470:$G$478,6,FALSE))),0,IF(FK117='Donnees d''entrée'!$B$477,(FQ117-FR117-FS117)*'Donnees d''entrée'!$G$477+GD117,(FQ117-FT117)*VLOOKUP(FK117,'Donnees d''entrée'!$B$470:$G$478,6,FALSE)))</f>
        <v>0</v>
      </c>
      <c r="GG117" s="351" t="str">
        <f>IF(ISERROR(VLOOKUP(FF117,Exploitation!$B$115:$G$119,5,FALSE)),"",VLOOKUP(FF117,Exploitation!$B$115:$G$119,5,FALSE))</f>
        <v/>
      </c>
      <c r="GH117" s="351" t="str">
        <f>IF(ISERROR(VLOOKUP(FF117,Exploitation!$B$115:$G$119,6,FALSE)),"",VLOOKUP(FF117,Exploitation!$B$115:$G$119,6,FALSE))</f>
        <v/>
      </c>
      <c r="GI117" s="351" t="str">
        <f>IF(ISERROR(VLOOKUP(FG117,Exploitation!$B$115:$G$119,5,FALSE)),"",VLOOKUP(FG117,Exploitation!$B$115:$G$119,5,FALSE))</f>
        <v/>
      </c>
      <c r="GJ117" s="351" t="str">
        <f>IF(ISERROR(VLOOKUP(FG117,Exploitation!$B$115:$G$119,6,FALSE)),"",VLOOKUP(FG117,Exploitation!$B$115:$G$119,6,FALSE))</f>
        <v/>
      </c>
      <c r="GK117" s="351" t="str">
        <f>IF(ISERROR(VLOOKUP(FH117,Exploitation!$B$115:$G$119,5,FALSE)),"",VLOOKUP(FH117,Exploitation!$B$115:$G$119,5,FALSE))</f>
        <v/>
      </c>
      <c r="GL117" s="351" t="str">
        <f>IF(ISERROR(VLOOKUP(FH117,Exploitation!$B$115:$G$119,6,FALSE)),"",VLOOKUP(FH117,Exploitation!$B$115:$G$119,6,FALSE))</f>
        <v/>
      </c>
      <c r="GM117" s="355" t="str">
        <f>IF(ISERROR(VLOOKUP(FF117,Exploitation!$B$123:$D$127,1,FALSE)),"",VLOOKUP(FF117,Exploitation!$B$123:$D$127,1,FALSE))</f>
        <v/>
      </c>
      <c r="GN117" s="355" t="str">
        <f>IF(ISERROR(VLOOKUP(FG117,Exploitation!$B$123:$D$127,1,FALSE)),"",VLOOKUP(FG117,Exploitation!$B$123:$D$127,1,FALSE))</f>
        <v/>
      </c>
      <c r="GO117" s="355" t="str">
        <f>IF(ISERROR(VLOOKUP(FH117,Exploitation!$B$123:$D$127,1,FALSE)),"",VLOOKUP(FH117,Exploitation!$B$123:$D$127,1,FALSE))</f>
        <v/>
      </c>
      <c r="GP117" s="355" t="str">
        <f>IF(ISERROR(VLOOKUP(FF117,Exploitation!$B$123:$D$127,3,FALSE)),"",VLOOKUP(FF117,Exploitation!$B$123:$D$127,3,FALSE))</f>
        <v/>
      </c>
      <c r="GQ117" s="355" t="str">
        <f>IF(ISERROR(VLOOKUP(FG117,Exploitation!$B$123:$D$127,3,FALSE)),"",VLOOKUP(FG117,Exploitation!$B$123:$D$127,3,FALSE))</f>
        <v/>
      </c>
      <c r="GR117" s="355" t="str">
        <f>IF(ISERROR(VLOOKUP(FH117,Exploitation!$B$123:$D$127,3,FALSE)),"",VLOOKUP(FH117,Exploitation!$B$123:$D$127,3,FALSE))</f>
        <v/>
      </c>
      <c r="GS117" s="340">
        <f t="shared" si="172"/>
        <v>0</v>
      </c>
      <c r="GT117" s="340">
        <f t="shared" ref="GT117:GT120" si="193">IF($GM117&lt;&gt;"",FA117,0)</f>
        <v>0</v>
      </c>
      <c r="GU117" s="340">
        <f t="shared" si="174"/>
        <v>0</v>
      </c>
      <c r="GV117" s="340">
        <f t="shared" si="174"/>
        <v>0</v>
      </c>
      <c r="GW117" s="340">
        <f t="shared" si="175"/>
        <v>0</v>
      </c>
      <c r="GX117" s="340">
        <f t="shared" si="175"/>
        <v>0</v>
      </c>
      <c r="GY117" s="340">
        <f t="shared" ca="1" si="176"/>
        <v>0</v>
      </c>
      <c r="GZ117" s="340">
        <f t="shared" ca="1" si="177"/>
        <v>0</v>
      </c>
      <c r="HA117" s="340">
        <f t="shared" ca="1" si="178"/>
        <v>0</v>
      </c>
      <c r="HB117" s="340">
        <f t="shared" ca="1" si="179"/>
        <v>0</v>
      </c>
      <c r="HC117" s="340">
        <f t="shared" ca="1" si="180"/>
        <v>0</v>
      </c>
      <c r="HD117" s="340">
        <f t="shared" ca="1" si="181"/>
        <v>0</v>
      </c>
      <c r="HE117" s="351" t="str">
        <f>IF(Exploitation!O105="","",Exploitation!O105)</f>
        <v/>
      </c>
      <c r="HF117" s="351" t="str">
        <f>IF(Exploitation!P105="","",Exploitation!P105)</f>
        <v/>
      </c>
      <c r="HG117" s="351" t="str">
        <f>IF(Exploitation!Q105="","",Exploitation!Q105)</f>
        <v/>
      </c>
      <c r="HH117" s="340" t="str">
        <f>IF(ISERROR(VLOOKUP(HE117,Exploitation!$B$115:$E$119,3,FALSE)),"",VLOOKUP(HE117,Exploitation!$B$115:$E$119,3,FALSE))</f>
        <v/>
      </c>
      <c r="HI117" s="340" t="str">
        <f>IF(ISERROR(VLOOKUP(HF117,Exploitation!$B$115:$E$119,3,FALSE)),"",VLOOKUP(HF117,Exploitation!$B$115:$E$119,3,FALSE))</f>
        <v/>
      </c>
      <c r="HJ117" s="340" t="str">
        <f>IF(ISERROR(VLOOKUP(HG117,Exploitation!$B$115:$E$119,3,FALSE)),"",VLOOKUP(HG117,Exploitation!$B$115:$E$119,3,FALSE))</f>
        <v/>
      </c>
      <c r="HK117" s="361">
        <f t="shared" si="182"/>
        <v>0</v>
      </c>
      <c r="HL117" s="361">
        <f t="shared" si="183"/>
        <v>0</v>
      </c>
      <c r="HM117" s="361">
        <f t="shared" si="184"/>
        <v>0</v>
      </c>
      <c r="HN117" s="361">
        <f t="shared" si="185"/>
        <v>0</v>
      </c>
      <c r="HO117" s="361">
        <f t="shared" si="186"/>
        <v>0</v>
      </c>
      <c r="HP117" s="361">
        <f t="shared" si="187"/>
        <v>0</v>
      </c>
      <c r="HQ117" s="361">
        <f>IF(HJ117='Donnees d''entrée'!$B$477,'Donnees d''entrée'!$E$477*HO117,0)</f>
        <v>0</v>
      </c>
      <c r="HR117" s="361">
        <f>IF(HJ117='Donnees d''entrée'!$B$477,'Donnees d''entrée'!$F$477*HO117,HO117)</f>
        <v>0</v>
      </c>
      <c r="HS117" s="361">
        <f>IF(ISERROR(VLOOKUP(HJ117,'Donnees d''entrée'!$B$470:$G$478,2,FALSE)*HR117),0,VLOOKUP(HJ117,'Donnees d''entrée'!$B$470:$G$478,2,FALSE)*HR117)</f>
        <v>0</v>
      </c>
      <c r="HT117" s="361">
        <f>IF(ISERROR($HK117*VLOOKUP($HH117,'Donnees d''entrée'!$B$470:$G$478,4,FALSE)),0,$HK117*VLOOKUP($HH117,'Donnees d''entrée'!$B$470:$G$478,4,FALSE))</f>
        <v>0</v>
      </c>
      <c r="HU117" s="361">
        <f>IF(ISERROR($HK117*VLOOKUP($HH117,'Donnees d''entrée'!$B$470:$G$478,5,FALSE)),0,$HK117*VLOOKUP($HH117,'Donnees d''entrée'!$B$470:$G$478,5,FALSE))</f>
        <v>0</v>
      </c>
      <c r="HV117" s="361">
        <f>IF(ISERROR(HL117*(1-VLOOKUP(HH117,'Donnees d''entrée'!$B$470:$G$478,6,FALSE))),0,HL117*(1-VLOOKUP(HH117,'Donnees d''entrée'!$B$470:$G$478,6,FALSE)))</f>
        <v>0</v>
      </c>
      <c r="HW117" s="361">
        <f>IF(ISERROR(HL117*VLOOKUP(HH117,'Donnees d''entrée'!$B$470:$G$478,6,FALSE)),0,HL117*VLOOKUP(HH117,'Donnees d''entrée'!$B$470:$G$478,6,FALSE))</f>
        <v>0</v>
      </c>
      <c r="HX117" s="361">
        <f>IF(ISERROR($HM117*VLOOKUP($HI117,'Donnees d''entrée'!$B$470:$G$478,4,FALSE)),0,$HM117*VLOOKUP($HI117,'Donnees d''entrée'!$B$470:$G$478,4,FALSE))</f>
        <v>0</v>
      </c>
      <c r="HY117" s="361">
        <f>IF(ISERROR($HM117*VLOOKUP($HI117,'Donnees d''entrée'!$B$470:$G$478,5,FALSE)),0,$HM117*VLOOKUP($HI117,'Donnees d''entrée'!$B$470:$G$478,5,FALSE))</f>
        <v>0</v>
      </c>
      <c r="HZ117" s="361">
        <f>IF(ISERROR(HN117*(1-VLOOKUP(HI117,'Donnees d''entrée'!$B$470:$G$478,6,FALSE))),0,HN117*(1-VLOOKUP(HI117,'Donnees d''entrée'!$B$470:$G$478,6,FALSE)))</f>
        <v>0</v>
      </c>
      <c r="IA117" s="361">
        <f>IF(ISERROR(HN117*VLOOKUP(HI117,'Donnees d''entrée'!$B$470:$G$478,6,FALSE)),0,HN117*VLOOKUP(HI117,'Donnees d''entrée'!$B$470:$G$478,6,FALSE))</f>
        <v>0</v>
      </c>
      <c r="IB117" s="361">
        <f>IF(ISERROR(IF(HJ117='Donnees d''entrée'!$B$477,HQ117,(HR117-HS117)*VLOOKUP(HJ117,'Donnees d''entrée'!$B$470:$G$478,4,FALSE))),0,IF(HJ117='Donnees d''entrée'!$B$477,HQ117,(HR117-HS117)*VLOOKUP(HJ117,'Donnees d''entrée'!$B$470:$G$478,4,FALSE)))</f>
        <v>0</v>
      </c>
      <c r="IC117" s="361">
        <f>IF(ISERROR(IF(HJ117='Donnees d''entrée'!$B$477,HR117-HS117,(HR117-HS117)*VLOOKUP(HJ117,'Donnees d''entrée'!$B$470:$G$478,5,FALSE))),0,IF(HJ117='Donnees d''entrée'!$B$477,HR117-HS117,(HR117-HS117)*VLOOKUP(HJ117,'Donnees d''entrée'!$B$470:$G$478,5,FALSE)))</f>
        <v>0</v>
      </c>
      <c r="ID117" s="361">
        <f>IF(ISERROR(IF(HJ117='Donnees d''entrée'!$B$477,(HP117-HQ117-HR117)*'Donnees d''entrée'!$G$477+IB117,(HP117-HS117)*(1-VLOOKUP(HJ117,'Donnees d''entrée'!$B$470:$G$478,6,FALSE)))),0,IF(HJ117='Donnees d''entrée'!$B$477,(HP117-HQ117-HR117)*'Donnees d''entrée'!$G$477+IB117,(HP117-HS117)*(1-VLOOKUP(HJ117,'Donnees d''entrée'!$B$470:$G$478,6,FALSE))))</f>
        <v>0</v>
      </c>
      <c r="IE117" s="361">
        <f>IF(ISERROR(IF(HJ117='Donnees d''entrée'!$B$477,(HP117-HQ117-HR117)*'Donnees d''entrée'!$G$477+IC117,(HP117-HS117)*VLOOKUP(HJ117,'Donnees d''entrée'!$B$470:$G$478,6,FALSE))),0,IF(HJ117='Donnees d''entrée'!$B$477,(HP117-HQ117-HR117)*'Donnees d''entrée'!$G$477+IC117,(HP117-HS117)*VLOOKUP(HJ117,'Donnees d''entrée'!$B$470:$G$478,6,FALSE)))</f>
        <v>0</v>
      </c>
      <c r="IF117" s="351" t="str">
        <f>IF(ISERROR(VLOOKUP(HE117,Exploitation!$B$115:$G$119,5,FALSE)),"",VLOOKUP(HE117,Exploitation!$B$115:$G$119,5,FALSE))</f>
        <v/>
      </c>
      <c r="IG117" s="351" t="str">
        <f>IF(ISERROR(VLOOKUP(HE117,Exploitation!$B$115:$G$119,6,FALSE)),"",VLOOKUP(HE117,Exploitation!$B$115:$G$119,6,FALSE))</f>
        <v/>
      </c>
      <c r="IH117" s="351" t="str">
        <f>IF(ISERROR(VLOOKUP(HF117,Exploitation!$B$115:$G$119,5,FALSE)),"",VLOOKUP(HF117,Exploitation!$B$115:$G$119,5,FALSE))</f>
        <v/>
      </c>
      <c r="II117" s="351" t="str">
        <f>IF(ISERROR(VLOOKUP(HF117,Exploitation!$B$115:$G$119,6,FALSE)),"",VLOOKUP(HF117,Exploitation!$B$115:$G$119,6,FALSE))</f>
        <v/>
      </c>
      <c r="IJ117" s="351" t="str">
        <f>IF(ISERROR(VLOOKUP(HG117,Exploitation!$B$115:$G$119,5,FALSE)),"",VLOOKUP(HG117,Exploitation!$B$115:$G$119,5,FALSE))</f>
        <v/>
      </c>
      <c r="IK117" s="351" t="str">
        <f>IF(ISERROR(VLOOKUP(HG117,Exploitation!$B$115:$G$119,6,FALSE)),"",VLOOKUP(HG117,Exploitation!$B$115:$G$119,6,FALSE))</f>
        <v/>
      </c>
      <c r="IL117" s="355" t="str">
        <f>IF(ISERROR(VLOOKUP(HE117,Exploitation!$B$123:$D$127,1,FALSE)),"",VLOOKUP(HE117,Exploitation!$B$123:$D$127,1,FALSE))</f>
        <v/>
      </c>
      <c r="IM117" s="355" t="str">
        <f>IF(ISERROR(VLOOKUP(HF117,Exploitation!$B$123:$D$127,1,FALSE)),"",VLOOKUP(HF117,Exploitation!$B$123:$D$127,1,FALSE))</f>
        <v/>
      </c>
      <c r="IN117" s="355" t="str">
        <f>IF(ISERROR(VLOOKUP(HG117,Exploitation!$B$123:$D$127,1,FALSE)),"",VLOOKUP(HG117,Exploitation!$B$123:$D$127,1,FALSE))</f>
        <v/>
      </c>
      <c r="IO117" s="355" t="str">
        <f>IF(ISERROR(VLOOKUP(HE117,Exploitation!$B$123:$D$127,3,FALSE)),"",VLOOKUP(HE117,Exploitation!$B$123:$D$127,3,FALSE))</f>
        <v/>
      </c>
      <c r="IP117" s="355" t="str">
        <f>IF(ISERROR(VLOOKUP(HF117,Exploitation!$B$123:$D$127,3,FALSE)),"",VLOOKUP(HF117,Exploitation!$B$123:$D$127,3,FALSE))</f>
        <v/>
      </c>
      <c r="IQ117" s="355" t="str">
        <f>IF(ISERROR(VLOOKUP(HG117,Exploitation!$B$123:$D$127,3,FALSE)),"",VLOOKUP(HG117,Exploitation!$B$123:$D$127,3,FALSE))</f>
        <v/>
      </c>
      <c r="IR117" s="340">
        <f t="shared" si="188"/>
        <v>0</v>
      </c>
      <c r="IS117" s="340">
        <f t="shared" ref="IS117:IS120" si="194">IF($IL117&lt;&gt;"",GZ117,0)</f>
        <v>0</v>
      </c>
      <c r="IT117" s="340">
        <f t="shared" si="190"/>
        <v>0</v>
      </c>
      <c r="IU117" s="340">
        <f t="shared" si="190"/>
        <v>0</v>
      </c>
      <c r="IV117" s="340">
        <f t="shared" si="191"/>
        <v>0</v>
      </c>
      <c r="IW117" s="340">
        <f t="shared" si="191"/>
        <v>0</v>
      </c>
    </row>
    <row r="118" spans="1:257" hidden="1" x14ac:dyDescent="0.25">
      <c r="A118" s="331">
        <v>18</v>
      </c>
      <c r="B118" s="280" t="str">
        <f t="shared" si="117"/>
        <v/>
      </c>
      <c r="C118" s="423">
        <f t="shared" ca="1" si="118"/>
        <v>0</v>
      </c>
      <c r="D118" s="423">
        <f t="shared" ca="1" si="119"/>
        <v>0</v>
      </c>
      <c r="E118" s="423">
        <f t="shared" ca="1" si="120"/>
        <v>0</v>
      </c>
      <c r="F118" s="423">
        <f t="shared" ca="1" si="121"/>
        <v>0</v>
      </c>
      <c r="G118" s="423">
        <f t="shared" ca="1" si="122"/>
        <v>0</v>
      </c>
      <c r="H118" s="423">
        <f t="shared" ca="1" si="123"/>
        <v>0</v>
      </c>
      <c r="I118" s="351" t="str">
        <f>IF(Exploitation!C106="","",Exploitation!C106)</f>
        <v/>
      </c>
      <c r="J118" s="351" t="str">
        <f>IF(Exploitation!D106="","",Exploitation!D106)</f>
        <v/>
      </c>
      <c r="K118" s="351" t="str">
        <f>IF(Exploitation!E106="","",Exploitation!E106)</f>
        <v/>
      </c>
      <c r="L118" s="340" t="str">
        <f>IF(ISERROR(VLOOKUP(I118,Exploitation!$B$115:$E$119,3,FALSE)),"",VLOOKUP(I118,Exploitation!$B$115:$E$119,3,FALSE))</f>
        <v/>
      </c>
      <c r="M118" s="340" t="str">
        <f>IF(ISERROR(VLOOKUP(J118,Exploitation!$B$115:$E$119,3,FALSE)),"",VLOOKUP(J118,Exploitation!$B$115:$E$119,3,FALSE))</f>
        <v/>
      </c>
      <c r="N118" s="340" t="str">
        <f>IF(ISERROR(VLOOKUP(K118,Exploitation!$B$115:$E$119,3,FALSE)),"",VLOOKUP(K118,Exploitation!$B$115:$E$119,3,FALSE))</f>
        <v/>
      </c>
      <c r="O118" s="361">
        <f t="shared" si="124"/>
        <v>0</v>
      </c>
      <c r="P118" s="361">
        <f t="shared" si="125"/>
        <v>0</v>
      </c>
      <c r="Q118" s="361">
        <f t="shared" si="125"/>
        <v>0</v>
      </c>
      <c r="R118" s="361">
        <f t="shared" si="126"/>
        <v>0</v>
      </c>
      <c r="S118" s="361">
        <f t="shared" si="127"/>
        <v>0</v>
      </c>
      <c r="T118" s="361">
        <f t="shared" si="128"/>
        <v>0</v>
      </c>
      <c r="U118" s="361">
        <f>IF(N118='Donnees d''entrée'!$B$477,'Donnees d''entrée'!$E$477*S118,0)</f>
        <v>0</v>
      </c>
      <c r="V118" s="361">
        <f>IF(N118='Donnees d''entrée'!$B$477,'Donnees d''entrée'!$F$477*S118,S118)</f>
        <v>0</v>
      </c>
      <c r="W118" s="361">
        <f>IF(ISERROR(VLOOKUP(N118,'Donnees d''entrée'!$B$470:$G$478,2,FALSE)*V118),0,VLOOKUP(N118,'Donnees d''entrée'!$B$470:$G$478,2,FALSE)*V118)</f>
        <v>0</v>
      </c>
      <c r="X118" s="361">
        <f>IF(ISERROR($O118*VLOOKUP($L118,'Donnees d''entrée'!$B$470:$G$478,4,FALSE)),0,$O118*VLOOKUP($L118,'Donnees d''entrée'!$B$470:$G$478,4,FALSE))</f>
        <v>0</v>
      </c>
      <c r="Y118" s="361">
        <f>IF(ISERROR($O118*VLOOKUP($L118,'Donnees d''entrée'!$B$470:$G$478,5,FALSE)),0,$O118*VLOOKUP($L118,'Donnees d''entrée'!$B$470:$G$478,5,FALSE))</f>
        <v>0</v>
      </c>
      <c r="Z118" s="361">
        <f>IF(ISERROR(P118*(1-VLOOKUP(L118,'Donnees d''entrée'!$B$470:$G$478,6,FALSE))),0,P118*(1-VLOOKUP(L118,'Donnees d''entrée'!$B$470:$G$478,6,FALSE)))</f>
        <v>0</v>
      </c>
      <c r="AA118" s="361">
        <f>IF(ISERROR(P118*VLOOKUP(L118,'Donnees d''entrée'!$B$470:$G$478,6,FALSE)),0,P118*VLOOKUP(L118,'Donnees d''entrée'!$B$470:$G$478,6,FALSE))</f>
        <v>0</v>
      </c>
      <c r="AB118" s="361">
        <f>IF(ISERROR($Q118*VLOOKUP($M118,'Donnees d''entrée'!$B$470:$G$478,4,FALSE)),0,$Q118*VLOOKUP($M118,'Donnees d''entrée'!$B$470:$G$478,4,FALSE))</f>
        <v>0</v>
      </c>
      <c r="AC118" s="361">
        <f>IF(ISERROR($Q118*VLOOKUP($M118,'Donnees d''entrée'!$B$470:$G$478,5,FALSE)),0,$Q118*VLOOKUP($M118,'Donnees d''entrée'!$B$470:$G$478,5,FALSE))</f>
        <v>0</v>
      </c>
      <c r="AD118" s="361">
        <f>IF(ISERROR(R118*(1-VLOOKUP(M118,'Donnees d''entrée'!$B$470:$G$478,6,FALSE))),0,R118*(1-VLOOKUP(M118,'Donnees d''entrée'!$B$470:$G$478,6,FALSE)))</f>
        <v>0</v>
      </c>
      <c r="AE118" s="361">
        <f>IF(ISERROR(R118*VLOOKUP($M118,'Donnees d''entrée'!$B$470:$G$478,6,FALSE)),0,R118*VLOOKUP($M118,'Donnees d''entrée'!$B$470:$G$478,6,FALSE))</f>
        <v>0</v>
      </c>
      <c r="AF118" s="361">
        <f>IF(ISERROR(IF(N118='Donnees d''entrée'!$B$477,U118,(V118-W118)*VLOOKUP(N118,'Donnees d''entrée'!$B$470:$G$478,4,FALSE))),0,IF(N118='Donnees d''entrée'!$B$477,U118,(V118-W118)*VLOOKUP(N118,'Donnees d''entrée'!$B$470:$G$478,4,FALSE)))</f>
        <v>0</v>
      </c>
      <c r="AG118" s="361">
        <f>IF(ISERROR(IF(N118='Donnees d''entrée'!$B$477,V118-W118,(V118-W118)*VLOOKUP(N118,'Donnees d''entrée'!$B$470:$G$478,5,FALSE))),0,IF(N118='Donnees d''entrée'!$B$477,V118-W118,(V118-W118)*VLOOKUP(N118,'Donnees d''entrée'!$B$470:$G$478,5,FALSE)))</f>
        <v>0</v>
      </c>
      <c r="AH118" s="361">
        <f>IF(ISERROR(IF(N118='Donnees d''entrée'!$B$477,(T118-U118-V118)*'Donnees d''entrée'!$G$477+AF118,(T118-W118)*(1-VLOOKUP(N118,'Donnees d''entrée'!$B$470:$G$478,6,FALSE)))),0,IF(N118='Donnees d''entrée'!$B$477,(T118-U118-V118)*'Donnees d''entrée'!$G$477+AF118,(T118-W118)*(1-VLOOKUP(N118,'Donnees d''entrée'!$B$470:$G$478,6,FALSE))))</f>
        <v>0</v>
      </c>
      <c r="AI118" s="361">
        <f>IF(ISERROR(IF(N118='Donnees d''entrée'!$B$477,(T118-U118-V118)*'Donnees d''entrée'!$G$477+AG118,(T118-W118)*VLOOKUP(N118,'Donnees d''entrée'!$B$470:$G$478,6,FALSE))),0,IF(N118='Donnees d''entrée'!$B$477,(T118-U118-V118)*'Donnees d''entrée'!$G$477+AG118,(T118-W118)*VLOOKUP(N118,'Donnees d''entrée'!$B$470:$G$478,6,FALSE)))</f>
        <v>0</v>
      </c>
      <c r="AJ118" s="351" t="str">
        <f>IF(ISERROR(VLOOKUP(I118,Exploitation!$B$115:$G$119,5,FALSE)),"",VLOOKUP(I118,Exploitation!$B$115:$G$119,5,FALSE))</f>
        <v/>
      </c>
      <c r="AK118" s="351" t="str">
        <f>IF(ISERROR(VLOOKUP(I118,Exploitation!$B$115:$G$119,6,FALSE)),"",VLOOKUP(I118,Exploitation!$B$115:$G$119,6,FALSE))</f>
        <v/>
      </c>
      <c r="AL118" s="351" t="str">
        <f>IF(ISERROR(VLOOKUP(J118,Exploitation!$B$115:$G$119,5,FALSE)),"",VLOOKUP(J118,Exploitation!$B$115:$G$119,5,FALSE))</f>
        <v/>
      </c>
      <c r="AM118" s="351" t="str">
        <f>IF(ISERROR(VLOOKUP(J118,Exploitation!$B$115:$G$119,6,FALSE)),"",VLOOKUP(J118,Exploitation!$B$115:$G$119,6,FALSE))</f>
        <v/>
      </c>
      <c r="AN118" s="351" t="str">
        <f>IF(ISERROR(VLOOKUP(K118,Exploitation!$B$115:$G$119,5,FALSE)),"",VLOOKUP(K118,Exploitation!$B$115:$G$119,5,FALSE))</f>
        <v/>
      </c>
      <c r="AO118" s="351" t="str">
        <f>IF(ISERROR(VLOOKUP(K118,Exploitation!$B$115:$G$119,6,FALSE)),"",VLOOKUP(K118,Exploitation!$B$115:$G$119,6,FALSE))</f>
        <v/>
      </c>
      <c r="AP118" s="355" t="str">
        <f>IF(ISERROR(VLOOKUP(I118,Exploitation!$B$123:$D$127,1,FALSE)),"",VLOOKUP(I118,Exploitation!$B$123:$D$127,1,FALSE))</f>
        <v/>
      </c>
      <c r="AQ118" s="355" t="str">
        <f>IF(ISERROR(VLOOKUP(J118,Exploitation!$B$123:$D$127,1,FALSE)),"",VLOOKUP(J118,Exploitation!$B$123:$D$127,1,FALSE))</f>
        <v/>
      </c>
      <c r="AR118" s="355" t="str">
        <f>IF(ISERROR(VLOOKUP(K118,Exploitation!$B$123:$D$127,1,FALSE)),"",VLOOKUP(K118,Exploitation!$B$123:$D$127,1,FALSE))</f>
        <v/>
      </c>
      <c r="AS118" s="355" t="str">
        <f>IF(ISERROR(VLOOKUP(I118,Exploitation!$B$123:$D$127,3,FALSE)),"",VLOOKUP(I118,Exploitation!$B$123:$D$127,3,FALSE))</f>
        <v/>
      </c>
      <c r="AT118" s="355" t="str">
        <f>IF(ISERROR(VLOOKUP(J118,Exploitation!$B$123:$D$127,3,FALSE)),"",VLOOKUP(J118,Exploitation!$B$123:$D$127,3,FALSE))</f>
        <v/>
      </c>
      <c r="AU118" s="355" t="str">
        <f>IF(ISERROR(VLOOKUP(K118,Exploitation!$B$123:$D$127,3,FALSE)),"",VLOOKUP(K118,Exploitation!$B$123:$D$127,3,FALSE))</f>
        <v/>
      </c>
      <c r="AV118" s="361">
        <f t="shared" si="111"/>
        <v>0</v>
      </c>
      <c r="AW118" s="361">
        <f t="shared" si="112"/>
        <v>0</v>
      </c>
      <c r="AX118" s="361">
        <f t="shared" si="113"/>
        <v>0</v>
      </c>
      <c r="AY118" s="361">
        <f t="shared" si="114"/>
        <v>0</v>
      </c>
      <c r="AZ118" s="361">
        <f t="shared" si="115"/>
        <v>0</v>
      </c>
      <c r="BA118" s="361">
        <f t="shared" si="129"/>
        <v>0</v>
      </c>
      <c r="BB118" s="361">
        <f t="shared" ca="1" si="130"/>
        <v>0</v>
      </c>
      <c r="BC118" s="361">
        <f t="shared" ca="1" si="131"/>
        <v>0</v>
      </c>
      <c r="BD118" s="361">
        <f t="shared" ca="1" si="132"/>
        <v>0</v>
      </c>
      <c r="BE118" s="361">
        <f t="shared" ca="1" si="133"/>
        <v>0</v>
      </c>
      <c r="BF118" s="361">
        <f t="shared" ca="1" si="134"/>
        <v>0</v>
      </c>
      <c r="BG118" s="361">
        <f t="shared" ca="1" si="135"/>
        <v>0</v>
      </c>
      <c r="BH118" s="351" t="str">
        <f>IF(Exploitation!F106="","",Exploitation!F106)</f>
        <v/>
      </c>
      <c r="BI118" s="351" t="str">
        <f>IF(Exploitation!G106="","",Exploitation!G106)</f>
        <v/>
      </c>
      <c r="BJ118" s="351" t="str">
        <f>IF(Exploitation!H106="","",Exploitation!H106)</f>
        <v/>
      </c>
      <c r="BK118" s="340" t="str">
        <f>IF(ISERROR(VLOOKUP(BH118,Exploitation!$B$115:$E$119,3,FALSE)),"",VLOOKUP(BH118,Exploitation!$B$115:$E$119,3,FALSE))</f>
        <v/>
      </c>
      <c r="BL118" s="340" t="str">
        <f>IF(ISERROR(VLOOKUP(BI118,Exploitation!$B$115:$E$119,3,FALSE)),"",VLOOKUP(BI118,Exploitation!$B$115:$E$119,3,FALSE))</f>
        <v/>
      </c>
      <c r="BM118" s="340" t="str">
        <f>IF(ISERROR(VLOOKUP(BJ118,Exploitation!$B$115:$E$119,3,FALSE)),"",VLOOKUP(BJ118,Exploitation!$B$115:$E$119,3,FALSE))</f>
        <v/>
      </c>
      <c r="BN118" s="361">
        <f t="shared" si="136"/>
        <v>0</v>
      </c>
      <c r="BO118" s="361">
        <f t="shared" si="137"/>
        <v>0</v>
      </c>
      <c r="BP118" s="361">
        <f t="shared" si="138"/>
        <v>0</v>
      </c>
      <c r="BQ118" s="361">
        <f t="shared" si="139"/>
        <v>0</v>
      </c>
      <c r="BR118" s="361">
        <f t="shared" si="140"/>
        <v>0</v>
      </c>
      <c r="BS118" s="361">
        <f t="shared" si="141"/>
        <v>0</v>
      </c>
      <c r="BT118" s="361">
        <f>IF(BM118='Donnees d''entrée'!$B$477,'Donnees d''entrée'!$E$477*BR118,0)</f>
        <v>0</v>
      </c>
      <c r="BU118" s="361">
        <f>IF(BM118='Donnees d''entrée'!$B$477,'Donnees d''entrée'!$F$477*BR118,BR118)</f>
        <v>0</v>
      </c>
      <c r="BV118" s="361">
        <f>IF(ISERROR(VLOOKUP(BM118,'Donnees d''entrée'!$B$470:$G$478,2,FALSE)*BU118),0,VLOOKUP(BM118,'Donnees d''entrée'!$B$470:$G$478,2,FALSE)*BU118)</f>
        <v>0</v>
      </c>
      <c r="BW118" s="361">
        <f>IF(ISERROR($BN118*VLOOKUP($BK118,'Donnees d''entrée'!$B$470:$G$478,4,FALSE)),0,$BN118*VLOOKUP($BK118,'Donnees d''entrée'!$B$470:$G$478,4,FALSE))</f>
        <v>0</v>
      </c>
      <c r="BX118" s="361">
        <f>IF(ISERROR($BN118*VLOOKUP($BK118,'Donnees d''entrée'!$B$470:$G$478,5,FALSE)),0,$BN118*VLOOKUP($BK118,'Donnees d''entrée'!$B$470:$G$478,5,FALSE))</f>
        <v>0</v>
      </c>
      <c r="BY118" s="361">
        <f>IF(ISERROR(BO118*(1-VLOOKUP(BK118,'Donnees d''entrée'!$B$470:$G$478,6,FALSE))),0,BO118*(1-VLOOKUP(BK118,'Donnees d''entrée'!$B$470:$G$478,6,FALSE)))</f>
        <v>0</v>
      </c>
      <c r="BZ118" s="361">
        <f>IF(ISERROR(BO118*VLOOKUP(BK118,'Donnees d''entrée'!$B$470:$G$478,6,FALSE)),0,BO118*VLOOKUP(BK118,'Donnees d''entrée'!$B$470:$G$478,6,FALSE))</f>
        <v>0</v>
      </c>
      <c r="CA118" s="361">
        <f>IF(ISERROR($BP118*VLOOKUP($BL118,'Donnees d''entrée'!$B$470:$G$478,4,FALSE)),0,$BP118*VLOOKUP($BL118,'Donnees d''entrée'!$B$470:$G$478,4,FALSE))</f>
        <v>0</v>
      </c>
      <c r="CB118" s="361">
        <f>IF(ISERROR($BP118*VLOOKUP($BL118,'Donnees d''entrée'!$B$470:$G$478,5,FALSE)),0,$BP118*VLOOKUP($BL118,'Donnees d''entrée'!$B$470:$G$478,5,FALSE))</f>
        <v>0</v>
      </c>
      <c r="CC118" s="361">
        <f>IF(ISERROR(BQ118*(1-VLOOKUP(BL118,'Donnees d''entrée'!$B$470:$G$478,6,FALSE))),0,BQ118*(1-VLOOKUP(BL118,'Donnees d''entrée'!$B$470:$G$478,6,FALSE)))</f>
        <v>0</v>
      </c>
      <c r="CD118" s="361">
        <f>IF(ISERROR(BQ118*VLOOKUP(BL118,'Donnees d''entrée'!$B$470:$G$478,6,FALSE)),0,BQ118*VLOOKUP(BL118,'Donnees d''entrée'!$B$470:$G$478,6,FALSE))</f>
        <v>0</v>
      </c>
      <c r="CE118" s="361">
        <f>IF(ISERROR(IF(BM118='Donnees d''entrée'!$B$477,BT118,(BU118-BV118)*VLOOKUP(BM118,'Donnees d''entrée'!$B$470:$G$478,4,FALSE))),0,IF(BM118='Donnees d''entrée'!$B$477,BT118,(BU118-BV118)*VLOOKUP(BM118,'Donnees d''entrée'!$B$470:$G$478,4,FALSE)))</f>
        <v>0</v>
      </c>
      <c r="CF118" s="361">
        <f>IF(ISERROR(IF(BM118='Donnees d''entrée'!$B$477,BU118-BV118,(BU118-BV118)*VLOOKUP(BM118,'Donnees d''entrée'!$B$470:$G$478,5,FALSE))),0,IF(BM118='Donnees d''entrée'!$B$477,BU118-BV118,(BU118-BV118)*VLOOKUP(BM118,'Donnees d''entrée'!$B$470:$G$478,5,FALSE)))</f>
        <v>0</v>
      </c>
      <c r="CG118" s="361">
        <f>IF(ISERROR(IF(BM118='Donnees d''entrée'!$B$477,(BS118-BT118-BU118)*'Donnees d''entrée'!$G$477+CE118,(BS118-BV118)*(1-VLOOKUP(BM118,'Donnees d''entrée'!$B$470:$G$478,6,FALSE)))),0,IF(BM118='Donnees d''entrée'!$B$477,(BS118-BT118-BU118)*'Donnees d''entrée'!$G$477+CE118,(BS118-BV118)*(1-VLOOKUP(BM118,'Donnees d''entrée'!$B$470:$G$478,6,FALSE))))</f>
        <v>0</v>
      </c>
      <c r="CH118" s="361">
        <f>IF(ISERROR(IF(BM118='Donnees d''entrée'!$B$477,(BS118-BT118-BU118)*'Donnees d''entrée'!$G$477+CF118,(BS118-BV118)*VLOOKUP(BM118,'Donnees d''entrée'!$B$470:$G$478,6,FALSE))),0,IF(BM118='Donnees d''entrée'!$B$477,(BS118-BT118-BU118)*'Donnees d''entrée'!$G$477+CF118,(BS118-BV118)*VLOOKUP(BM118,'Donnees d''entrée'!$B$470:$G$478,6,FALSE)))</f>
        <v>0</v>
      </c>
      <c r="CI118" s="351" t="str">
        <f>IF(ISERROR(VLOOKUP(BH118,Exploitation!$B$115:$G$119,5,FALSE)),"",VLOOKUP(BH118,Exploitation!$B$115:$G$119,5,FALSE))</f>
        <v/>
      </c>
      <c r="CJ118" s="351" t="str">
        <f>IF(ISERROR(VLOOKUP(BH118,Exploitation!$B$115:$G$119,6,FALSE)),"",VLOOKUP(BH118,Exploitation!$B$115:$G$119,6,FALSE))</f>
        <v/>
      </c>
      <c r="CK118" s="351" t="str">
        <f>IF(ISERROR(VLOOKUP(BI118,Exploitation!$B$115:$G$119,5,FALSE)),"",VLOOKUP(BI118,Exploitation!$B$115:$G$119,5,FALSE))</f>
        <v/>
      </c>
      <c r="CL118" s="351" t="str">
        <f>IF(ISERROR(VLOOKUP(BI118,Exploitation!$B$115:$G$119,6,FALSE)),"",VLOOKUP(BI118,Exploitation!$B$115:$G$119,6,FALSE))</f>
        <v/>
      </c>
      <c r="CM118" s="351" t="str">
        <f>IF(ISERROR(VLOOKUP(BJ118,Exploitation!$B$115:$G$119,5,FALSE)),"",VLOOKUP(BJ118,Exploitation!$B$115:$G$119,5,FALSE))</f>
        <v/>
      </c>
      <c r="CN118" s="351" t="str">
        <f>IF(ISERROR(VLOOKUP(BJ118,Exploitation!$B$115:$G$119,6,FALSE)),"",VLOOKUP(BJ118,Exploitation!$B$115:$G$119,6,FALSE))</f>
        <v/>
      </c>
      <c r="CO118" s="355" t="str">
        <f>IF(ISERROR(VLOOKUP(BH118,Exploitation!$B$123:$D$127,1,FALSE)),"",VLOOKUP(BH118,Exploitation!$B$123:$D$127,1,FALSE))</f>
        <v/>
      </c>
      <c r="CP118" s="355" t="str">
        <f>IF(ISERROR(VLOOKUP(BI118,Exploitation!$B$123:$D$127,1,FALSE)),"",VLOOKUP(BI118,Exploitation!$B$123:$D$127,1,FALSE))</f>
        <v/>
      </c>
      <c r="CQ118" s="355" t="str">
        <f>IF(ISERROR(VLOOKUP(BJ118,Exploitation!$B$123:$D$127,1,FALSE)),"",VLOOKUP(BJ118,Exploitation!$B$123:$D$127,1,FALSE))</f>
        <v/>
      </c>
      <c r="CR118" s="355" t="str">
        <f>IF(ISERROR(VLOOKUP(BH118,Exploitation!$B$123:$D$127,3,FALSE)),"",VLOOKUP(BH118,Exploitation!$B$123:$D$127,3,FALSE))</f>
        <v/>
      </c>
      <c r="CS118" s="355" t="str">
        <f>IF(ISERROR(VLOOKUP(BI118,Exploitation!$B$123:$D$127,3,FALSE)),"",VLOOKUP(BI118,Exploitation!$B$123:$D$127,3,FALSE))</f>
        <v/>
      </c>
      <c r="CT118" s="355" t="str">
        <f>IF(ISERROR(VLOOKUP(BJ118,Exploitation!$B$123:$D$127,3,FALSE)),"",VLOOKUP(BJ118,Exploitation!$B$123:$D$127,3,FALSE))</f>
        <v/>
      </c>
      <c r="CU118" s="340">
        <f t="shared" si="142"/>
        <v>0</v>
      </c>
      <c r="CV118" s="340">
        <f t="shared" si="142"/>
        <v>0</v>
      </c>
      <c r="CW118" s="340">
        <f t="shared" si="143"/>
        <v>0</v>
      </c>
      <c r="CX118" s="340">
        <f t="shared" si="143"/>
        <v>0</v>
      </c>
      <c r="CY118" s="340">
        <f t="shared" si="144"/>
        <v>0</v>
      </c>
      <c r="CZ118" s="340">
        <f t="shared" si="144"/>
        <v>0</v>
      </c>
      <c r="DA118" s="340">
        <f t="shared" ca="1" si="145"/>
        <v>0</v>
      </c>
      <c r="DB118" s="340">
        <f t="shared" ca="1" si="146"/>
        <v>0</v>
      </c>
      <c r="DC118" s="340">
        <f t="shared" ca="1" si="147"/>
        <v>0</v>
      </c>
      <c r="DD118" s="340">
        <f t="shared" ca="1" si="148"/>
        <v>0</v>
      </c>
      <c r="DE118" s="340">
        <f t="shared" ca="1" si="149"/>
        <v>0</v>
      </c>
      <c r="DF118" s="340">
        <f t="shared" ca="1" si="150"/>
        <v>0</v>
      </c>
      <c r="DG118" s="351" t="str">
        <f>IF(Exploitation!I106="","",Exploitation!I106)</f>
        <v/>
      </c>
      <c r="DH118" s="351" t="str">
        <f>IF(Exploitation!J106="","",Exploitation!J106)</f>
        <v/>
      </c>
      <c r="DI118" s="351" t="str">
        <f>IF(Exploitation!K106="","",Exploitation!K106)</f>
        <v/>
      </c>
      <c r="DJ118" s="340" t="str">
        <f>IF(ISERROR(VLOOKUP(DG118,Exploitation!$B$115:$E$119,3,FALSE)),"",VLOOKUP(DG118,Exploitation!$B$115:$E$119,3,FALSE))</f>
        <v/>
      </c>
      <c r="DK118" s="340" t="str">
        <f>IF(ISERROR(VLOOKUP(DH118,Exploitation!$B$115:$E$119,3,FALSE)),"",VLOOKUP(DH118,Exploitation!$B$115:$E$119,3,FALSE))</f>
        <v/>
      </c>
      <c r="DL118" s="340" t="str">
        <f>IF(ISERROR(VLOOKUP(DI118,Exploitation!$B$115:$E$119,3,FALSE)),"",VLOOKUP(DI118,Exploitation!$B$115:$E$119,3,FALSE))</f>
        <v/>
      </c>
      <c r="DM118" s="361">
        <f t="shared" si="151"/>
        <v>0</v>
      </c>
      <c r="DN118" s="361">
        <f t="shared" si="152"/>
        <v>0</v>
      </c>
      <c r="DO118" s="361">
        <f t="shared" si="153"/>
        <v>0</v>
      </c>
      <c r="DP118" s="361">
        <f t="shared" si="154"/>
        <v>0</v>
      </c>
      <c r="DQ118" s="361">
        <f t="shared" si="155"/>
        <v>0</v>
      </c>
      <c r="DR118" s="361">
        <f t="shared" si="156"/>
        <v>0</v>
      </c>
      <c r="DS118" s="361">
        <f>IF(DL118='Donnees d''entrée'!$B$477,'Donnees d''entrée'!$E$477*DQ118,0)</f>
        <v>0</v>
      </c>
      <c r="DT118" s="361">
        <f>IF(DL118='Donnees d''entrée'!$B$477,'Donnees d''entrée'!$F$477*DQ118,DQ118)</f>
        <v>0</v>
      </c>
      <c r="DU118" s="361">
        <f>IF(ISERROR(VLOOKUP(DL118,'Donnees d''entrée'!$B$470:$G$478,2,FALSE)*DT118),0,VLOOKUP(DL118,'Donnees d''entrée'!$B$470:$G$478,2,FALSE)*DT118)</f>
        <v>0</v>
      </c>
      <c r="DV118" s="361">
        <f>IF(ISERROR($DM118*VLOOKUP($DJ118,'Donnees d''entrée'!$B$470:$G$478,4,FALSE)),0,$DM118*VLOOKUP($DJ118,'Donnees d''entrée'!$B$470:$G$478,4,FALSE))</f>
        <v>0</v>
      </c>
      <c r="DW118" s="361">
        <f>IF(ISERROR($DM118*VLOOKUP($DJ118,'Donnees d''entrée'!$B$470:$G$478,5,FALSE)),0,$DM118*VLOOKUP($DJ118,'Donnees d''entrée'!$B$470:$G$478,5,FALSE))</f>
        <v>0</v>
      </c>
      <c r="DX118" s="361">
        <f>IF(ISERROR(DN118*(1-VLOOKUP(DJ118,'Donnees d''entrée'!$B$470:$G$478,6,FALSE))),0,DN118*(1-VLOOKUP(DJ118,'Donnees d''entrée'!$B$470:$G$478,6,FALSE)))</f>
        <v>0</v>
      </c>
      <c r="DY118" s="361">
        <f>IF(ISERROR(DN118*VLOOKUP(DJ118,'Donnees d''entrée'!$B$470:$G$478,6,FALSE)),0,DN118*VLOOKUP(DJ118,'Donnees d''entrée'!$B$470:$G$478,6,FALSE))</f>
        <v>0</v>
      </c>
      <c r="DZ118" s="361">
        <f>IF(ISERROR($DO118*VLOOKUP($DK118,'Donnees d''entrée'!$B$470:$G$478,4,FALSE)),0,$DO118*VLOOKUP($DK118,'Donnees d''entrée'!$B$470:$G$478,4,FALSE))</f>
        <v>0</v>
      </c>
      <c r="EA118" s="361">
        <f>IF(ISERROR($DO118*VLOOKUP($DK118,'Donnees d''entrée'!$B$470:$G$478,5,FALSE)),0,$DO118*VLOOKUP($DK118,'Donnees d''entrée'!$B$470:$G$478,5,FALSE))</f>
        <v>0</v>
      </c>
      <c r="EB118" s="361">
        <f>IF(ISERROR(DP118*(1-VLOOKUP(DK118,'Donnees d''entrée'!$B$470:$G$478,6,FALSE))),0,DP118*(1-VLOOKUP(DK118,'Donnees d''entrée'!$B$470:$G$478,6,FALSE)))</f>
        <v>0</v>
      </c>
      <c r="EC118" s="361">
        <f>IF(ISERROR(DP118*VLOOKUP(DK118,'Donnees d''entrée'!$B$470:$G$478,6,FALSE)),0,DP118*VLOOKUP(DK118,'Donnees d''entrée'!$B$470:$G$478,6,FALSE))</f>
        <v>0</v>
      </c>
      <c r="ED118" s="361">
        <f>IF(ISERROR(IF(DL118='Donnees d''entrée'!$B$477,DS118,(DT118-DU118)*VLOOKUP(DL118,'Donnees d''entrée'!$B$470:$G$478,4,FALSE))),0,IF(DL118='Donnees d''entrée'!$B$477,DS118,(DT118-DU118)*VLOOKUP(DL118,'Donnees d''entrée'!$B$470:$G$478,4,FALSE)))</f>
        <v>0</v>
      </c>
      <c r="EE118" s="361">
        <f>IF(ISERROR(IF(DL118='Donnees d''entrée'!$B$477,DT118-DU118,(DT118-DU118)*VLOOKUP(DL118,'Donnees d''entrée'!$B$470:$G$478,5,FALSE))),0,IF(DL118='Donnees d''entrée'!$B$477,DT118-DU118,(DT118-DU118)*VLOOKUP(DL118,'Donnees d''entrée'!$B$470:$G$478,5,FALSE)))</f>
        <v>0</v>
      </c>
      <c r="EF118" s="361">
        <f>IF(ISERROR(IF(DL118='Donnees d''entrée'!$B$477,(DR118-DS118-DT118)*'Donnees d''entrée'!$G$477+ED118,(DR118-DU118)*(1-VLOOKUP(DL118,'Donnees d''entrée'!$B$470:$G$478,6,FALSE)))),0,IF(DL118='Donnees d''entrée'!$B$477,(DR118-DS118-DT118)*'Donnees d''entrée'!$G$477+ED118,(DR118-DU118)*(1-VLOOKUP(DL118,'Donnees d''entrée'!$B$470:$G$478,6,FALSE))))</f>
        <v>0</v>
      </c>
      <c r="EG118" s="361">
        <f>IF(ISERROR(IF(DL118='Donnees d''entrée'!$B$477,(DR118-DS118-DT118)*'Donnees d''entrée'!$G$477+EE118,(DR118-DU118)*VLOOKUP(DL118,'Donnees d''entrée'!$B$470:$G$478,6,FALSE))),0,IF(DL118='Donnees d''entrée'!$B$477,(DR118-DS118-DT118)*'Donnees d''entrée'!$G$477+EE118,(DR118-DU118)*VLOOKUP(DL118,'Donnees d''entrée'!$B$470:$G$478,6,FALSE)))</f>
        <v>0</v>
      </c>
      <c r="EH118" s="351" t="str">
        <f>IF(ISERROR(VLOOKUP(DG118,Exploitation!$B$115:$G$119,5,FALSE)),"",VLOOKUP(DG118,Exploitation!$B$115:$G$119,5,FALSE))</f>
        <v/>
      </c>
      <c r="EI118" s="351" t="str">
        <f>IF(ISERROR(VLOOKUP(DG118,Exploitation!$B$115:$G$119,6,FALSE)),"",VLOOKUP(DG118,Exploitation!$B$115:$G$119,6,FALSE))</f>
        <v/>
      </c>
      <c r="EJ118" s="351" t="str">
        <f>IF(ISERROR(VLOOKUP(DH118,Exploitation!$B$115:$G$119,5,FALSE)),"",VLOOKUP(DH118,Exploitation!$B$115:$G$119,5,FALSE))</f>
        <v/>
      </c>
      <c r="EK118" s="351" t="str">
        <f>IF(ISERROR(VLOOKUP(DH118,Exploitation!$B$115:$G$119,6,FALSE)),"",VLOOKUP(DH118,Exploitation!$B$115:$G$119,6,FALSE))</f>
        <v/>
      </c>
      <c r="EL118" s="351" t="str">
        <f>IF(ISERROR(VLOOKUP(DI118,Exploitation!$B$115:$G$119,5,FALSE)),"",VLOOKUP(DI118,Exploitation!$B$115:$G$119,5,FALSE))</f>
        <v/>
      </c>
      <c r="EM118" s="351" t="str">
        <f>IF(ISERROR(VLOOKUP(DI118,Exploitation!$B$115:$G$119,6,FALSE)),"",VLOOKUP(DI118,Exploitation!$B$115:$G$119,6,FALSE))</f>
        <v/>
      </c>
      <c r="EN118" s="355" t="str">
        <f>IF(ISERROR(VLOOKUP(DG118,Exploitation!$B$123:$D$127,1,FALSE)),"",VLOOKUP(DG118,Exploitation!$B$123:$D$127,1,FALSE))</f>
        <v/>
      </c>
      <c r="EO118" s="355" t="str">
        <f>IF(ISERROR(VLOOKUP(DH118,Exploitation!$B$123:$D$127,1,FALSE)),"",VLOOKUP(DH118,Exploitation!$B$123:$D$127,1,FALSE))</f>
        <v/>
      </c>
      <c r="EP118" s="355" t="str">
        <f>IF(ISERROR(VLOOKUP(DI118,Exploitation!$B$123:$D$127,1,FALSE)),"",VLOOKUP(DI118,Exploitation!$B$123:$D$127,1,FALSE))</f>
        <v/>
      </c>
      <c r="EQ118" s="355" t="str">
        <f>IF(ISERROR(VLOOKUP(DG118,Exploitation!$B$123:$D$127,3,FALSE)),"",VLOOKUP(DG118,Exploitation!$B$123:$D$127,3,FALSE))</f>
        <v/>
      </c>
      <c r="ER118" s="355" t="str">
        <f>IF(ISERROR(VLOOKUP(DH118,Exploitation!$B$123:$D$127,3,FALSE)),"",VLOOKUP(DH118,Exploitation!$B$123:$D$127,3,FALSE))</f>
        <v/>
      </c>
      <c r="ES118" s="355" t="str">
        <f>IF(ISERROR(VLOOKUP(DI118,Exploitation!$B$123:$D$127,3,FALSE)),"",VLOOKUP(DI118,Exploitation!$B$123:$D$127,3,FALSE))</f>
        <v/>
      </c>
      <c r="ET118" s="340">
        <f t="shared" si="157"/>
        <v>0</v>
      </c>
      <c r="EU118" s="340">
        <f t="shared" si="157"/>
        <v>0</v>
      </c>
      <c r="EV118" s="340">
        <f t="shared" si="158"/>
        <v>0</v>
      </c>
      <c r="EW118" s="340">
        <f t="shared" si="192"/>
        <v>0</v>
      </c>
      <c r="EX118" s="340">
        <f t="shared" si="159"/>
        <v>0</v>
      </c>
      <c r="EY118" s="340">
        <f t="shared" si="159"/>
        <v>0</v>
      </c>
      <c r="EZ118" s="340">
        <f t="shared" ca="1" si="160"/>
        <v>0</v>
      </c>
      <c r="FA118" s="340">
        <f t="shared" ca="1" si="161"/>
        <v>0</v>
      </c>
      <c r="FB118" s="340">
        <f t="shared" ca="1" si="162"/>
        <v>0</v>
      </c>
      <c r="FC118" s="340">
        <f t="shared" ca="1" si="163"/>
        <v>0</v>
      </c>
      <c r="FD118" s="340">
        <f t="shared" ca="1" si="164"/>
        <v>0</v>
      </c>
      <c r="FE118" s="340">
        <f t="shared" ca="1" si="165"/>
        <v>0</v>
      </c>
      <c r="FF118" s="351" t="str">
        <f>IF(Exploitation!L106="","",Exploitation!L106)</f>
        <v/>
      </c>
      <c r="FG118" s="351" t="str">
        <f>IF(Exploitation!M106="","",Exploitation!M106)</f>
        <v/>
      </c>
      <c r="FH118" s="351" t="str">
        <f>IF(Exploitation!N106="","",Exploitation!N106)</f>
        <v/>
      </c>
      <c r="FI118" s="340" t="str">
        <f>IF(ISERROR(VLOOKUP(FF118,Exploitation!$B$115:$E$119,3,FALSE)),"",VLOOKUP(FF118,Exploitation!$B$115:$E$119,3,FALSE))</f>
        <v/>
      </c>
      <c r="FJ118" s="340" t="str">
        <f>IF(ISERROR(VLOOKUP(FG118,Exploitation!$B$115:$E$119,3,FALSE)),"",VLOOKUP(FG118,Exploitation!$B$115:$E$119,3,FALSE))</f>
        <v/>
      </c>
      <c r="FK118" s="340" t="str">
        <f>IF(ISERROR(VLOOKUP(FH118,Exploitation!$B$115:$E$119,3,FALSE)),"",VLOOKUP(FH118,Exploitation!$B$115:$E$119,3,FALSE))</f>
        <v/>
      </c>
      <c r="FL118" s="361">
        <f t="shared" si="166"/>
        <v>0</v>
      </c>
      <c r="FM118" s="361">
        <f t="shared" si="167"/>
        <v>0</v>
      </c>
      <c r="FN118" s="361">
        <f t="shared" si="168"/>
        <v>0</v>
      </c>
      <c r="FO118" s="361">
        <f t="shared" si="169"/>
        <v>0</v>
      </c>
      <c r="FP118" s="361">
        <f t="shared" si="170"/>
        <v>0</v>
      </c>
      <c r="FQ118" s="361">
        <f t="shared" si="171"/>
        <v>0</v>
      </c>
      <c r="FR118" s="361">
        <f>IF(FK118='Donnees d''entrée'!$B$477,'Donnees d''entrée'!$E$477*FP118,0)</f>
        <v>0</v>
      </c>
      <c r="FS118" s="361">
        <f>IF(FK118='Donnees d''entrée'!$B$477,'Donnees d''entrée'!$F$477*FP118,FP118)</f>
        <v>0</v>
      </c>
      <c r="FT118" s="361">
        <f>IF(ISERROR(VLOOKUP(FK118,'Donnees d''entrée'!$B$470:$G$478,2,FALSE)*FS118),0,VLOOKUP(FK118,'Donnees d''entrée'!$B$470:$G$478,2,FALSE)*FS118)</f>
        <v>0</v>
      </c>
      <c r="FU118" s="361">
        <f>IF(ISERROR($FL118*VLOOKUP($FI118,'Donnees d''entrée'!$B$470:$G$478,4,FALSE)),0,$FL118*VLOOKUP($FI118,'Donnees d''entrée'!$B$470:$G$478,4,FALSE))</f>
        <v>0</v>
      </c>
      <c r="FV118" s="361">
        <f>IF(ISERROR($FL118*VLOOKUP($FI118,'Donnees d''entrée'!$B$470:$G$478,5,FALSE)),0,$FL118*VLOOKUP($FI118,'Donnees d''entrée'!$B$470:$G$478,5,FALSE))</f>
        <v>0</v>
      </c>
      <c r="FW118" s="361">
        <f>IF(ISERROR(FM118*(1-VLOOKUP(FI118,'Donnees d''entrée'!$B$470:$G$478,6,FALSE))),0,FM118*(1-VLOOKUP(FI118,'Donnees d''entrée'!$B$470:$G$478,6,FALSE)))</f>
        <v>0</v>
      </c>
      <c r="FX118" s="361">
        <f>IF(ISERROR(FM118*VLOOKUP(FI118,'Donnees d''entrée'!$B$470:$G$478,6,FALSE)),0,FM118*VLOOKUP(FI118,'Donnees d''entrée'!$B$470:$G$478,6,FALSE))</f>
        <v>0</v>
      </c>
      <c r="FY118" s="361">
        <f>IF(ISERROR($FN118*VLOOKUP($FJ118,'Donnees d''entrée'!$B$470:$G$478,4,FALSE)),0,$FN118*VLOOKUP($FJ118,'Donnees d''entrée'!$B$470:$G$478,4,FALSE))</f>
        <v>0</v>
      </c>
      <c r="FZ118" s="361">
        <f>IF(ISERROR($FN118*VLOOKUP($FJ118,'Donnees d''entrée'!$B$470:$G$478,5,FALSE)),0,$FN118*VLOOKUP($FJ118,'Donnees d''entrée'!$B$470:$G$478,5,FALSE))</f>
        <v>0</v>
      </c>
      <c r="GA118" s="361">
        <f>IF(ISERROR(FO118*(1-VLOOKUP(FJ118,'Donnees d''entrée'!$B$470:$G$478,6,FALSE))),0,FO118*(1-VLOOKUP(FJ118,'Donnees d''entrée'!$B$470:$G$478,6,FALSE)))</f>
        <v>0</v>
      </c>
      <c r="GB118" s="361">
        <f>IF(ISERROR(FO118*VLOOKUP(FJ118,'Donnees d''entrée'!$B$470:$G$478,6,FALSE)),0,FO118*VLOOKUP(FJ118,'Donnees d''entrée'!$B$470:$G$478,6,FALSE))</f>
        <v>0</v>
      </c>
      <c r="GC118" s="361">
        <f>IF(ISERROR(IF(FK118='Donnees d''entrée'!$B$477,FR118,(FS118-FT118)*VLOOKUP(FK118,'Donnees d''entrée'!$B$470:$G$478,4,FALSE))),0,IF(FK118='Donnees d''entrée'!$B$477,FR118,(FS118-FT118)*VLOOKUP(FK118,'Donnees d''entrée'!$B$470:$G$478,4,FALSE)))</f>
        <v>0</v>
      </c>
      <c r="GD118" s="361">
        <f>IF(ISERROR(IF(FK118='Donnees d''entrée'!$B$477,FS118-FT118,(FS118-FT118)*VLOOKUP(FK118,'Donnees d''entrée'!$B$470:$G$478,5,FALSE))),0,IF(FK118='Donnees d''entrée'!$B$477,FS118-FT118,(FS118-FT118)*VLOOKUP(FK118,'Donnees d''entrée'!$B$470:$G$478,5,FALSE)))</f>
        <v>0</v>
      </c>
      <c r="GE118" s="361">
        <f>IF(ISERROR(IF(FK118='Donnees d''entrée'!$B$477,(FQ118-FR118-FS118)*'Donnees d''entrée'!$G$477+GC118,(FQ118-FT118)*(1-VLOOKUP(FK118,'Donnees d''entrée'!$B$470:$G$478,6,FALSE)))),0,IF(FK118='Donnees d''entrée'!$B$477,(FQ118-FR118-FS118)*'Donnees d''entrée'!$G$477+GC118,(FQ118-FT118)*(1-VLOOKUP(FK118,'Donnees d''entrée'!$B$470:$G$478,6,FALSE))))</f>
        <v>0</v>
      </c>
      <c r="GF118" s="361">
        <f>IF(ISERROR(IF(FK118='Donnees d''entrée'!$B$477,(FQ118-FR118-FS118)*'Donnees d''entrée'!$G$477+GD118,(FQ118-FT118)*VLOOKUP(FK118,'Donnees d''entrée'!$B$470:$G$478,6,FALSE))),0,IF(FK118='Donnees d''entrée'!$B$477,(FQ118-FR118-FS118)*'Donnees d''entrée'!$G$477+GD118,(FQ118-FT118)*VLOOKUP(FK118,'Donnees d''entrée'!$B$470:$G$478,6,FALSE)))</f>
        <v>0</v>
      </c>
      <c r="GG118" s="351" t="str">
        <f>IF(ISERROR(VLOOKUP(FF118,Exploitation!$B$115:$G$119,5,FALSE)),"",VLOOKUP(FF118,Exploitation!$B$115:$G$119,5,FALSE))</f>
        <v/>
      </c>
      <c r="GH118" s="351" t="str">
        <f>IF(ISERROR(VLOOKUP(FF118,Exploitation!$B$115:$G$119,6,FALSE)),"",VLOOKUP(FF118,Exploitation!$B$115:$G$119,6,FALSE))</f>
        <v/>
      </c>
      <c r="GI118" s="351" t="str">
        <f>IF(ISERROR(VLOOKUP(FG118,Exploitation!$B$115:$G$119,5,FALSE)),"",VLOOKUP(FG118,Exploitation!$B$115:$G$119,5,FALSE))</f>
        <v/>
      </c>
      <c r="GJ118" s="351" t="str">
        <f>IF(ISERROR(VLOOKUP(FG118,Exploitation!$B$115:$G$119,6,FALSE)),"",VLOOKUP(FG118,Exploitation!$B$115:$G$119,6,FALSE))</f>
        <v/>
      </c>
      <c r="GK118" s="351" t="str">
        <f>IF(ISERROR(VLOOKUP(FH118,Exploitation!$B$115:$G$119,5,FALSE)),"",VLOOKUP(FH118,Exploitation!$B$115:$G$119,5,FALSE))</f>
        <v/>
      </c>
      <c r="GL118" s="351" t="str">
        <f>IF(ISERROR(VLOOKUP(FH118,Exploitation!$B$115:$G$119,6,FALSE)),"",VLOOKUP(FH118,Exploitation!$B$115:$G$119,6,FALSE))</f>
        <v/>
      </c>
      <c r="GM118" s="355" t="str">
        <f>IF(ISERROR(VLOOKUP(FF118,Exploitation!$B$123:$D$127,1,FALSE)),"",VLOOKUP(FF118,Exploitation!$B$123:$D$127,1,FALSE))</f>
        <v/>
      </c>
      <c r="GN118" s="355" t="str">
        <f>IF(ISERROR(VLOOKUP(FG118,Exploitation!$B$123:$D$127,1,FALSE)),"",VLOOKUP(FG118,Exploitation!$B$123:$D$127,1,FALSE))</f>
        <v/>
      </c>
      <c r="GO118" s="355" t="str">
        <f>IF(ISERROR(VLOOKUP(FH118,Exploitation!$B$123:$D$127,1,FALSE)),"",VLOOKUP(FH118,Exploitation!$B$123:$D$127,1,FALSE))</f>
        <v/>
      </c>
      <c r="GP118" s="355" t="str">
        <f>IF(ISERROR(VLOOKUP(FF118,Exploitation!$B$123:$D$127,3,FALSE)),"",VLOOKUP(FF118,Exploitation!$B$123:$D$127,3,FALSE))</f>
        <v/>
      </c>
      <c r="GQ118" s="355" t="str">
        <f>IF(ISERROR(VLOOKUP(FG118,Exploitation!$B$123:$D$127,3,FALSE)),"",VLOOKUP(FG118,Exploitation!$B$123:$D$127,3,FALSE))</f>
        <v/>
      </c>
      <c r="GR118" s="355" t="str">
        <f>IF(ISERROR(VLOOKUP(FH118,Exploitation!$B$123:$D$127,3,FALSE)),"",VLOOKUP(FH118,Exploitation!$B$123:$D$127,3,FALSE))</f>
        <v/>
      </c>
      <c r="GS118" s="340">
        <f t="shared" si="172"/>
        <v>0</v>
      </c>
      <c r="GT118" s="340">
        <f t="shared" si="193"/>
        <v>0</v>
      </c>
      <c r="GU118" s="340">
        <f t="shared" si="174"/>
        <v>0</v>
      </c>
      <c r="GV118" s="340">
        <f t="shared" si="174"/>
        <v>0</v>
      </c>
      <c r="GW118" s="340">
        <f t="shared" si="175"/>
        <v>0</v>
      </c>
      <c r="GX118" s="340">
        <f t="shared" si="175"/>
        <v>0</v>
      </c>
      <c r="GY118" s="340">
        <f t="shared" ca="1" si="176"/>
        <v>0</v>
      </c>
      <c r="GZ118" s="340">
        <f t="shared" ca="1" si="177"/>
        <v>0</v>
      </c>
      <c r="HA118" s="340">
        <f t="shared" ca="1" si="178"/>
        <v>0</v>
      </c>
      <c r="HB118" s="340">
        <f t="shared" ca="1" si="179"/>
        <v>0</v>
      </c>
      <c r="HC118" s="340">
        <f t="shared" ca="1" si="180"/>
        <v>0</v>
      </c>
      <c r="HD118" s="340">
        <f t="shared" ca="1" si="181"/>
        <v>0</v>
      </c>
      <c r="HE118" s="351" t="str">
        <f>IF(Exploitation!O106="","",Exploitation!O106)</f>
        <v/>
      </c>
      <c r="HF118" s="351" t="str">
        <f>IF(Exploitation!P106="","",Exploitation!P106)</f>
        <v/>
      </c>
      <c r="HG118" s="351" t="str">
        <f>IF(Exploitation!Q106="","",Exploitation!Q106)</f>
        <v/>
      </c>
      <c r="HH118" s="340" t="str">
        <f>IF(ISERROR(VLOOKUP(HE118,Exploitation!$B$115:$E$119,3,FALSE)),"",VLOOKUP(HE118,Exploitation!$B$115:$E$119,3,FALSE))</f>
        <v/>
      </c>
      <c r="HI118" s="340" t="str">
        <f>IF(ISERROR(VLOOKUP(HF118,Exploitation!$B$115:$E$119,3,FALSE)),"",VLOOKUP(HF118,Exploitation!$B$115:$E$119,3,FALSE))</f>
        <v/>
      </c>
      <c r="HJ118" s="340" t="str">
        <f>IF(ISERROR(VLOOKUP(HG118,Exploitation!$B$115:$E$119,3,FALSE)),"",VLOOKUP(HG118,Exploitation!$B$115:$E$119,3,FALSE))</f>
        <v/>
      </c>
      <c r="HK118" s="361">
        <f t="shared" si="182"/>
        <v>0</v>
      </c>
      <c r="HL118" s="361">
        <f t="shared" si="183"/>
        <v>0</v>
      </c>
      <c r="HM118" s="361">
        <f t="shared" si="184"/>
        <v>0</v>
      </c>
      <c r="HN118" s="361">
        <f t="shared" si="185"/>
        <v>0</v>
      </c>
      <c r="HO118" s="361">
        <f t="shared" si="186"/>
        <v>0</v>
      </c>
      <c r="HP118" s="361">
        <f t="shared" si="187"/>
        <v>0</v>
      </c>
      <c r="HQ118" s="361">
        <f>IF(HJ118='Donnees d''entrée'!$B$477,'Donnees d''entrée'!$E$477*HO118,0)</f>
        <v>0</v>
      </c>
      <c r="HR118" s="361">
        <f>IF(HJ118='Donnees d''entrée'!$B$477,'Donnees d''entrée'!$F$477*HO118,HO118)</f>
        <v>0</v>
      </c>
      <c r="HS118" s="361">
        <f>IF(ISERROR(VLOOKUP(HJ118,'Donnees d''entrée'!$B$470:$G$478,2,FALSE)*HR118),0,VLOOKUP(HJ118,'Donnees d''entrée'!$B$470:$G$478,2,FALSE)*HR118)</f>
        <v>0</v>
      </c>
      <c r="HT118" s="361">
        <f>IF(ISERROR($HK118*VLOOKUP($HH118,'Donnees d''entrée'!$B$470:$G$478,4,FALSE)),0,$HK118*VLOOKUP($HH118,'Donnees d''entrée'!$B$470:$G$478,4,FALSE))</f>
        <v>0</v>
      </c>
      <c r="HU118" s="361">
        <f>IF(ISERROR($HK118*VLOOKUP($HH118,'Donnees d''entrée'!$B$470:$G$478,5,FALSE)),0,$HK118*VLOOKUP($HH118,'Donnees d''entrée'!$B$470:$G$478,5,FALSE))</f>
        <v>0</v>
      </c>
      <c r="HV118" s="361">
        <f>IF(ISERROR(HL118*(1-VLOOKUP(HH118,'Donnees d''entrée'!$B$470:$G$478,6,FALSE))),0,HL118*(1-VLOOKUP(HH118,'Donnees d''entrée'!$B$470:$G$478,6,FALSE)))</f>
        <v>0</v>
      </c>
      <c r="HW118" s="361">
        <f>IF(ISERROR(HL118*VLOOKUP(HH118,'Donnees d''entrée'!$B$470:$G$478,6,FALSE)),0,HL118*VLOOKUP(HH118,'Donnees d''entrée'!$B$470:$G$478,6,FALSE))</f>
        <v>0</v>
      </c>
      <c r="HX118" s="361">
        <f>IF(ISERROR($HM118*VLOOKUP($HI118,'Donnees d''entrée'!$B$470:$G$478,4,FALSE)),0,$HM118*VLOOKUP($HI118,'Donnees d''entrée'!$B$470:$G$478,4,FALSE))</f>
        <v>0</v>
      </c>
      <c r="HY118" s="361">
        <f>IF(ISERROR($HM118*VLOOKUP($HI118,'Donnees d''entrée'!$B$470:$G$478,5,FALSE)),0,$HM118*VLOOKUP($HI118,'Donnees d''entrée'!$B$470:$G$478,5,FALSE))</f>
        <v>0</v>
      </c>
      <c r="HZ118" s="361">
        <f>IF(ISERROR(HN118*(1-VLOOKUP(HI118,'Donnees d''entrée'!$B$470:$G$478,6,FALSE))),0,HN118*(1-VLOOKUP(HI118,'Donnees d''entrée'!$B$470:$G$478,6,FALSE)))</f>
        <v>0</v>
      </c>
      <c r="IA118" s="361">
        <f>IF(ISERROR(HN118*VLOOKUP(HI118,'Donnees d''entrée'!$B$470:$G$478,6,FALSE)),0,HN118*VLOOKUP(HI118,'Donnees d''entrée'!$B$470:$G$478,6,FALSE))</f>
        <v>0</v>
      </c>
      <c r="IB118" s="361">
        <f>IF(ISERROR(IF(HJ118='Donnees d''entrée'!$B$477,HQ118,(HR118-HS118)*VLOOKUP(HJ118,'Donnees d''entrée'!$B$470:$G$478,4,FALSE))),0,IF(HJ118='Donnees d''entrée'!$B$477,HQ118,(HR118-HS118)*VLOOKUP(HJ118,'Donnees d''entrée'!$B$470:$G$478,4,FALSE)))</f>
        <v>0</v>
      </c>
      <c r="IC118" s="361">
        <f>IF(ISERROR(IF(HJ118='Donnees d''entrée'!$B$477,HR118-HS118,(HR118-HS118)*VLOOKUP(HJ118,'Donnees d''entrée'!$B$470:$G$478,5,FALSE))),0,IF(HJ118='Donnees d''entrée'!$B$477,HR118-HS118,(HR118-HS118)*VLOOKUP(HJ118,'Donnees d''entrée'!$B$470:$G$478,5,FALSE)))</f>
        <v>0</v>
      </c>
      <c r="ID118" s="361">
        <f>IF(ISERROR(IF(HJ118='Donnees d''entrée'!$B$477,(HP118-HQ118-HR118)*'Donnees d''entrée'!$G$477+IB118,(HP118-HS118)*(1-VLOOKUP(HJ118,'Donnees d''entrée'!$B$470:$G$478,6,FALSE)))),0,IF(HJ118='Donnees d''entrée'!$B$477,(HP118-HQ118-HR118)*'Donnees d''entrée'!$G$477+IB118,(HP118-HS118)*(1-VLOOKUP(HJ118,'Donnees d''entrée'!$B$470:$G$478,6,FALSE))))</f>
        <v>0</v>
      </c>
      <c r="IE118" s="361">
        <f>IF(ISERROR(IF(HJ118='Donnees d''entrée'!$B$477,(HP118-HQ118-HR118)*'Donnees d''entrée'!$G$477+IC118,(HP118-HS118)*VLOOKUP(HJ118,'Donnees d''entrée'!$B$470:$G$478,6,FALSE))),0,IF(HJ118='Donnees d''entrée'!$B$477,(HP118-HQ118-HR118)*'Donnees d''entrée'!$G$477+IC118,(HP118-HS118)*VLOOKUP(HJ118,'Donnees d''entrée'!$B$470:$G$478,6,FALSE)))</f>
        <v>0</v>
      </c>
      <c r="IF118" s="351" t="str">
        <f>IF(ISERROR(VLOOKUP(HE118,Exploitation!$B$115:$G$119,5,FALSE)),"",VLOOKUP(HE118,Exploitation!$B$115:$G$119,5,FALSE))</f>
        <v/>
      </c>
      <c r="IG118" s="351" t="str">
        <f>IF(ISERROR(VLOOKUP(HE118,Exploitation!$B$115:$G$119,6,FALSE)),"",VLOOKUP(HE118,Exploitation!$B$115:$G$119,6,FALSE))</f>
        <v/>
      </c>
      <c r="IH118" s="351" t="str">
        <f>IF(ISERROR(VLOOKUP(HF118,Exploitation!$B$115:$G$119,5,FALSE)),"",VLOOKUP(HF118,Exploitation!$B$115:$G$119,5,FALSE))</f>
        <v/>
      </c>
      <c r="II118" s="351" t="str">
        <f>IF(ISERROR(VLOOKUP(HF118,Exploitation!$B$115:$G$119,6,FALSE)),"",VLOOKUP(HF118,Exploitation!$B$115:$G$119,6,FALSE))</f>
        <v/>
      </c>
      <c r="IJ118" s="351" t="str">
        <f>IF(ISERROR(VLOOKUP(HG118,Exploitation!$B$115:$G$119,5,FALSE)),"",VLOOKUP(HG118,Exploitation!$B$115:$G$119,5,FALSE))</f>
        <v/>
      </c>
      <c r="IK118" s="351" t="str">
        <f>IF(ISERROR(VLOOKUP(HG118,Exploitation!$B$115:$G$119,6,FALSE)),"",VLOOKUP(HG118,Exploitation!$B$115:$G$119,6,FALSE))</f>
        <v/>
      </c>
      <c r="IL118" s="355" t="str">
        <f>IF(ISERROR(VLOOKUP(HE118,Exploitation!$B$123:$D$127,1,FALSE)),"",VLOOKUP(HE118,Exploitation!$B$123:$D$127,1,FALSE))</f>
        <v/>
      </c>
      <c r="IM118" s="355" t="str">
        <f>IF(ISERROR(VLOOKUP(HF118,Exploitation!$B$123:$D$127,1,FALSE)),"",VLOOKUP(HF118,Exploitation!$B$123:$D$127,1,FALSE))</f>
        <v/>
      </c>
      <c r="IN118" s="355" t="str">
        <f>IF(ISERROR(VLOOKUP(HG118,Exploitation!$B$123:$D$127,1,FALSE)),"",VLOOKUP(HG118,Exploitation!$B$123:$D$127,1,FALSE))</f>
        <v/>
      </c>
      <c r="IO118" s="355" t="str">
        <f>IF(ISERROR(VLOOKUP(HE118,Exploitation!$B$123:$D$127,3,FALSE)),"",VLOOKUP(HE118,Exploitation!$B$123:$D$127,3,FALSE))</f>
        <v/>
      </c>
      <c r="IP118" s="355" t="str">
        <f>IF(ISERROR(VLOOKUP(HF118,Exploitation!$B$123:$D$127,3,FALSE)),"",VLOOKUP(HF118,Exploitation!$B$123:$D$127,3,FALSE))</f>
        <v/>
      </c>
      <c r="IQ118" s="355" t="str">
        <f>IF(ISERROR(VLOOKUP(HG118,Exploitation!$B$123:$D$127,3,FALSE)),"",VLOOKUP(HG118,Exploitation!$B$123:$D$127,3,FALSE))</f>
        <v/>
      </c>
      <c r="IR118" s="340">
        <f t="shared" si="188"/>
        <v>0</v>
      </c>
      <c r="IS118" s="340">
        <f t="shared" si="194"/>
        <v>0</v>
      </c>
      <c r="IT118" s="340">
        <f t="shared" si="190"/>
        <v>0</v>
      </c>
      <c r="IU118" s="340">
        <f t="shared" si="190"/>
        <v>0</v>
      </c>
      <c r="IV118" s="340">
        <f t="shared" si="191"/>
        <v>0</v>
      </c>
      <c r="IW118" s="340">
        <f t="shared" si="191"/>
        <v>0</v>
      </c>
    </row>
    <row r="119" spans="1:257" hidden="1" x14ac:dyDescent="0.25">
      <c r="A119" s="331">
        <v>19</v>
      </c>
      <c r="B119" s="280" t="str">
        <f t="shared" si="117"/>
        <v/>
      </c>
      <c r="C119" s="423">
        <f t="shared" ca="1" si="118"/>
        <v>0</v>
      </c>
      <c r="D119" s="423">
        <f t="shared" ca="1" si="119"/>
        <v>0</v>
      </c>
      <c r="E119" s="423">
        <f t="shared" ca="1" si="120"/>
        <v>0</v>
      </c>
      <c r="F119" s="423">
        <f t="shared" ca="1" si="121"/>
        <v>0</v>
      </c>
      <c r="G119" s="423">
        <f t="shared" ca="1" si="122"/>
        <v>0</v>
      </c>
      <c r="H119" s="423">
        <f t="shared" ca="1" si="123"/>
        <v>0</v>
      </c>
      <c r="I119" s="351" t="str">
        <f>IF(Exploitation!C107="","",Exploitation!C107)</f>
        <v/>
      </c>
      <c r="J119" s="351" t="str">
        <f>IF(Exploitation!D107="","",Exploitation!D107)</f>
        <v/>
      </c>
      <c r="K119" s="351" t="str">
        <f>IF(Exploitation!E107="","",Exploitation!E107)</f>
        <v/>
      </c>
      <c r="L119" s="340" t="str">
        <f>IF(ISERROR(VLOOKUP(I119,Exploitation!$B$115:$E$119,3,FALSE)),"",VLOOKUP(I119,Exploitation!$B$115:$E$119,3,FALSE))</f>
        <v/>
      </c>
      <c r="M119" s="340" t="str">
        <f>IF(ISERROR(VLOOKUP(J119,Exploitation!$B$115:$E$119,3,FALSE)),"",VLOOKUP(J119,Exploitation!$B$115:$E$119,3,FALSE))</f>
        <v/>
      </c>
      <c r="N119" s="340" t="str">
        <f>IF(ISERROR(VLOOKUP(K119,Exploitation!$B$115:$E$119,3,FALSE)),"",VLOOKUP(K119,Exploitation!$B$115:$E$119,3,FALSE))</f>
        <v/>
      </c>
      <c r="O119" s="361">
        <f t="shared" si="124"/>
        <v>0</v>
      </c>
      <c r="P119" s="361">
        <f t="shared" si="125"/>
        <v>0</v>
      </c>
      <c r="Q119" s="361">
        <f t="shared" si="125"/>
        <v>0</v>
      </c>
      <c r="R119" s="361">
        <f t="shared" si="126"/>
        <v>0</v>
      </c>
      <c r="S119" s="361">
        <f t="shared" si="127"/>
        <v>0</v>
      </c>
      <c r="T119" s="361">
        <f t="shared" si="128"/>
        <v>0</v>
      </c>
      <c r="U119" s="361">
        <f>IF(N119='Donnees d''entrée'!$B$477,'Donnees d''entrée'!$E$477*S119,0)</f>
        <v>0</v>
      </c>
      <c r="V119" s="361">
        <f>IF(N119='Donnees d''entrée'!$B$477,'Donnees d''entrée'!$F$477*S119,S119)</f>
        <v>0</v>
      </c>
      <c r="W119" s="361">
        <f>IF(ISERROR(VLOOKUP(N119,'Donnees d''entrée'!$B$470:$G$478,2,FALSE)*V119),0,VLOOKUP(N119,'Donnees d''entrée'!$B$470:$G$478,2,FALSE)*V119)</f>
        <v>0</v>
      </c>
      <c r="X119" s="361">
        <f>IF(ISERROR($O119*VLOOKUP($L119,'Donnees d''entrée'!$B$470:$G$478,4,FALSE)),0,$O119*VLOOKUP($L119,'Donnees d''entrée'!$B$470:$G$478,4,FALSE))</f>
        <v>0</v>
      </c>
      <c r="Y119" s="361">
        <f>IF(ISERROR($O119*VLOOKUP($L119,'Donnees d''entrée'!$B$470:$G$478,5,FALSE)),0,$O119*VLOOKUP($L119,'Donnees d''entrée'!$B$470:$G$478,5,FALSE))</f>
        <v>0</v>
      </c>
      <c r="Z119" s="361">
        <f>IF(ISERROR(P119*(1-VLOOKUP(L119,'Donnees d''entrée'!$B$470:$G$478,6,FALSE))),0,P119*(1-VLOOKUP(L119,'Donnees d''entrée'!$B$470:$G$478,6,FALSE)))</f>
        <v>0</v>
      </c>
      <c r="AA119" s="361">
        <f>IF(ISERROR(P119*VLOOKUP(L119,'Donnees d''entrée'!$B$470:$G$478,6,FALSE)),0,P119*VLOOKUP(L119,'Donnees d''entrée'!$B$470:$G$478,6,FALSE))</f>
        <v>0</v>
      </c>
      <c r="AB119" s="361">
        <f>IF(ISERROR($Q119*VLOOKUP($M119,'Donnees d''entrée'!$B$470:$G$478,4,FALSE)),0,$Q119*VLOOKUP($M119,'Donnees d''entrée'!$B$470:$G$478,4,FALSE))</f>
        <v>0</v>
      </c>
      <c r="AC119" s="361">
        <f>IF(ISERROR($Q119*VLOOKUP($M119,'Donnees d''entrée'!$B$470:$G$478,5,FALSE)),0,$Q119*VLOOKUP($M119,'Donnees d''entrée'!$B$470:$G$478,5,FALSE))</f>
        <v>0</v>
      </c>
      <c r="AD119" s="361">
        <f>IF(ISERROR(R119*(1-VLOOKUP(M119,'Donnees d''entrée'!$B$470:$G$478,6,FALSE))),0,R119*(1-VLOOKUP(M119,'Donnees d''entrée'!$B$470:$G$478,6,FALSE)))</f>
        <v>0</v>
      </c>
      <c r="AE119" s="361">
        <f>IF(ISERROR(R119*VLOOKUP($M119,'Donnees d''entrée'!$B$470:$G$478,6,FALSE)),0,R119*VLOOKUP($M119,'Donnees d''entrée'!$B$470:$G$478,6,FALSE))</f>
        <v>0</v>
      </c>
      <c r="AF119" s="361">
        <f>IF(ISERROR(IF(N119='Donnees d''entrée'!$B$477,U119,(V119-W119)*VLOOKUP(N119,'Donnees d''entrée'!$B$470:$G$478,4,FALSE))),0,IF(N119='Donnees d''entrée'!$B$477,U119,(V119-W119)*VLOOKUP(N119,'Donnees d''entrée'!$B$470:$G$478,4,FALSE)))</f>
        <v>0</v>
      </c>
      <c r="AG119" s="361">
        <f>IF(ISERROR(IF(N119='Donnees d''entrée'!$B$477,V119-W119,(V119-W119)*VLOOKUP(N119,'Donnees d''entrée'!$B$470:$G$478,5,FALSE))),0,IF(N119='Donnees d''entrée'!$B$477,V119-W119,(V119-W119)*VLOOKUP(N119,'Donnees d''entrée'!$B$470:$G$478,5,FALSE)))</f>
        <v>0</v>
      </c>
      <c r="AH119" s="361">
        <f>IF(ISERROR(IF(N119='Donnees d''entrée'!$B$477,(T119-U119-V119)*'Donnees d''entrée'!$G$477+AF119,(T119-W119)*(1-VLOOKUP(N119,'Donnees d''entrée'!$B$470:$G$478,6,FALSE)))),0,IF(N119='Donnees d''entrée'!$B$477,(T119-U119-V119)*'Donnees d''entrée'!$G$477+AF119,(T119-W119)*(1-VLOOKUP(N119,'Donnees d''entrée'!$B$470:$G$478,6,FALSE))))</f>
        <v>0</v>
      </c>
      <c r="AI119" s="361">
        <f>IF(ISERROR(IF(N119='Donnees d''entrée'!$B$477,(T119-U119-V119)*'Donnees d''entrée'!$G$477+AG119,(T119-W119)*VLOOKUP(N119,'Donnees d''entrée'!$B$470:$G$478,6,FALSE))),0,IF(N119='Donnees d''entrée'!$B$477,(T119-U119-V119)*'Donnees d''entrée'!$G$477+AG119,(T119-W119)*VLOOKUP(N119,'Donnees d''entrée'!$B$470:$G$478,6,FALSE)))</f>
        <v>0</v>
      </c>
      <c r="AJ119" s="351" t="str">
        <f>IF(ISERROR(VLOOKUP(I119,Exploitation!$B$115:$G$119,5,FALSE)),"",VLOOKUP(I119,Exploitation!$B$115:$G$119,5,FALSE))</f>
        <v/>
      </c>
      <c r="AK119" s="351" t="str">
        <f>IF(ISERROR(VLOOKUP(I119,Exploitation!$B$115:$G$119,6,FALSE)),"",VLOOKUP(I119,Exploitation!$B$115:$G$119,6,FALSE))</f>
        <v/>
      </c>
      <c r="AL119" s="351" t="str">
        <f>IF(ISERROR(VLOOKUP(J119,Exploitation!$B$115:$G$119,5,FALSE)),"",VLOOKUP(J119,Exploitation!$B$115:$G$119,5,FALSE))</f>
        <v/>
      </c>
      <c r="AM119" s="351" t="str">
        <f>IF(ISERROR(VLOOKUP(J119,Exploitation!$B$115:$G$119,6,FALSE)),"",VLOOKUP(J119,Exploitation!$B$115:$G$119,6,FALSE))</f>
        <v/>
      </c>
      <c r="AN119" s="351" t="str">
        <f>IF(ISERROR(VLOOKUP(K119,Exploitation!$B$115:$G$119,5,FALSE)),"",VLOOKUP(K119,Exploitation!$B$115:$G$119,5,FALSE))</f>
        <v/>
      </c>
      <c r="AO119" s="351" t="str">
        <f>IF(ISERROR(VLOOKUP(K119,Exploitation!$B$115:$G$119,6,FALSE)),"",VLOOKUP(K119,Exploitation!$B$115:$G$119,6,FALSE))</f>
        <v/>
      </c>
      <c r="AP119" s="355" t="str">
        <f>IF(ISERROR(VLOOKUP(I119,Exploitation!$B$123:$D$127,1,FALSE)),"",VLOOKUP(I119,Exploitation!$B$123:$D$127,1,FALSE))</f>
        <v/>
      </c>
      <c r="AQ119" s="355" t="str">
        <f>IF(ISERROR(VLOOKUP(J119,Exploitation!$B$123:$D$127,1,FALSE)),"",VLOOKUP(J119,Exploitation!$B$123:$D$127,1,FALSE))</f>
        <v/>
      </c>
      <c r="AR119" s="355" t="str">
        <f>IF(ISERROR(VLOOKUP(K119,Exploitation!$B$123:$D$127,1,FALSE)),"",VLOOKUP(K119,Exploitation!$B$123:$D$127,1,FALSE))</f>
        <v/>
      </c>
      <c r="AS119" s="355" t="str">
        <f>IF(ISERROR(VLOOKUP(I119,Exploitation!$B$123:$D$127,3,FALSE)),"",VLOOKUP(I119,Exploitation!$B$123:$D$127,3,FALSE))</f>
        <v/>
      </c>
      <c r="AT119" s="355" t="str">
        <f>IF(ISERROR(VLOOKUP(J119,Exploitation!$B$123:$D$127,3,FALSE)),"",VLOOKUP(J119,Exploitation!$B$123:$D$127,3,FALSE))</f>
        <v/>
      </c>
      <c r="AU119" s="355" t="str">
        <f>IF(ISERROR(VLOOKUP(K119,Exploitation!$B$123:$D$127,3,FALSE)),"",VLOOKUP(K119,Exploitation!$B$123:$D$127,3,FALSE))</f>
        <v/>
      </c>
      <c r="AV119" s="361">
        <f t="shared" si="111"/>
        <v>0</v>
      </c>
      <c r="AW119" s="361">
        <f t="shared" si="112"/>
        <v>0</v>
      </c>
      <c r="AX119" s="361">
        <f t="shared" si="113"/>
        <v>0</v>
      </c>
      <c r="AY119" s="361">
        <f t="shared" si="114"/>
        <v>0</v>
      </c>
      <c r="AZ119" s="361">
        <f t="shared" si="115"/>
        <v>0</v>
      </c>
      <c r="BA119" s="361">
        <f t="shared" si="129"/>
        <v>0</v>
      </c>
      <c r="BB119" s="361">
        <f t="shared" ca="1" si="130"/>
        <v>0</v>
      </c>
      <c r="BC119" s="361">
        <f t="shared" ca="1" si="131"/>
        <v>0</v>
      </c>
      <c r="BD119" s="361">
        <f t="shared" ca="1" si="132"/>
        <v>0</v>
      </c>
      <c r="BE119" s="361">
        <f t="shared" ca="1" si="133"/>
        <v>0</v>
      </c>
      <c r="BF119" s="361">
        <f t="shared" ca="1" si="134"/>
        <v>0</v>
      </c>
      <c r="BG119" s="361">
        <f t="shared" ca="1" si="135"/>
        <v>0</v>
      </c>
      <c r="BH119" s="351" t="str">
        <f>IF(Exploitation!F107="","",Exploitation!F107)</f>
        <v/>
      </c>
      <c r="BI119" s="351" t="str">
        <f>IF(Exploitation!G107="","",Exploitation!G107)</f>
        <v/>
      </c>
      <c r="BJ119" s="351" t="str">
        <f>IF(Exploitation!H107="","",Exploitation!H107)</f>
        <v/>
      </c>
      <c r="BK119" s="340" t="str">
        <f>IF(ISERROR(VLOOKUP(BH119,Exploitation!$B$115:$E$119,3,FALSE)),"",VLOOKUP(BH119,Exploitation!$B$115:$E$119,3,FALSE))</f>
        <v/>
      </c>
      <c r="BL119" s="340" t="str">
        <f>IF(ISERROR(VLOOKUP(BI119,Exploitation!$B$115:$E$119,3,FALSE)),"",VLOOKUP(BI119,Exploitation!$B$115:$E$119,3,FALSE))</f>
        <v/>
      </c>
      <c r="BM119" s="340" t="str">
        <f>IF(ISERROR(VLOOKUP(BJ119,Exploitation!$B$115:$E$119,3,FALSE)),"",VLOOKUP(BJ119,Exploitation!$B$115:$E$119,3,FALSE))</f>
        <v/>
      </c>
      <c r="BN119" s="361">
        <f t="shared" si="136"/>
        <v>0</v>
      </c>
      <c r="BO119" s="361">
        <f t="shared" si="137"/>
        <v>0</v>
      </c>
      <c r="BP119" s="361">
        <f t="shared" si="138"/>
        <v>0</v>
      </c>
      <c r="BQ119" s="361">
        <f t="shared" si="139"/>
        <v>0</v>
      </c>
      <c r="BR119" s="361">
        <f t="shared" si="140"/>
        <v>0</v>
      </c>
      <c r="BS119" s="361">
        <f t="shared" si="141"/>
        <v>0</v>
      </c>
      <c r="BT119" s="361">
        <f>IF(BM119='Donnees d''entrée'!$B$477,'Donnees d''entrée'!$E$477*BR119,0)</f>
        <v>0</v>
      </c>
      <c r="BU119" s="361">
        <f>IF(BM119='Donnees d''entrée'!$B$477,'Donnees d''entrée'!$F$477*BR119,BR119)</f>
        <v>0</v>
      </c>
      <c r="BV119" s="361">
        <f>IF(ISERROR(VLOOKUP(BM119,'Donnees d''entrée'!$B$470:$G$478,2,FALSE)*BU119),0,VLOOKUP(BM119,'Donnees d''entrée'!$B$470:$G$478,2,FALSE)*BU119)</f>
        <v>0</v>
      </c>
      <c r="BW119" s="361">
        <f>IF(ISERROR($BN119*VLOOKUP($BK119,'Donnees d''entrée'!$B$470:$G$478,4,FALSE)),0,$BN119*VLOOKUP($BK119,'Donnees d''entrée'!$B$470:$G$478,4,FALSE))</f>
        <v>0</v>
      </c>
      <c r="BX119" s="361">
        <f>IF(ISERROR($BN119*VLOOKUP($BK119,'Donnees d''entrée'!$B$470:$G$478,5,FALSE)),0,$BN119*VLOOKUP($BK119,'Donnees d''entrée'!$B$470:$G$478,5,FALSE))</f>
        <v>0</v>
      </c>
      <c r="BY119" s="361">
        <f>IF(ISERROR(BO119*(1-VLOOKUP(BK119,'Donnees d''entrée'!$B$470:$G$478,6,FALSE))),0,BO119*(1-VLOOKUP(BK119,'Donnees d''entrée'!$B$470:$G$478,6,FALSE)))</f>
        <v>0</v>
      </c>
      <c r="BZ119" s="361">
        <f>IF(ISERROR(BO119*VLOOKUP(BK119,'Donnees d''entrée'!$B$470:$G$478,6,FALSE)),0,BO119*VLOOKUP(BK119,'Donnees d''entrée'!$B$470:$G$478,6,FALSE))</f>
        <v>0</v>
      </c>
      <c r="CA119" s="361">
        <f>IF(ISERROR($BP119*VLOOKUP($BL119,'Donnees d''entrée'!$B$470:$G$478,4,FALSE)),0,$BP119*VLOOKUP($BL119,'Donnees d''entrée'!$B$470:$G$478,4,FALSE))</f>
        <v>0</v>
      </c>
      <c r="CB119" s="361">
        <f>IF(ISERROR($BP119*VLOOKUP($BL119,'Donnees d''entrée'!$B$470:$G$478,5,FALSE)),0,$BP119*VLOOKUP($BL119,'Donnees d''entrée'!$B$470:$G$478,5,FALSE))</f>
        <v>0</v>
      </c>
      <c r="CC119" s="361">
        <f>IF(ISERROR(BQ119*(1-VLOOKUP(BL119,'Donnees d''entrée'!$B$470:$G$478,6,FALSE))),0,BQ119*(1-VLOOKUP(BL119,'Donnees d''entrée'!$B$470:$G$478,6,FALSE)))</f>
        <v>0</v>
      </c>
      <c r="CD119" s="361">
        <f>IF(ISERROR(BQ119*VLOOKUP(BL119,'Donnees d''entrée'!$B$470:$G$478,6,FALSE)),0,BQ119*VLOOKUP(BL119,'Donnees d''entrée'!$B$470:$G$478,6,FALSE))</f>
        <v>0</v>
      </c>
      <c r="CE119" s="361">
        <f>IF(ISERROR(IF(BM119='Donnees d''entrée'!$B$477,BT119,(BU119-BV119)*VLOOKUP(BM119,'Donnees d''entrée'!$B$470:$G$478,4,FALSE))),0,IF(BM119='Donnees d''entrée'!$B$477,BT119,(BU119-BV119)*VLOOKUP(BM119,'Donnees d''entrée'!$B$470:$G$478,4,FALSE)))</f>
        <v>0</v>
      </c>
      <c r="CF119" s="361">
        <f>IF(ISERROR(IF(BM119='Donnees d''entrée'!$B$477,BU119-BV119,(BU119-BV119)*VLOOKUP(BM119,'Donnees d''entrée'!$B$470:$G$478,5,FALSE))),0,IF(BM119='Donnees d''entrée'!$B$477,BU119-BV119,(BU119-BV119)*VLOOKUP(BM119,'Donnees d''entrée'!$B$470:$G$478,5,FALSE)))</f>
        <v>0</v>
      </c>
      <c r="CG119" s="361">
        <f>IF(ISERROR(IF(BM119='Donnees d''entrée'!$B$477,(BS119-BT119-BU119)*'Donnees d''entrée'!$G$477+CE119,(BS119-BV119)*(1-VLOOKUP(BM119,'Donnees d''entrée'!$B$470:$G$478,6,FALSE)))),0,IF(BM119='Donnees d''entrée'!$B$477,(BS119-BT119-BU119)*'Donnees d''entrée'!$G$477+CE119,(BS119-BV119)*(1-VLOOKUP(BM119,'Donnees d''entrée'!$B$470:$G$478,6,FALSE))))</f>
        <v>0</v>
      </c>
      <c r="CH119" s="361">
        <f>IF(ISERROR(IF(BM119='Donnees d''entrée'!$B$477,(BS119-BT119-BU119)*'Donnees d''entrée'!$G$477+CF119,(BS119-BV119)*VLOOKUP(BM119,'Donnees d''entrée'!$B$470:$G$478,6,FALSE))),0,IF(BM119='Donnees d''entrée'!$B$477,(BS119-BT119-BU119)*'Donnees d''entrée'!$G$477+CF119,(BS119-BV119)*VLOOKUP(BM119,'Donnees d''entrée'!$B$470:$G$478,6,FALSE)))</f>
        <v>0</v>
      </c>
      <c r="CI119" s="351" t="str">
        <f>IF(ISERROR(VLOOKUP(BH119,Exploitation!$B$115:$G$119,5,FALSE)),"",VLOOKUP(BH119,Exploitation!$B$115:$G$119,5,FALSE))</f>
        <v/>
      </c>
      <c r="CJ119" s="351" t="str">
        <f>IF(ISERROR(VLOOKUP(BH119,Exploitation!$B$115:$G$119,6,FALSE)),"",VLOOKUP(BH119,Exploitation!$B$115:$G$119,6,FALSE))</f>
        <v/>
      </c>
      <c r="CK119" s="351" t="str">
        <f>IF(ISERROR(VLOOKUP(BI119,Exploitation!$B$115:$G$119,5,FALSE)),"",VLOOKUP(BI119,Exploitation!$B$115:$G$119,5,FALSE))</f>
        <v/>
      </c>
      <c r="CL119" s="351" t="str">
        <f>IF(ISERROR(VLOOKUP(BI119,Exploitation!$B$115:$G$119,6,FALSE)),"",VLOOKUP(BI119,Exploitation!$B$115:$G$119,6,FALSE))</f>
        <v/>
      </c>
      <c r="CM119" s="351" t="str">
        <f>IF(ISERROR(VLOOKUP(BJ119,Exploitation!$B$115:$G$119,5,FALSE)),"",VLOOKUP(BJ119,Exploitation!$B$115:$G$119,5,FALSE))</f>
        <v/>
      </c>
      <c r="CN119" s="351" t="str">
        <f>IF(ISERROR(VLOOKUP(BJ119,Exploitation!$B$115:$G$119,6,FALSE)),"",VLOOKUP(BJ119,Exploitation!$B$115:$G$119,6,FALSE))</f>
        <v/>
      </c>
      <c r="CO119" s="355" t="str">
        <f>IF(ISERROR(VLOOKUP(BH119,Exploitation!$B$123:$D$127,1,FALSE)),"",VLOOKUP(BH119,Exploitation!$B$123:$D$127,1,FALSE))</f>
        <v/>
      </c>
      <c r="CP119" s="355" t="str">
        <f>IF(ISERROR(VLOOKUP(BI119,Exploitation!$B$123:$D$127,1,FALSE)),"",VLOOKUP(BI119,Exploitation!$B$123:$D$127,1,FALSE))</f>
        <v/>
      </c>
      <c r="CQ119" s="355" t="str">
        <f>IF(ISERROR(VLOOKUP(BJ119,Exploitation!$B$123:$D$127,1,FALSE)),"",VLOOKUP(BJ119,Exploitation!$B$123:$D$127,1,FALSE))</f>
        <v/>
      </c>
      <c r="CR119" s="355" t="str">
        <f>IF(ISERROR(VLOOKUP(BH119,Exploitation!$B$123:$D$127,3,FALSE)),"",VLOOKUP(BH119,Exploitation!$B$123:$D$127,3,FALSE))</f>
        <v/>
      </c>
      <c r="CS119" s="355" t="str">
        <f>IF(ISERROR(VLOOKUP(BI119,Exploitation!$B$123:$D$127,3,FALSE)),"",VLOOKUP(BI119,Exploitation!$B$123:$D$127,3,FALSE))</f>
        <v/>
      </c>
      <c r="CT119" s="355" t="str">
        <f>IF(ISERROR(VLOOKUP(BJ119,Exploitation!$B$123:$D$127,3,FALSE)),"",VLOOKUP(BJ119,Exploitation!$B$123:$D$127,3,FALSE))</f>
        <v/>
      </c>
      <c r="CU119" s="340">
        <f t="shared" si="142"/>
        <v>0</v>
      </c>
      <c r="CV119" s="340">
        <f t="shared" si="142"/>
        <v>0</v>
      </c>
      <c r="CW119" s="340">
        <f t="shared" si="143"/>
        <v>0</v>
      </c>
      <c r="CX119" s="340">
        <f t="shared" si="143"/>
        <v>0</v>
      </c>
      <c r="CY119" s="340">
        <f t="shared" si="144"/>
        <v>0</v>
      </c>
      <c r="CZ119" s="340">
        <f t="shared" si="144"/>
        <v>0</v>
      </c>
      <c r="DA119" s="340">
        <f t="shared" ca="1" si="145"/>
        <v>0</v>
      </c>
      <c r="DB119" s="340">
        <f t="shared" ca="1" si="146"/>
        <v>0</v>
      </c>
      <c r="DC119" s="340">
        <f t="shared" ca="1" si="147"/>
        <v>0</v>
      </c>
      <c r="DD119" s="340">
        <f t="shared" ca="1" si="148"/>
        <v>0</v>
      </c>
      <c r="DE119" s="340">
        <f t="shared" ca="1" si="149"/>
        <v>0</v>
      </c>
      <c r="DF119" s="340">
        <f t="shared" ca="1" si="150"/>
        <v>0</v>
      </c>
      <c r="DG119" s="351" t="str">
        <f>IF(Exploitation!I107="","",Exploitation!I107)</f>
        <v/>
      </c>
      <c r="DH119" s="351" t="str">
        <f>IF(Exploitation!J107="","",Exploitation!J107)</f>
        <v/>
      </c>
      <c r="DI119" s="351" t="str">
        <f>IF(Exploitation!K107="","",Exploitation!K107)</f>
        <v/>
      </c>
      <c r="DJ119" s="340" t="str">
        <f>IF(ISERROR(VLOOKUP(DG119,Exploitation!$B$115:$E$119,3,FALSE)),"",VLOOKUP(DG119,Exploitation!$B$115:$E$119,3,FALSE))</f>
        <v/>
      </c>
      <c r="DK119" s="340" t="str">
        <f>IF(ISERROR(VLOOKUP(DH119,Exploitation!$B$115:$E$119,3,FALSE)),"",VLOOKUP(DH119,Exploitation!$B$115:$E$119,3,FALSE))</f>
        <v/>
      </c>
      <c r="DL119" s="340" t="str">
        <f>IF(ISERROR(VLOOKUP(DI119,Exploitation!$B$115:$E$119,3,FALSE)),"",VLOOKUP(DI119,Exploitation!$B$115:$E$119,3,FALSE))</f>
        <v/>
      </c>
      <c r="DM119" s="361">
        <f t="shared" si="151"/>
        <v>0</v>
      </c>
      <c r="DN119" s="361">
        <f t="shared" si="152"/>
        <v>0</v>
      </c>
      <c r="DO119" s="361">
        <f t="shared" si="153"/>
        <v>0</v>
      </c>
      <c r="DP119" s="361">
        <f t="shared" si="154"/>
        <v>0</v>
      </c>
      <c r="DQ119" s="361">
        <f t="shared" si="155"/>
        <v>0</v>
      </c>
      <c r="DR119" s="361">
        <f t="shared" si="156"/>
        <v>0</v>
      </c>
      <c r="DS119" s="361">
        <f>IF(DL119='Donnees d''entrée'!$B$477,'Donnees d''entrée'!$E$477*DQ119,0)</f>
        <v>0</v>
      </c>
      <c r="DT119" s="361">
        <f>IF(DL119='Donnees d''entrée'!$B$477,'Donnees d''entrée'!$F$477*DQ119,DQ119)</f>
        <v>0</v>
      </c>
      <c r="DU119" s="361">
        <f>IF(ISERROR(VLOOKUP(DL119,'Donnees d''entrée'!$B$470:$G$478,2,FALSE)*DT119),0,VLOOKUP(DL119,'Donnees d''entrée'!$B$470:$G$478,2,FALSE)*DT119)</f>
        <v>0</v>
      </c>
      <c r="DV119" s="361">
        <f>IF(ISERROR($DM119*VLOOKUP($DJ119,'Donnees d''entrée'!$B$470:$G$478,4,FALSE)),0,$DM119*VLOOKUP($DJ119,'Donnees d''entrée'!$B$470:$G$478,4,FALSE))</f>
        <v>0</v>
      </c>
      <c r="DW119" s="361">
        <f>IF(ISERROR($DM119*VLOOKUP($DJ119,'Donnees d''entrée'!$B$470:$G$478,5,FALSE)),0,$DM119*VLOOKUP($DJ119,'Donnees d''entrée'!$B$470:$G$478,5,FALSE))</f>
        <v>0</v>
      </c>
      <c r="DX119" s="361">
        <f>IF(ISERROR(DN119*(1-VLOOKUP(DJ119,'Donnees d''entrée'!$B$470:$G$478,6,FALSE))),0,DN119*(1-VLOOKUP(DJ119,'Donnees d''entrée'!$B$470:$G$478,6,FALSE)))</f>
        <v>0</v>
      </c>
      <c r="DY119" s="361">
        <f>IF(ISERROR(DN119*VLOOKUP(DJ119,'Donnees d''entrée'!$B$470:$G$478,6,FALSE)),0,DN119*VLOOKUP(DJ119,'Donnees d''entrée'!$B$470:$G$478,6,FALSE))</f>
        <v>0</v>
      </c>
      <c r="DZ119" s="361">
        <f>IF(ISERROR($DO119*VLOOKUP($DK119,'Donnees d''entrée'!$B$470:$G$478,4,FALSE)),0,$DO119*VLOOKUP($DK119,'Donnees d''entrée'!$B$470:$G$478,4,FALSE))</f>
        <v>0</v>
      </c>
      <c r="EA119" s="361">
        <f>IF(ISERROR($DO119*VLOOKUP($DK119,'Donnees d''entrée'!$B$470:$G$478,5,FALSE)),0,$DO119*VLOOKUP($DK119,'Donnees d''entrée'!$B$470:$G$478,5,FALSE))</f>
        <v>0</v>
      </c>
      <c r="EB119" s="361">
        <f>IF(ISERROR(DP119*(1-VLOOKUP(DK119,'Donnees d''entrée'!$B$470:$G$478,6,FALSE))),0,DP119*(1-VLOOKUP(DK119,'Donnees d''entrée'!$B$470:$G$478,6,FALSE)))</f>
        <v>0</v>
      </c>
      <c r="EC119" s="361">
        <f>IF(ISERROR(DP119*VLOOKUP(DK119,'Donnees d''entrée'!$B$470:$G$478,6,FALSE)),0,DP119*VLOOKUP(DK119,'Donnees d''entrée'!$B$470:$G$478,6,FALSE))</f>
        <v>0</v>
      </c>
      <c r="ED119" s="361">
        <f>IF(ISERROR(IF(DL119='Donnees d''entrée'!$B$477,DS119,(DT119-DU119)*VLOOKUP(DL119,'Donnees d''entrée'!$B$470:$G$478,4,FALSE))),0,IF(DL119='Donnees d''entrée'!$B$477,DS119,(DT119-DU119)*VLOOKUP(DL119,'Donnees d''entrée'!$B$470:$G$478,4,FALSE)))</f>
        <v>0</v>
      </c>
      <c r="EE119" s="361">
        <f>IF(ISERROR(IF(DL119='Donnees d''entrée'!$B$477,DT119-DU119,(DT119-DU119)*VLOOKUP(DL119,'Donnees d''entrée'!$B$470:$G$478,5,FALSE))),0,IF(DL119='Donnees d''entrée'!$B$477,DT119-DU119,(DT119-DU119)*VLOOKUP(DL119,'Donnees d''entrée'!$B$470:$G$478,5,FALSE)))</f>
        <v>0</v>
      </c>
      <c r="EF119" s="361">
        <f>IF(ISERROR(IF(DL119='Donnees d''entrée'!$B$477,(DR119-DS119-DT119)*'Donnees d''entrée'!$G$477+ED119,(DR119-DU119)*(1-VLOOKUP(DL119,'Donnees d''entrée'!$B$470:$G$478,6,FALSE)))),0,IF(DL119='Donnees d''entrée'!$B$477,(DR119-DS119-DT119)*'Donnees d''entrée'!$G$477+ED119,(DR119-DU119)*(1-VLOOKUP(DL119,'Donnees d''entrée'!$B$470:$G$478,6,FALSE))))</f>
        <v>0</v>
      </c>
      <c r="EG119" s="361">
        <f>IF(ISERROR(IF(DL119='Donnees d''entrée'!$B$477,(DR119-DS119-DT119)*'Donnees d''entrée'!$G$477+EE119,(DR119-DU119)*VLOOKUP(DL119,'Donnees d''entrée'!$B$470:$G$478,6,FALSE))),0,IF(DL119='Donnees d''entrée'!$B$477,(DR119-DS119-DT119)*'Donnees d''entrée'!$G$477+EE119,(DR119-DU119)*VLOOKUP(DL119,'Donnees d''entrée'!$B$470:$G$478,6,FALSE)))</f>
        <v>0</v>
      </c>
      <c r="EH119" s="351" t="str">
        <f>IF(ISERROR(VLOOKUP(DG119,Exploitation!$B$115:$G$119,5,FALSE)),"",VLOOKUP(DG119,Exploitation!$B$115:$G$119,5,FALSE))</f>
        <v/>
      </c>
      <c r="EI119" s="351" t="str">
        <f>IF(ISERROR(VLOOKUP(DG119,Exploitation!$B$115:$G$119,6,FALSE)),"",VLOOKUP(DG119,Exploitation!$B$115:$G$119,6,FALSE))</f>
        <v/>
      </c>
      <c r="EJ119" s="351" t="str">
        <f>IF(ISERROR(VLOOKUP(DH119,Exploitation!$B$115:$G$119,5,FALSE)),"",VLOOKUP(DH119,Exploitation!$B$115:$G$119,5,FALSE))</f>
        <v/>
      </c>
      <c r="EK119" s="351" t="str">
        <f>IF(ISERROR(VLOOKUP(DH119,Exploitation!$B$115:$G$119,6,FALSE)),"",VLOOKUP(DH119,Exploitation!$B$115:$G$119,6,FALSE))</f>
        <v/>
      </c>
      <c r="EL119" s="351" t="str">
        <f>IF(ISERROR(VLOOKUP(DI119,Exploitation!$B$115:$G$119,5,FALSE)),"",VLOOKUP(DI119,Exploitation!$B$115:$G$119,5,FALSE))</f>
        <v/>
      </c>
      <c r="EM119" s="351" t="str">
        <f>IF(ISERROR(VLOOKUP(DI119,Exploitation!$B$115:$G$119,6,FALSE)),"",VLOOKUP(DI119,Exploitation!$B$115:$G$119,6,FALSE))</f>
        <v/>
      </c>
      <c r="EN119" s="355" t="str">
        <f>IF(ISERROR(VLOOKUP(DG119,Exploitation!$B$123:$D$127,1,FALSE)),"",VLOOKUP(DG119,Exploitation!$B$123:$D$127,1,FALSE))</f>
        <v/>
      </c>
      <c r="EO119" s="355" t="str">
        <f>IF(ISERROR(VLOOKUP(DH119,Exploitation!$B$123:$D$127,1,FALSE)),"",VLOOKUP(DH119,Exploitation!$B$123:$D$127,1,FALSE))</f>
        <v/>
      </c>
      <c r="EP119" s="355" t="str">
        <f>IF(ISERROR(VLOOKUP(DI119,Exploitation!$B$123:$D$127,1,FALSE)),"",VLOOKUP(DI119,Exploitation!$B$123:$D$127,1,FALSE))</f>
        <v/>
      </c>
      <c r="EQ119" s="355" t="str">
        <f>IF(ISERROR(VLOOKUP(DG119,Exploitation!$B$123:$D$127,3,FALSE)),"",VLOOKUP(DG119,Exploitation!$B$123:$D$127,3,FALSE))</f>
        <v/>
      </c>
      <c r="ER119" s="355" t="str">
        <f>IF(ISERROR(VLOOKUP(DH119,Exploitation!$B$123:$D$127,3,FALSE)),"",VLOOKUP(DH119,Exploitation!$B$123:$D$127,3,FALSE))</f>
        <v/>
      </c>
      <c r="ES119" s="355" t="str">
        <f>IF(ISERROR(VLOOKUP(DI119,Exploitation!$B$123:$D$127,3,FALSE)),"",VLOOKUP(DI119,Exploitation!$B$123:$D$127,3,FALSE))</f>
        <v/>
      </c>
      <c r="ET119" s="340">
        <f t="shared" si="157"/>
        <v>0</v>
      </c>
      <c r="EU119" s="340">
        <f t="shared" si="157"/>
        <v>0</v>
      </c>
      <c r="EV119" s="340">
        <f t="shared" si="158"/>
        <v>0</v>
      </c>
      <c r="EW119" s="340">
        <f t="shared" si="192"/>
        <v>0</v>
      </c>
      <c r="EX119" s="340">
        <f t="shared" si="159"/>
        <v>0</v>
      </c>
      <c r="EY119" s="340">
        <f t="shared" si="159"/>
        <v>0</v>
      </c>
      <c r="EZ119" s="340">
        <f t="shared" ca="1" si="160"/>
        <v>0</v>
      </c>
      <c r="FA119" s="340">
        <f t="shared" ca="1" si="161"/>
        <v>0</v>
      </c>
      <c r="FB119" s="340">
        <f t="shared" ca="1" si="162"/>
        <v>0</v>
      </c>
      <c r="FC119" s="340">
        <f t="shared" ca="1" si="163"/>
        <v>0</v>
      </c>
      <c r="FD119" s="340">
        <f t="shared" ca="1" si="164"/>
        <v>0</v>
      </c>
      <c r="FE119" s="340">
        <f t="shared" ca="1" si="165"/>
        <v>0</v>
      </c>
      <c r="FF119" s="351" t="str">
        <f>IF(Exploitation!L107="","",Exploitation!L107)</f>
        <v/>
      </c>
      <c r="FG119" s="351" t="str">
        <f>IF(Exploitation!M107="","",Exploitation!M107)</f>
        <v/>
      </c>
      <c r="FH119" s="351" t="str">
        <f>IF(Exploitation!N107="","",Exploitation!N107)</f>
        <v/>
      </c>
      <c r="FI119" s="340" t="str">
        <f>IF(ISERROR(VLOOKUP(FF119,Exploitation!$B$115:$E$119,3,FALSE)),"",VLOOKUP(FF119,Exploitation!$B$115:$E$119,3,FALSE))</f>
        <v/>
      </c>
      <c r="FJ119" s="340" t="str">
        <f>IF(ISERROR(VLOOKUP(FG119,Exploitation!$B$115:$E$119,3,FALSE)),"",VLOOKUP(FG119,Exploitation!$B$115:$E$119,3,FALSE))</f>
        <v/>
      </c>
      <c r="FK119" s="340" t="str">
        <f>IF(ISERROR(VLOOKUP(FH119,Exploitation!$B$115:$E$119,3,FALSE)),"",VLOOKUP(FH119,Exploitation!$B$115:$E$119,3,FALSE))</f>
        <v/>
      </c>
      <c r="FL119" s="361">
        <f t="shared" si="166"/>
        <v>0</v>
      </c>
      <c r="FM119" s="361">
        <f t="shared" si="167"/>
        <v>0</v>
      </c>
      <c r="FN119" s="361">
        <f t="shared" si="168"/>
        <v>0</v>
      </c>
      <c r="FO119" s="361">
        <f t="shared" si="169"/>
        <v>0</v>
      </c>
      <c r="FP119" s="361">
        <f t="shared" si="170"/>
        <v>0</v>
      </c>
      <c r="FQ119" s="361">
        <f t="shared" si="171"/>
        <v>0</v>
      </c>
      <c r="FR119" s="361">
        <f>IF(FK119='Donnees d''entrée'!$B$477,'Donnees d''entrée'!$E$477*FP119,0)</f>
        <v>0</v>
      </c>
      <c r="FS119" s="361">
        <f>IF(FK119='Donnees d''entrée'!$B$477,'Donnees d''entrée'!$F$477*FP119,FP119)</f>
        <v>0</v>
      </c>
      <c r="FT119" s="361">
        <f>IF(ISERROR(VLOOKUP(FK119,'Donnees d''entrée'!$B$470:$G$478,2,FALSE)*FS119),0,VLOOKUP(FK119,'Donnees d''entrée'!$B$470:$G$478,2,FALSE)*FS119)</f>
        <v>0</v>
      </c>
      <c r="FU119" s="361">
        <f>IF(ISERROR($FL119*VLOOKUP($FI119,'Donnees d''entrée'!$B$470:$G$478,4,FALSE)),0,$FL119*VLOOKUP($FI119,'Donnees d''entrée'!$B$470:$G$478,4,FALSE))</f>
        <v>0</v>
      </c>
      <c r="FV119" s="361">
        <f>IF(ISERROR($FL119*VLOOKUP($FI119,'Donnees d''entrée'!$B$470:$G$478,5,FALSE)),0,$FL119*VLOOKUP($FI119,'Donnees d''entrée'!$B$470:$G$478,5,FALSE))</f>
        <v>0</v>
      </c>
      <c r="FW119" s="361">
        <f>IF(ISERROR(FM119*(1-VLOOKUP(FI119,'Donnees d''entrée'!$B$470:$G$478,6,FALSE))),0,FM119*(1-VLOOKUP(FI119,'Donnees d''entrée'!$B$470:$G$478,6,FALSE)))</f>
        <v>0</v>
      </c>
      <c r="FX119" s="361">
        <f>IF(ISERROR(FM119*VLOOKUP(FI119,'Donnees d''entrée'!$B$470:$G$478,6,FALSE)),0,FM119*VLOOKUP(FI119,'Donnees d''entrée'!$B$470:$G$478,6,FALSE))</f>
        <v>0</v>
      </c>
      <c r="FY119" s="361">
        <f>IF(ISERROR($FN119*VLOOKUP($FJ119,'Donnees d''entrée'!$B$470:$G$478,4,FALSE)),0,$FN119*VLOOKUP($FJ119,'Donnees d''entrée'!$B$470:$G$478,4,FALSE))</f>
        <v>0</v>
      </c>
      <c r="FZ119" s="361">
        <f>IF(ISERROR($FN119*VLOOKUP($FJ119,'Donnees d''entrée'!$B$470:$G$478,5,FALSE)),0,$FN119*VLOOKUP($FJ119,'Donnees d''entrée'!$B$470:$G$478,5,FALSE))</f>
        <v>0</v>
      </c>
      <c r="GA119" s="361">
        <f>IF(ISERROR(FO119*(1-VLOOKUP(FJ119,'Donnees d''entrée'!$B$470:$G$478,6,FALSE))),0,FO119*(1-VLOOKUP(FJ119,'Donnees d''entrée'!$B$470:$G$478,6,FALSE)))</f>
        <v>0</v>
      </c>
      <c r="GB119" s="361">
        <f>IF(ISERROR(FO119*VLOOKUP(FJ119,'Donnees d''entrée'!$B$470:$G$478,6,FALSE)),0,FO119*VLOOKUP(FJ119,'Donnees d''entrée'!$B$470:$G$478,6,FALSE))</f>
        <v>0</v>
      </c>
      <c r="GC119" s="361">
        <f>IF(ISERROR(IF(FK119='Donnees d''entrée'!$B$477,FR119,(FS119-FT119)*VLOOKUP(FK119,'Donnees d''entrée'!$B$470:$G$478,4,FALSE))),0,IF(FK119='Donnees d''entrée'!$B$477,FR119,(FS119-FT119)*VLOOKUP(FK119,'Donnees d''entrée'!$B$470:$G$478,4,FALSE)))</f>
        <v>0</v>
      </c>
      <c r="GD119" s="361">
        <f>IF(ISERROR(IF(FK119='Donnees d''entrée'!$B$477,FS119-FT119,(FS119-FT119)*VLOOKUP(FK119,'Donnees d''entrée'!$B$470:$G$478,5,FALSE))),0,IF(FK119='Donnees d''entrée'!$B$477,FS119-FT119,(FS119-FT119)*VLOOKUP(FK119,'Donnees d''entrée'!$B$470:$G$478,5,FALSE)))</f>
        <v>0</v>
      </c>
      <c r="GE119" s="361">
        <f>IF(ISERROR(IF(FK119='Donnees d''entrée'!$B$477,(FQ119-FR119-FS119)*'Donnees d''entrée'!$G$477+GC119,(FQ119-FT119)*(1-VLOOKUP(FK119,'Donnees d''entrée'!$B$470:$G$478,6,FALSE)))),0,IF(FK119='Donnees d''entrée'!$B$477,(FQ119-FR119-FS119)*'Donnees d''entrée'!$G$477+GC119,(FQ119-FT119)*(1-VLOOKUP(FK119,'Donnees d''entrée'!$B$470:$G$478,6,FALSE))))</f>
        <v>0</v>
      </c>
      <c r="GF119" s="361">
        <f>IF(ISERROR(IF(FK119='Donnees d''entrée'!$B$477,(FQ119-FR119-FS119)*'Donnees d''entrée'!$G$477+GD119,(FQ119-FT119)*VLOOKUP(FK119,'Donnees d''entrée'!$B$470:$G$478,6,FALSE))),0,IF(FK119='Donnees d''entrée'!$B$477,(FQ119-FR119-FS119)*'Donnees d''entrée'!$G$477+GD119,(FQ119-FT119)*VLOOKUP(FK119,'Donnees d''entrée'!$B$470:$G$478,6,FALSE)))</f>
        <v>0</v>
      </c>
      <c r="GG119" s="351" t="str">
        <f>IF(ISERROR(VLOOKUP(FF119,Exploitation!$B$115:$G$119,5,FALSE)),"",VLOOKUP(FF119,Exploitation!$B$115:$G$119,5,FALSE))</f>
        <v/>
      </c>
      <c r="GH119" s="351" t="str">
        <f>IF(ISERROR(VLOOKUP(FF119,Exploitation!$B$115:$G$119,6,FALSE)),"",VLOOKUP(FF119,Exploitation!$B$115:$G$119,6,FALSE))</f>
        <v/>
      </c>
      <c r="GI119" s="351" t="str">
        <f>IF(ISERROR(VLOOKUP(FG119,Exploitation!$B$115:$G$119,5,FALSE)),"",VLOOKUP(FG119,Exploitation!$B$115:$G$119,5,FALSE))</f>
        <v/>
      </c>
      <c r="GJ119" s="351" t="str">
        <f>IF(ISERROR(VLOOKUP(FG119,Exploitation!$B$115:$G$119,6,FALSE)),"",VLOOKUP(FG119,Exploitation!$B$115:$G$119,6,FALSE))</f>
        <v/>
      </c>
      <c r="GK119" s="351" t="str">
        <f>IF(ISERROR(VLOOKUP(FH119,Exploitation!$B$115:$G$119,5,FALSE)),"",VLOOKUP(FH119,Exploitation!$B$115:$G$119,5,FALSE))</f>
        <v/>
      </c>
      <c r="GL119" s="351" t="str">
        <f>IF(ISERROR(VLOOKUP(FH119,Exploitation!$B$115:$G$119,6,FALSE)),"",VLOOKUP(FH119,Exploitation!$B$115:$G$119,6,FALSE))</f>
        <v/>
      </c>
      <c r="GM119" s="355" t="str">
        <f>IF(ISERROR(VLOOKUP(FF119,Exploitation!$B$123:$D$127,1,FALSE)),"",VLOOKUP(FF119,Exploitation!$B$123:$D$127,1,FALSE))</f>
        <v/>
      </c>
      <c r="GN119" s="355" t="str">
        <f>IF(ISERROR(VLOOKUP(FG119,Exploitation!$B$123:$D$127,1,FALSE)),"",VLOOKUP(FG119,Exploitation!$B$123:$D$127,1,FALSE))</f>
        <v/>
      </c>
      <c r="GO119" s="355" t="str">
        <f>IF(ISERROR(VLOOKUP(FH119,Exploitation!$B$123:$D$127,1,FALSE)),"",VLOOKUP(FH119,Exploitation!$B$123:$D$127,1,FALSE))</f>
        <v/>
      </c>
      <c r="GP119" s="355" t="str">
        <f>IF(ISERROR(VLOOKUP(FF119,Exploitation!$B$123:$D$127,3,FALSE)),"",VLOOKUP(FF119,Exploitation!$B$123:$D$127,3,FALSE))</f>
        <v/>
      </c>
      <c r="GQ119" s="355" t="str">
        <f>IF(ISERROR(VLOOKUP(FG119,Exploitation!$B$123:$D$127,3,FALSE)),"",VLOOKUP(FG119,Exploitation!$B$123:$D$127,3,FALSE))</f>
        <v/>
      </c>
      <c r="GR119" s="355" t="str">
        <f>IF(ISERROR(VLOOKUP(FH119,Exploitation!$B$123:$D$127,3,FALSE)),"",VLOOKUP(FH119,Exploitation!$B$123:$D$127,3,FALSE))</f>
        <v/>
      </c>
      <c r="GS119" s="340">
        <f t="shared" si="172"/>
        <v>0</v>
      </c>
      <c r="GT119" s="340">
        <f t="shared" si="193"/>
        <v>0</v>
      </c>
      <c r="GU119" s="340">
        <f t="shared" si="174"/>
        <v>0</v>
      </c>
      <c r="GV119" s="340">
        <f t="shared" si="174"/>
        <v>0</v>
      </c>
      <c r="GW119" s="340">
        <f t="shared" si="175"/>
        <v>0</v>
      </c>
      <c r="GX119" s="340">
        <f t="shared" si="175"/>
        <v>0</v>
      </c>
      <c r="GY119" s="340">
        <f t="shared" ca="1" si="176"/>
        <v>0</v>
      </c>
      <c r="GZ119" s="340">
        <f t="shared" ca="1" si="177"/>
        <v>0</v>
      </c>
      <c r="HA119" s="340">
        <f t="shared" ca="1" si="178"/>
        <v>0</v>
      </c>
      <c r="HB119" s="340">
        <f t="shared" ca="1" si="179"/>
        <v>0</v>
      </c>
      <c r="HC119" s="340">
        <f t="shared" ca="1" si="180"/>
        <v>0</v>
      </c>
      <c r="HD119" s="340">
        <f t="shared" ca="1" si="181"/>
        <v>0</v>
      </c>
      <c r="HE119" s="351" t="str">
        <f>IF(Exploitation!O107="","",Exploitation!O107)</f>
        <v/>
      </c>
      <c r="HF119" s="351" t="str">
        <f>IF(Exploitation!P107="","",Exploitation!P107)</f>
        <v/>
      </c>
      <c r="HG119" s="351" t="str">
        <f>IF(Exploitation!Q107="","",Exploitation!Q107)</f>
        <v/>
      </c>
      <c r="HH119" s="340" t="str">
        <f>IF(ISERROR(VLOOKUP(HE119,Exploitation!$B$115:$E$119,3,FALSE)),"",VLOOKUP(HE119,Exploitation!$B$115:$E$119,3,FALSE))</f>
        <v/>
      </c>
      <c r="HI119" s="340" t="str">
        <f>IF(ISERROR(VLOOKUP(HF119,Exploitation!$B$115:$E$119,3,FALSE)),"",VLOOKUP(HF119,Exploitation!$B$115:$E$119,3,FALSE))</f>
        <v/>
      </c>
      <c r="HJ119" s="340" t="str">
        <f>IF(ISERROR(VLOOKUP(HG119,Exploitation!$B$115:$E$119,3,FALSE)),"",VLOOKUP(HG119,Exploitation!$B$115:$E$119,3,FALSE))</f>
        <v/>
      </c>
      <c r="HK119" s="361">
        <f t="shared" si="182"/>
        <v>0</v>
      </c>
      <c r="HL119" s="361">
        <f t="shared" si="183"/>
        <v>0</v>
      </c>
      <c r="HM119" s="361">
        <f t="shared" si="184"/>
        <v>0</v>
      </c>
      <c r="HN119" s="361">
        <f t="shared" si="185"/>
        <v>0</v>
      </c>
      <c r="HO119" s="361">
        <f t="shared" si="186"/>
        <v>0</v>
      </c>
      <c r="HP119" s="361">
        <f t="shared" si="187"/>
        <v>0</v>
      </c>
      <c r="HQ119" s="361">
        <f>IF(HJ119='Donnees d''entrée'!$B$477,'Donnees d''entrée'!$E$477*HO119,0)</f>
        <v>0</v>
      </c>
      <c r="HR119" s="361">
        <f>IF(HJ119='Donnees d''entrée'!$B$477,'Donnees d''entrée'!$F$477*HO119,HO119)</f>
        <v>0</v>
      </c>
      <c r="HS119" s="361">
        <f>IF(ISERROR(VLOOKUP(HJ119,'Donnees d''entrée'!$B$470:$G$478,2,FALSE)*HR119),0,VLOOKUP(HJ119,'Donnees d''entrée'!$B$470:$G$478,2,FALSE)*HR119)</f>
        <v>0</v>
      </c>
      <c r="HT119" s="361">
        <f>IF(ISERROR($HK119*VLOOKUP($HH119,'Donnees d''entrée'!$B$470:$G$478,4,FALSE)),0,$HK119*VLOOKUP($HH119,'Donnees d''entrée'!$B$470:$G$478,4,FALSE))</f>
        <v>0</v>
      </c>
      <c r="HU119" s="361">
        <f>IF(ISERROR($HK119*VLOOKUP($HH119,'Donnees d''entrée'!$B$470:$G$478,5,FALSE)),0,$HK119*VLOOKUP($HH119,'Donnees d''entrée'!$B$470:$G$478,5,FALSE))</f>
        <v>0</v>
      </c>
      <c r="HV119" s="361">
        <f>IF(ISERROR(HL119*(1-VLOOKUP(HH119,'Donnees d''entrée'!$B$470:$G$478,6,FALSE))),0,HL119*(1-VLOOKUP(HH119,'Donnees d''entrée'!$B$470:$G$478,6,FALSE)))</f>
        <v>0</v>
      </c>
      <c r="HW119" s="361">
        <f>IF(ISERROR(HL119*VLOOKUP(HH119,'Donnees d''entrée'!$B$470:$G$478,6,FALSE)),0,HL119*VLOOKUP(HH119,'Donnees d''entrée'!$B$470:$G$478,6,FALSE))</f>
        <v>0</v>
      </c>
      <c r="HX119" s="361">
        <f>IF(ISERROR($HM119*VLOOKUP($HI119,'Donnees d''entrée'!$B$470:$G$478,4,FALSE)),0,$HM119*VLOOKUP($HI119,'Donnees d''entrée'!$B$470:$G$478,4,FALSE))</f>
        <v>0</v>
      </c>
      <c r="HY119" s="361">
        <f>IF(ISERROR($HM119*VLOOKUP($HI119,'Donnees d''entrée'!$B$470:$G$478,5,FALSE)),0,$HM119*VLOOKUP($HI119,'Donnees d''entrée'!$B$470:$G$478,5,FALSE))</f>
        <v>0</v>
      </c>
      <c r="HZ119" s="361">
        <f>IF(ISERROR(HN119*(1-VLOOKUP(HI119,'Donnees d''entrée'!$B$470:$G$478,6,FALSE))),0,HN119*(1-VLOOKUP(HI119,'Donnees d''entrée'!$B$470:$G$478,6,FALSE)))</f>
        <v>0</v>
      </c>
      <c r="IA119" s="361">
        <f>IF(ISERROR(HN119*VLOOKUP(HI119,'Donnees d''entrée'!$B$470:$G$478,6,FALSE)),0,HN119*VLOOKUP(HI119,'Donnees d''entrée'!$B$470:$G$478,6,FALSE))</f>
        <v>0</v>
      </c>
      <c r="IB119" s="361">
        <f>IF(ISERROR(IF(HJ119='Donnees d''entrée'!$B$477,HQ119,(HR119-HS119)*VLOOKUP(HJ119,'Donnees d''entrée'!$B$470:$G$478,4,FALSE))),0,IF(HJ119='Donnees d''entrée'!$B$477,HQ119,(HR119-HS119)*VLOOKUP(HJ119,'Donnees d''entrée'!$B$470:$G$478,4,FALSE)))</f>
        <v>0</v>
      </c>
      <c r="IC119" s="361">
        <f>IF(ISERROR(IF(HJ119='Donnees d''entrée'!$B$477,HR119-HS119,(HR119-HS119)*VLOOKUP(HJ119,'Donnees d''entrée'!$B$470:$G$478,5,FALSE))),0,IF(HJ119='Donnees d''entrée'!$B$477,HR119-HS119,(HR119-HS119)*VLOOKUP(HJ119,'Donnees d''entrée'!$B$470:$G$478,5,FALSE)))</f>
        <v>0</v>
      </c>
      <c r="ID119" s="361">
        <f>IF(ISERROR(IF(HJ119='Donnees d''entrée'!$B$477,(HP119-HQ119-HR119)*'Donnees d''entrée'!$G$477+IB119,(HP119-HS119)*(1-VLOOKUP(HJ119,'Donnees d''entrée'!$B$470:$G$478,6,FALSE)))),0,IF(HJ119='Donnees d''entrée'!$B$477,(HP119-HQ119-HR119)*'Donnees d''entrée'!$G$477+IB119,(HP119-HS119)*(1-VLOOKUP(HJ119,'Donnees d''entrée'!$B$470:$G$478,6,FALSE))))</f>
        <v>0</v>
      </c>
      <c r="IE119" s="361">
        <f>IF(ISERROR(IF(HJ119='Donnees d''entrée'!$B$477,(HP119-HQ119-HR119)*'Donnees d''entrée'!$G$477+IC119,(HP119-HS119)*VLOOKUP(HJ119,'Donnees d''entrée'!$B$470:$G$478,6,FALSE))),0,IF(HJ119='Donnees d''entrée'!$B$477,(HP119-HQ119-HR119)*'Donnees d''entrée'!$G$477+IC119,(HP119-HS119)*VLOOKUP(HJ119,'Donnees d''entrée'!$B$470:$G$478,6,FALSE)))</f>
        <v>0</v>
      </c>
      <c r="IF119" s="351" t="str">
        <f>IF(ISERROR(VLOOKUP(HE119,Exploitation!$B$115:$G$119,5,FALSE)),"",VLOOKUP(HE119,Exploitation!$B$115:$G$119,5,FALSE))</f>
        <v/>
      </c>
      <c r="IG119" s="351" t="str">
        <f>IF(ISERROR(VLOOKUP(HE119,Exploitation!$B$115:$G$119,6,FALSE)),"",VLOOKUP(HE119,Exploitation!$B$115:$G$119,6,FALSE))</f>
        <v/>
      </c>
      <c r="IH119" s="351" t="str">
        <f>IF(ISERROR(VLOOKUP(HF119,Exploitation!$B$115:$G$119,5,FALSE)),"",VLOOKUP(HF119,Exploitation!$B$115:$G$119,5,FALSE))</f>
        <v/>
      </c>
      <c r="II119" s="351" t="str">
        <f>IF(ISERROR(VLOOKUP(HF119,Exploitation!$B$115:$G$119,6,FALSE)),"",VLOOKUP(HF119,Exploitation!$B$115:$G$119,6,FALSE))</f>
        <v/>
      </c>
      <c r="IJ119" s="351" t="str">
        <f>IF(ISERROR(VLOOKUP(HG119,Exploitation!$B$115:$G$119,5,FALSE)),"",VLOOKUP(HG119,Exploitation!$B$115:$G$119,5,FALSE))</f>
        <v/>
      </c>
      <c r="IK119" s="351" t="str">
        <f>IF(ISERROR(VLOOKUP(HG119,Exploitation!$B$115:$G$119,6,FALSE)),"",VLOOKUP(HG119,Exploitation!$B$115:$G$119,6,FALSE))</f>
        <v/>
      </c>
      <c r="IL119" s="355" t="str">
        <f>IF(ISERROR(VLOOKUP(HE119,Exploitation!$B$123:$D$127,1,FALSE)),"",VLOOKUP(HE119,Exploitation!$B$123:$D$127,1,FALSE))</f>
        <v/>
      </c>
      <c r="IM119" s="355" t="str">
        <f>IF(ISERROR(VLOOKUP(HF119,Exploitation!$B$123:$D$127,1,FALSE)),"",VLOOKUP(HF119,Exploitation!$B$123:$D$127,1,FALSE))</f>
        <v/>
      </c>
      <c r="IN119" s="355" t="str">
        <f>IF(ISERROR(VLOOKUP(HG119,Exploitation!$B$123:$D$127,1,FALSE)),"",VLOOKUP(HG119,Exploitation!$B$123:$D$127,1,FALSE))</f>
        <v/>
      </c>
      <c r="IO119" s="355" t="str">
        <f>IF(ISERROR(VLOOKUP(HE119,Exploitation!$B$123:$D$127,3,FALSE)),"",VLOOKUP(HE119,Exploitation!$B$123:$D$127,3,FALSE))</f>
        <v/>
      </c>
      <c r="IP119" s="355" t="str">
        <f>IF(ISERROR(VLOOKUP(HF119,Exploitation!$B$123:$D$127,3,FALSE)),"",VLOOKUP(HF119,Exploitation!$B$123:$D$127,3,FALSE))</f>
        <v/>
      </c>
      <c r="IQ119" s="355" t="str">
        <f>IF(ISERROR(VLOOKUP(HG119,Exploitation!$B$123:$D$127,3,FALSE)),"",VLOOKUP(HG119,Exploitation!$B$123:$D$127,3,FALSE))</f>
        <v/>
      </c>
      <c r="IR119" s="340">
        <f t="shared" si="188"/>
        <v>0</v>
      </c>
      <c r="IS119" s="340">
        <f t="shared" si="194"/>
        <v>0</v>
      </c>
      <c r="IT119" s="340">
        <f t="shared" si="190"/>
        <v>0</v>
      </c>
      <c r="IU119" s="340">
        <f t="shared" si="190"/>
        <v>0</v>
      </c>
      <c r="IV119" s="340">
        <f t="shared" si="191"/>
        <v>0</v>
      </c>
      <c r="IW119" s="340">
        <f t="shared" si="191"/>
        <v>0</v>
      </c>
    </row>
    <row r="120" spans="1:257" hidden="1" x14ac:dyDescent="0.25">
      <c r="A120" s="331">
        <v>20</v>
      </c>
      <c r="B120" s="280" t="str">
        <f t="shared" si="117"/>
        <v/>
      </c>
      <c r="C120" s="423">
        <f t="shared" ca="1" si="118"/>
        <v>0</v>
      </c>
      <c r="D120" s="423">
        <f t="shared" ca="1" si="119"/>
        <v>0</v>
      </c>
      <c r="E120" s="423">
        <f t="shared" ca="1" si="120"/>
        <v>0</v>
      </c>
      <c r="F120" s="423">
        <f t="shared" ca="1" si="121"/>
        <v>0</v>
      </c>
      <c r="G120" s="423">
        <f t="shared" ca="1" si="122"/>
        <v>0</v>
      </c>
      <c r="H120" s="423">
        <f t="shared" ca="1" si="123"/>
        <v>0</v>
      </c>
      <c r="I120" s="351" t="str">
        <f>IF(Exploitation!C108="","",Exploitation!C108)</f>
        <v/>
      </c>
      <c r="J120" s="351" t="str">
        <f>IF(Exploitation!D108="","",Exploitation!D108)</f>
        <v/>
      </c>
      <c r="K120" s="351" t="str">
        <f>IF(Exploitation!E108="","",Exploitation!E108)</f>
        <v/>
      </c>
      <c r="L120" s="340" t="str">
        <f>IF(ISERROR(VLOOKUP(I120,Exploitation!$B$115:$E$119,3,FALSE)),"",VLOOKUP(I120,Exploitation!$B$115:$E$119,3,FALSE))</f>
        <v/>
      </c>
      <c r="M120" s="340" t="str">
        <f>IF(ISERROR(VLOOKUP(J120,Exploitation!$B$115:$E$119,3,FALSE)),"",VLOOKUP(J120,Exploitation!$B$115:$E$119,3,FALSE))</f>
        <v/>
      </c>
      <c r="N120" s="340" t="str">
        <f>IF(ISERROR(VLOOKUP(K120,Exploitation!$B$115:$E$119,3,FALSE)),"",VLOOKUP(K120,Exploitation!$B$115:$E$119,3,FALSE))</f>
        <v/>
      </c>
      <c r="O120" s="361">
        <f t="shared" si="124"/>
        <v>0</v>
      </c>
      <c r="P120" s="361">
        <f t="shared" si="125"/>
        <v>0</v>
      </c>
      <c r="Q120" s="361">
        <f t="shared" si="125"/>
        <v>0</v>
      </c>
      <c r="R120" s="361">
        <f t="shared" si="126"/>
        <v>0</v>
      </c>
      <c r="S120" s="361">
        <f t="shared" si="127"/>
        <v>0</v>
      </c>
      <c r="T120" s="361">
        <f t="shared" si="128"/>
        <v>0</v>
      </c>
      <c r="U120" s="361">
        <f>IF(N120='Donnees d''entrée'!$B$477,'Donnees d''entrée'!$E$477*S120,0)</f>
        <v>0</v>
      </c>
      <c r="V120" s="361">
        <f>IF(N120='Donnees d''entrée'!$B$477,'Donnees d''entrée'!$F$477*S120,S120)</f>
        <v>0</v>
      </c>
      <c r="W120" s="361">
        <f>IF(ISERROR(VLOOKUP(N120,'Donnees d''entrée'!$B$470:$G$478,2,FALSE)*V120),0,VLOOKUP(N120,'Donnees d''entrée'!$B$470:$G$478,2,FALSE)*V120)</f>
        <v>0</v>
      </c>
      <c r="X120" s="361">
        <f>IF(ISERROR($O120*VLOOKUP($L120,'Donnees d''entrée'!$B$470:$G$478,4,FALSE)),0,$O120*VLOOKUP($L120,'Donnees d''entrée'!$B$470:$G$478,4,FALSE))</f>
        <v>0</v>
      </c>
      <c r="Y120" s="361">
        <f>IF(ISERROR($O120*VLOOKUP($L120,'Donnees d''entrée'!$B$470:$G$478,5,FALSE)),0,$O120*VLOOKUP($L120,'Donnees d''entrée'!$B$470:$G$478,5,FALSE))</f>
        <v>0</v>
      </c>
      <c r="Z120" s="361">
        <f>IF(ISERROR(P120*(1-VLOOKUP(L120,'Donnees d''entrée'!$B$470:$G$478,6,FALSE))),0,P120*(1-VLOOKUP(L120,'Donnees d''entrée'!$B$470:$G$478,6,FALSE)))</f>
        <v>0</v>
      </c>
      <c r="AA120" s="361">
        <f>IF(ISERROR(P120*VLOOKUP(L120,'Donnees d''entrée'!$B$470:$G$478,6,FALSE)),0,P120*VLOOKUP(L120,'Donnees d''entrée'!$B$470:$G$478,6,FALSE))</f>
        <v>0</v>
      </c>
      <c r="AB120" s="361">
        <f>IF(ISERROR($Q120*VLOOKUP($M120,'Donnees d''entrée'!$B$470:$G$478,4,FALSE)),0,$Q120*VLOOKUP($M120,'Donnees d''entrée'!$B$470:$G$478,4,FALSE))</f>
        <v>0</v>
      </c>
      <c r="AC120" s="361">
        <f>IF(ISERROR($Q120*VLOOKUP($M120,'Donnees d''entrée'!$B$470:$G$478,5,FALSE)),0,$Q120*VLOOKUP($M120,'Donnees d''entrée'!$B$470:$G$478,5,FALSE))</f>
        <v>0</v>
      </c>
      <c r="AD120" s="361">
        <f>IF(ISERROR(R120*(1-VLOOKUP(M120,'Donnees d''entrée'!$B$470:$G$478,6,FALSE))),0,R120*(1-VLOOKUP(M120,'Donnees d''entrée'!$B$470:$G$478,6,FALSE)))</f>
        <v>0</v>
      </c>
      <c r="AE120" s="361">
        <f>IF(ISERROR(R120*VLOOKUP($M120,'Donnees d''entrée'!$B$470:$G$478,6,FALSE)),0,R120*VLOOKUP($M120,'Donnees d''entrée'!$B$470:$G$478,6,FALSE))</f>
        <v>0</v>
      </c>
      <c r="AF120" s="361">
        <f>IF(ISERROR(IF(N120='Donnees d''entrée'!$B$477,U120,(V120-W120)*VLOOKUP(N120,'Donnees d''entrée'!$B$470:$G$478,4,FALSE))),0,IF(N120='Donnees d''entrée'!$B$477,U120,(V120-W120)*VLOOKUP(N120,'Donnees d''entrée'!$B$470:$G$478,4,FALSE)))</f>
        <v>0</v>
      </c>
      <c r="AG120" s="361">
        <f>IF(ISERROR(IF(N120='Donnees d''entrée'!$B$477,V120-W120,(V120-W120)*VLOOKUP(N120,'Donnees d''entrée'!$B$470:$G$478,5,FALSE))),0,IF(N120='Donnees d''entrée'!$B$477,V120-W120,(V120-W120)*VLOOKUP(N120,'Donnees d''entrée'!$B$470:$G$478,5,FALSE)))</f>
        <v>0</v>
      </c>
      <c r="AH120" s="361">
        <f>IF(ISERROR(IF(N120='Donnees d''entrée'!$B$477,(T120-U120-V120)*'Donnees d''entrée'!$G$477+AF120,(T120-W120)*(1-VLOOKUP(N120,'Donnees d''entrée'!$B$470:$G$478,6,FALSE)))),0,IF(N120='Donnees d''entrée'!$B$477,(T120-U120-V120)*'Donnees d''entrée'!$G$477+AF120,(T120-W120)*(1-VLOOKUP(N120,'Donnees d''entrée'!$B$470:$G$478,6,FALSE))))</f>
        <v>0</v>
      </c>
      <c r="AI120" s="361">
        <f>IF(ISERROR(IF(N120='Donnees d''entrée'!$B$477,(T120-U120-V120)*'Donnees d''entrée'!$G$477+AG120,(T120-W120)*VLOOKUP(N120,'Donnees d''entrée'!$B$470:$G$478,6,FALSE))),0,IF(N120='Donnees d''entrée'!$B$477,(T120-U120-V120)*'Donnees d''entrée'!$G$477+AG120,(T120-W120)*VLOOKUP(N120,'Donnees d''entrée'!$B$470:$G$478,6,FALSE)))</f>
        <v>0</v>
      </c>
      <c r="AJ120" s="351" t="str">
        <f>IF(ISERROR(VLOOKUP(I120,Exploitation!$B$115:$G$119,5,FALSE)),"",VLOOKUP(I120,Exploitation!$B$115:$G$119,5,FALSE))</f>
        <v/>
      </c>
      <c r="AK120" s="351" t="str">
        <f>IF(ISERROR(VLOOKUP(I120,Exploitation!$B$115:$G$119,6,FALSE)),"",VLOOKUP(I120,Exploitation!$B$115:$G$119,6,FALSE))</f>
        <v/>
      </c>
      <c r="AL120" s="351" t="str">
        <f>IF(ISERROR(VLOOKUP(J120,Exploitation!$B$115:$G$119,5,FALSE)),"",VLOOKUP(J120,Exploitation!$B$115:$G$119,5,FALSE))</f>
        <v/>
      </c>
      <c r="AM120" s="351" t="str">
        <f>IF(ISERROR(VLOOKUP(J120,Exploitation!$B$115:$G$119,6,FALSE)),"",VLOOKUP(J120,Exploitation!$B$115:$G$119,6,FALSE))</f>
        <v/>
      </c>
      <c r="AN120" s="351" t="str">
        <f>IF(ISERROR(VLOOKUP(K120,Exploitation!$B$115:$G$119,5,FALSE)),"",VLOOKUP(K120,Exploitation!$B$115:$G$119,5,FALSE))</f>
        <v/>
      </c>
      <c r="AO120" s="351" t="str">
        <f>IF(ISERROR(VLOOKUP(K120,Exploitation!$B$115:$G$119,6,FALSE)),"",VLOOKUP(K120,Exploitation!$B$115:$G$119,6,FALSE))</f>
        <v/>
      </c>
      <c r="AP120" s="355" t="str">
        <f>IF(ISERROR(VLOOKUP(I120,Exploitation!$B$123:$D$127,1,FALSE)),"",VLOOKUP(I120,Exploitation!$B$123:$D$127,1,FALSE))</f>
        <v/>
      </c>
      <c r="AQ120" s="355" t="str">
        <f>IF(ISERROR(VLOOKUP(J120,Exploitation!$B$123:$D$127,1,FALSE)),"",VLOOKUP(J120,Exploitation!$B$123:$D$127,1,FALSE))</f>
        <v/>
      </c>
      <c r="AR120" s="355" t="str">
        <f>IF(ISERROR(VLOOKUP(K120,Exploitation!$B$123:$D$127,1,FALSE)),"",VLOOKUP(K120,Exploitation!$B$123:$D$127,1,FALSE))</f>
        <v/>
      </c>
      <c r="AS120" s="355" t="str">
        <f>IF(ISERROR(VLOOKUP(I120,Exploitation!$B$123:$D$127,3,FALSE)),"",VLOOKUP(I120,Exploitation!$B$123:$D$127,3,FALSE))</f>
        <v/>
      </c>
      <c r="AT120" s="355" t="str">
        <f>IF(ISERROR(VLOOKUP(J120,Exploitation!$B$123:$D$127,3,FALSE)),"",VLOOKUP(J120,Exploitation!$B$123:$D$127,3,FALSE))</f>
        <v/>
      </c>
      <c r="AU120" s="355" t="str">
        <f>IF(ISERROR(VLOOKUP(K120,Exploitation!$B$123:$D$127,3,FALSE)),"",VLOOKUP(K120,Exploitation!$B$123:$D$127,3,FALSE))</f>
        <v/>
      </c>
      <c r="AV120" s="361">
        <f t="shared" si="111"/>
        <v>0</v>
      </c>
      <c r="AW120" s="361">
        <f t="shared" si="112"/>
        <v>0</v>
      </c>
      <c r="AX120" s="361">
        <f t="shared" si="113"/>
        <v>0</v>
      </c>
      <c r="AY120" s="361">
        <f t="shared" si="114"/>
        <v>0</v>
      </c>
      <c r="AZ120" s="361">
        <f t="shared" si="115"/>
        <v>0</v>
      </c>
      <c r="BA120" s="361">
        <f t="shared" si="129"/>
        <v>0</v>
      </c>
      <c r="BB120" s="361">
        <f t="shared" ca="1" si="130"/>
        <v>0</v>
      </c>
      <c r="BC120" s="361">
        <f t="shared" ca="1" si="131"/>
        <v>0</v>
      </c>
      <c r="BD120" s="361">
        <f t="shared" ca="1" si="132"/>
        <v>0</v>
      </c>
      <c r="BE120" s="361">
        <f t="shared" ca="1" si="133"/>
        <v>0</v>
      </c>
      <c r="BF120" s="361">
        <f t="shared" ca="1" si="134"/>
        <v>0</v>
      </c>
      <c r="BG120" s="361">
        <f t="shared" ca="1" si="135"/>
        <v>0</v>
      </c>
      <c r="BH120" s="351" t="str">
        <f>IF(Exploitation!F108="","",Exploitation!F108)</f>
        <v/>
      </c>
      <c r="BI120" s="351" t="str">
        <f>IF(Exploitation!G108="","",Exploitation!G108)</f>
        <v/>
      </c>
      <c r="BJ120" s="351" t="str">
        <f>IF(Exploitation!H108="","",Exploitation!H108)</f>
        <v/>
      </c>
      <c r="BK120" s="340" t="str">
        <f>IF(ISERROR(VLOOKUP(BH120,Exploitation!$B$115:$E$119,3,FALSE)),"",VLOOKUP(BH120,Exploitation!$B$115:$E$119,3,FALSE))</f>
        <v/>
      </c>
      <c r="BL120" s="340" t="str">
        <f>IF(ISERROR(VLOOKUP(BI120,Exploitation!$B$115:$E$119,3,FALSE)),"",VLOOKUP(BI120,Exploitation!$B$115:$E$119,3,FALSE))</f>
        <v/>
      </c>
      <c r="BM120" s="340" t="str">
        <f>IF(ISERROR(VLOOKUP(BJ120,Exploitation!$B$115:$E$119,3,FALSE)),"",VLOOKUP(BJ120,Exploitation!$B$115:$E$119,3,FALSE))</f>
        <v/>
      </c>
      <c r="BN120" s="361">
        <f t="shared" si="136"/>
        <v>0</v>
      </c>
      <c r="BO120" s="361">
        <f t="shared" si="137"/>
        <v>0</v>
      </c>
      <c r="BP120" s="361">
        <f t="shared" si="138"/>
        <v>0</v>
      </c>
      <c r="BQ120" s="361">
        <f t="shared" si="139"/>
        <v>0</v>
      </c>
      <c r="BR120" s="361">
        <f t="shared" si="140"/>
        <v>0</v>
      </c>
      <c r="BS120" s="361">
        <f t="shared" si="141"/>
        <v>0</v>
      </c>
      <c r="BT120" s="361">
        <f>IF(BM120='Donnees d''entrée'!$B$477,'Donnees d''entrée'!$E$477*BR120,0)</f>
        <v>0</v>
      </c>
      <c r="BU120" s="361">
        <f>IF(BM120='Donnees d''entrée'!$B$477,'Donnees d''entrée'!$F$477*BR120,BR120)</f>
        <v>0</v>
      </c>
      <c r="BV120" s="361">
        <f>IF(ISERROR(VLOOKUP(BM120,'Donnees d''entrée'!$B$470:$G$478,2,FALSE)*BU120),0,VLOOKUP(BM120,'Donnees d''entrée'!$B$470:$G$478,2,FALSE)*BU120)</f>
        <v>0</v>
      </c>
      <c r="BW120" s="361">
        <f>IF(ISERROR($BN120*VLOOKUP($BK120,'Donnees d''entrée'!$B$470:$G$478,4,FALSE)),0,$BN120*VLOOKUP($BK120,'Donnees d''entrée'!$B$470:$G$478,4,FALSE))</f>
        <v>0</v>
      </c>
      <c r="BX120" s="361">
        <f>IF(ISERROR($BN120*VLOOKUP($BK120,'Donnees d''entrée'!$B$470:$G$478,5,FALSE)),0,$BN120*VLOOKUP($BK120,'Donnees d''entrée'!$B$470:$G$478,5,FALSE))</f>
        <v>0</v>
      </c>
      <c r="BY120" s="361">
        <f>IF(ISERROR(BO120*(1-VLOOKUP(BK120,'Donnees d''entrée'!$B$470:$G$478,6,FALSE))),0,BO120*(1-VLOOKUP(BK120,'Donnees d''entrée'!$B$470:$G$478,6,FALSE)))</f>
        <v>0</v>
      </c>
      <c r="BZ120" s="361">
        <f>IF(ISERROR(BO120*VLOOKUP(BK120,'Donnees d''entrée'!$B$470:$G$478,6,FALSE)),0,BO120*VLOOKUP(BK120,'Donnees d''entrée'!$B$470:$G$478,6,FALSE))</f>
        <v>0</v>
      </c>
      <c r="CA120" s="361">
        <f>IF(ISERROR($BP120*VLOOKUP($BL120,'Donnees d''entrée'!$B$470:$G$478,4,FALSE)),0,$BP120*VLOOKUP($BL120,'Donnees d''entrée'!$B$470:$G$478,4,FALSE))</f>
        <v>0</v>
      </c>
      <c r="CB120" s="375">
        <f>IF(ISERROR($BP120*VLOOKUP($BL120,'Donnees d''entrée'!$B$470:$G$478,5,FALSE)),0,$BP120*VLOOKUP($BL120,'Donnees d''entrée'!$B$470:$G$478,5,FALSE))</f>
        <v>0</v>
      </c>
      <c r="CC120" s="375">
        <f>IF(ISERROR(BQ120*(1-VLOOKUP(BL120,'Donnees d''entrée'!$B$470:$G$478,6,FALSE))),0,BQ120*(1-VLOOKUP(BL120,'Donnees d''entrée'!$B$470:$G$478,6,FALSE)))</f>
        <v>0</v>
      </c>
      <c r="CD120" s="375">
        <f>IF(ISERROR(BQ120*VLOOKUP(BL120,'Donnees d''entrée'!$B$470:$G$478,6,FALSE)),0,BQ120*VLOOKUP(BL120,'Donnees d''entrée'!$B$470:$G$478,6,FALSE))</f>
        <v>0</v>
      </c>
      <c r="CE120" s="361">
        <f>IF(ISERROR(IF(BM120='Donnees d''entrée'!$B$477,BT120,(BU120-BV120)*VLOOKUP(BM120,'Donnees d''entrée'!$B$470:$G$478,4,FALSE))),0,IF(BM120='Donnees d''entrée'!$B$477,BT120,(BU120-BV120)*VLOOKUP(BM120,'Donnees d''entrée'!$B$470:$G$478,4,FALSE)))</f>
        <v>0</v>
      </c>
      <c r="CF120" s="361">
        <f>IF(ISERROR(IF(BM120='Donnees d''entrée'!$B$477,BU120-BV120,(BU120-BV120)*VLOOKUP(BM120,'Donnees d''entrée'!$B$470:$G$478,5,FALSE))),0,IF(BM120='Donnees d''entrée'!$B$477,BU120-BV120,(BU120-BV120)*VLOOKUP(BM120,'Donnees d''entrée'!$B$470:$G$478,5,FALSE)))</f>
        <v>0</v>
      </c>
      <c r="CG120" s="361">
        <f>IF(ISERROR(IF(BM120='Donnees d''entrée'!$B$477,(BS120-BT120-BU120)*'Donnees d''entrée'!$G$477+CE120,(BS120-BV120)*(1-VLOOKUP(BM120,'Donnees d''entrée'!$B$470:$G$478,6,FALSE)))),0,IF(BM120='Donnees d''entrée'!$B$477,(BS120-BT120-BU120)*'Donnees d''entrée'!$G$477+CE120,(BS120-BV120)*(1-VLOOKUP(BM120,'Donnees d''entrée'!$B$470:$G$478,6,FALSE))))</f>
        <v>0</v>
      </c>
      <c r="CH120" s="361">
        <f>IF(ISERROR(IF(BM120='Donnees d''entrée'!$B$477,(BS120-BT120-BU120)*'Donnees d''entrée'!$G$477+CF120,(BS120-BV120)*VLOOKUP(BM120,'Donnees d''entrée'!$B$470:$G$478,6,FALSE))),0,IF(BM120='Donnees d''entrée'!$B$477,(BS120-BT120-BU120)*'Donnees d''entrée'!$G$477+CF120,(BS120-BV120)*VLOOKUP(BM120,'Donnees d''entrée'!$B$470:$G$478,6,FALSE)))</f>
        <v>0</v>
      </c>
      <c r="CI120" s="351" t="str">
        <f>IF(ISERROR(VLOOKUP(BH120,Exploitation!$B$115:$G$119,5,FALSE)),"",VLOOKUP(BH120,Exploitation!$B$115:$G$119,5,FALSE))</f>
        <v/>
      </c>
      <c r="CJ120" s="351" t="str">
        <f>IF(ISERROR(VLOOKUP(BH120,Exploitation!$B$115:$G$119,6,FALSE)),"",VLOOKUP(BH120,Exploitation!$B$115:$G$119,6,FALSE))</f>
        <v/>
      </c>
      <c r="CK120" s="351" t="str">
        <f>IF(ISERROR(VLOOKUP(BI120,Exploitation!$B$115:$G$119,5,FALSE)),"",VLOOKUP(BI120,Exploitation!$B$115:$G$119,5,FALSE))</f>
        <v/>
      </c>
      <c r="CL120" s="351" t="str">
        <f>IF(ISERROR(VLOOKUP(BI120,Exploitation!$B$115:$G$119,6,FALSE)),"",VLOOKUP(BI120,Exploitation!$B$115:$G$119,6,FALSE))</f>
        <v/>
      </c>
      <c r="CM120" s="351" t="str">
        <f>IF(ISERROR(VLOOKUP(BJ120,Exploitation!$B$115:$G$119,5,FALSE)),"",VLOOKUP(BJ120,Exploitation!$B$115:$G$119,5,FALSE))</f>
        <v/>
      </c>
      <c r="CN120" s="351" t="str">
        <f>IF(ISERROR(VLOOKUP(BJ120,Exploitation!$B$115:$G$119,6,FALSE)),"",VLOOKUP(BJ120,Exploitation!$B$115:$G$119,6,FALSE))</f>
        <v/>
      </c>
      <c r="CO120" s="355" t="str">
        <f>IF(ISERROR(VLOOKUP(BH120,Exploitation!$B$123:$D$127,1,FALSE)),"",VLOOKUP(BH120,Exploitation!$B$123:$D$127,1,FALSE))</f>
        <v/>
      </c>
      <c r="CP120" s="355" t="str">
        <f>IF(ISERROR(VLOOKUP(BI120,Exploitation!$B$123:$D$127,1,FALSE)),"",VLOOKUP(BI120,Exploitation!$B$123:$D$127,1,FALSE))</f>
        <v/>
      </c>
      <c r="CQ120" s="355" t="str">
        <f>IF(ISERROR(VLOOKUP(BJ120,Exploitation!$B$123:$D$127,1,FALSE)),"",VLOOKUP(BJ120,Exploitation!$B$123:$D$127,1,FALSE))</f>
        <v/>
      </c>
      <c r="CR120" s="355" t="str">
        <f>IF(ISERROR(VLOOKUP(BH120,Exploitation!$B$123:$D$127,3,FALSE)),"",VLOOKUP(BH120,Exploitation!$B$123:$D$127,3,FALSE))</f>
        <v/>
      </c>
      <c r="CS120" s="355" t="str">
        <f>IF(ISERROR(VLOOKUP(BI120,Exploitation!$B$123:$D$127,3,FALSE)),"",VLOOKUP(BI120,Exploitation!$B$123:$D$127,3,FALSE))</f>
        <v/>
      </c>
      <c r="CT120" s="355" t="str">
        <f>IF(ISERROR(VLOOKUP(BJ120,Exploitation!$B$123:$D$127,3,FALSE)),"",VLOOKUP(BJ120,Exploitation!$B$123:$D$127,3,FALSE))</f>
        <v/>
      </c>
      <c r="CU120" s="340">
        <f t="shared" si="142"/>
        <v>0</v>
      </c>
      <c r="CV120" s="340">
        <f t="shared" si="142"/>
        <v>0</v>
      </c>
      <c r="CW120" s="340">
        <f t="shared" si="143"/>
        <v>0</v>
      </c>
      <c r="CX120" s="340">
        <f t="shared" si="143"/>
        <v>0</v>
      </c>
      <c r="CY120" s="340">
        <f t="shared" si="144"/>
        <v>0</v>
      </c>
      <c r="CZ120" s="340">
        <f t="shared" si="144"/>
        <v>0</v>
      </c>
      <c r="DA120" s="340">
        <f t="shared" ca="1" si="145"/>
        <v>0</v>
      </c>
      <c r="DB120" s="340">
        <f t="shared" ca="1" si="146"/>
        <v>0</v>
      </c>
      <c r="DC120" s="340">
        <f t="shared" ca="1" si="147"/>
        <v>0</v>
      </c>
      <c r="DD120" s="340">
        <f t="shared" ca="1" si="148"/>
        <v>0</v>
      </c>
      <c r="DE120" s="340">
        <f t="shared" ca="1" si="149"/>
        <v>0</v>
      </c>
      <c r="DF120" s="340">
        <f t="shared" ca="1" si="150"/>
        <v>0</v>
      </c>
      <c r="DG120" s="351" t="str">
        <f>IF(Exploitation!I108="","",Exploitation!I108)</f>
        <v/>
      </c>
      <c r="DH120" s="351" t="str">
        <f>IF(Exploitation!J108="","",Exploitation!J108)</f>
        <v/>
      </c>
      <c r="DI120" s="351" t="str">
        <f>IF(Exploitation!K108="","",Exploitation!K108)</f>
        <v/>
      </c>
      <c r="DJ120" s="340" t="str">
        <f>IF(ISERROR(VLOOKUP(DG120,Exploitation!$B$115:$E$119,3,FALSE)),"",VLOOKUP(DG120,Exploitation!$B$115:$E$119,3,FALSE))</f>
        <v/>
      </c>
      <c r="DK120" s="340" t="str">
        <f>IF(ISERROR(VLOOKUP(DH120,Exploitation!$B$115:$E$119,3,FALSE)),"",VLOOKUP(DH120,Exploitation!$B$115:$E$119,3,FALSE))</f>
        <v/>
      </c>
      <c r="DL120" s="340" t="str">
        <f>IF(ISERROR(VLOOKUP(DI120,Exploitation!$B$115:$E$119,3,FALSE)),"",VLOOKUP(DI120,Exploitation!$B$115:$E$119,3,FALSE))</f>
        <v/>
      </c>
      <c r="DM120" s="361">
        <f t="shared" si="151"/>
        <v>0</v>
      </c>
      <c r="DN120" s="361">
        <f t="shared" si="152"/>
        <v>0</v>
      </c>
      <c r="DO120" s="361">
        <f t="shared" si="153"/>
        <v>0</v>
      </c>
      <c r="DP120" s="361">
        <f t="shared" si="154"/>
        <v>0</v>
      </c>
      <c r="DQ120" s="361">
        <f t="shared" si="155"/>
        <v>0</v>
      </c>
      <c r="DR120" s="361">
        <f t="shared" si="156"/>
        <v>0</v>
      </c>
      <c r="DS120" s="361">
        <f>IF(DL120='Donnees d''entrée'!$B$477,'Donnees d''entrée'!$E$477*DQ120,0)</f>
        <v>0</v>
      </c>
      <c r="DT120" s="361">
        <f>IF(DL120='Donnees d''entrée'!$B$477,'Donnees d''entrée'!$F$477*DQ120,DQ120)</f>
        <v>0</v>
      </c>
      <c r="DU120" s="361">
        <f>IF(ISERROR(VLOOKUP(DL120,'Donnees d''entrée'!$B$470:$G$478,2,FALSE)*DT120),0,VLOOKUP(DL120,'Donnees d''entrée'!$B$470:$G$478,2,FALSE)*DT120)</f>
        <v>0</v>
      </c>
      <c r="DV120" s="361">
        <f>IF(ISERROR($DM120*VLOOKUP($DJ120,'Donnees d''entrée'!$B$470:$G$478,4,FALSE)),0,$DM120*VLOOKUP($DJ120,'Donnees d''entrée'!$B$470:$G$478,4,FALSE))</f>
        <v>0</v>
      </c>
      <c r="DW120" s="361">
        <f>IF(ISERROR($DM120*VLOOKUP($DJ120,'Donnees d''entrée'!$B$470:$G$478,5,FALSE)),0,$DM120*VLOOKUP($DJ120,'Donnees d''entrée'!$B$470:$G$478,5,FALSE))</f>
        <v>0</v>
      </c>
      <c r="DX120" s="361">
        <f>IF(ISERROR(DN120*(1-VLOOKUP(DJ120,'Donnees d''entrée'!$B$470:$G$478,6,FALSE))),0,DN120*(1-VLOOKUP(DJ120,'Donnees d''entrée'!$B$470:$G$478,6,FALSE)))</f>
        <v>0</v>
      </c>
      <c r="DY120" s="361">
        <f>IF(ISERROR(DN120*VLOOKUP(DJ120,'Donnees d''entrée'!$B$470:$G$478,6,FALSE)),0,DN120*VLOOKUP(DJ120,'Donnees d''entrée'!$B$470:$G$478,6,FALSE))</f>
        <v>0</v>
      </c>
      <c r="DZ120" s="361">
        <f>IF(ISERROR($DO120*VLOOKUP($DK120,'Donnees d''entrée'!$B$470:$G$478,4,FALSE)),0,$DO120*VLOOKUP($DK120,'Donnees d''entrée'!$B$470:$G$478,4,FALSE))</f>
        <v>0</v>
      </c>
      <c r="EA120" s="361">
        <f>IF(ISERROR($DO120*VLOOKUP($DK120,'Donnees d''entrée'!$B$470:$G$478,5,FALSE)),0,$DO120*VLOOKUP($DK120,'Donnees d''entrée'!$B$470:$G$478,5,FALSE))</f>
        <v>0</v>
      </c>
      <c r="EB120" s="361">
        <f>IF(ISERROR(DP120*(1-VLOOKUP(DK120,'Donnees d''entrée'!$B$470:$G$478,6,FALSE))),0,DP120*(1-VLOOKUP(DK120,'Donnees d''entrée'!$B$470:$G$478,6,FALSE)))</f>
        <v>0</v>
      </c>
      <c r="EC120" s="361">
        <f>IF(ISERROR(DP120*VLOOKUP(DK120,'Donnees d''entrée'!$B$470:$G$478,6,FALSE)),0,DP120*VLOOKUP(DK120,'Donnees d''entrée'!$B$470:$G$478,6,FALSE))</f>
        <v>0</v>
      </c>
      <c r="ED120" s="361">
        <f>IF(ISERROR(IF(DL120='Donnees d''entrée'!$B$477,DS120,(DT120-DU120)*VLOOKUP(DL120,'Donnees d''entrée'!$B$470:$G$478,4,FALSE))),0,IF(DL120='Donnees d''entrée'!$B$477,DS120,(DT120-DU120)*VLOOKUP(DL120,'Donnees d''entrée'!$B$470:$G$478,4,FALSE)))</f>
        <v>0</v>
      </c>
      <c r="EE120" s="361">
        <f>IF(ISERROR(IF(DL120='Donnees d''entrée'!$B$477,DT120-DU120,(DT120-DU120)*VLOOKUP(DL120,'Donnees d''entrée'!$B$470:$G$478,5,FALSE))),0,IF(DL120='Donnees d''entrée'!$B$477,DT120-DU120,(DT120-DU120)*VLOOKUP(DL120,'Donnees d''entrée'!$B$470:$G$478,5,FALSE)))</f>
        <v>0</v>
      </c>
      <c r="EF120" s="361">
        <f>IF(ISERROR(IF(DL120='Donnees d''entrée'!$B$477,(DR120-DS120-DT120)*'Donnees d''entrée'!$G$477+ED120,(DR120-DU120)*(1-VLOOKUP(DL120,'Donnees d''entrée'!$B$470:$G$478,6,FALSE)))),0,IF(DL120='Donnees d''entrée'!$B$477,(DR120-DS120-DT120)*'Donnees d''entrée'!$G$477+ED120,(DR120-DU120)*(1-VLOOKUP(DL120,'Donnees d''entrée'!$B$470:$G$478,6,FALSE))))</f>
        <v>0</v>
      </c>
      <c r="EG120" s="361">
        <f>IF(ISERROR(IF(DL120='Donnees d''entrée'!$B$477,(DR120-DS120-DT120)*'Donnees d''entrée'!$G$477+EE120,(DR120-DU120)*VLOOKUP(DL120,'Donnees d''entrée'!$B$470:$G$478,6,FALSE))),0,IF(DL120='Donnees d''entrée'!$B$477,(DR120-DS120-DT120)*'Donnees d''entrée'!$G$477+EE120,(DR120-DU120)*VLOOKUP(DL120,'Donnees d''entrée'!$B$470:$G$478,6,FALSE)))</f>
        <v>0</v>
      </c>
      <c r="EH120" s="351" t="str">
        <f>IF(ISERROR(VLOOKUP(DG120,Exploitation!$B$115:$G$119,5,FALSE)),"",VLOOKUP(DG120,Exploitation!$B$115:$G$119,5,FALSE))</f>
        <v/>
      </c>
      <c r="EI120" s="351" t="str">
        <f>IF(ISERROR(VLOOKUP(DG120,Exploitation!$B$115:$G$119,6,FALSE)),"",VLOOKUP(DG120,Exploitation!$B$115:$G$119,6,FALSE))</f>
        <v/>
      </c>
      <c r="EJ120" s="351" t="str">
        <f>IF(ISERROR(VLOOKUP(DH120,Exploitation!$B$115:$G$119,5,FALSE)),"",VLOOKUP(DH120,Exploitation!$B$115:$G$119,5,FALSE))</f>
        <v/>
      </c>
      <c r="EK120" s="351" t="str">
        <f>IF(ISERROR(VLOOKUP(DH120,Exploitation!$B$115:$G$119,6,FALSE)),"",VLOOKUP(DH120,Exploitation!$B$115:$G$119,6,FALSE))</f>
        <v/>
      </c>
      <c r="EL120" s="351" t="str">
        <f>IF(ISERROR(VLOOKUP(DI120,Exploitation!$B$115:$G$119,5,FALSE)),"",VLOOKUP(DI120,Exploitation!$B$115:$G$119,5,FALSE))</f>
        <v/>
      </c>
      <c r="EM120" s="351" t="str">
        <f>IF(ISERROR(VLOOKUP(DI120,Exploitation!$B$115:$G$119,6,FALSE)),"",VLOOKUP(DI120,Exploitation!$B$115:$G$119,6,FALSE))</f>
        <v/>
      </c>
      <c r="EN120" s="355" t="str">
        <f>IF(ISERROR(VLOOKUP(DG120,Exploitation!$B$123:$D$127,1,FALSE)),"",VLOOKUP(DG120,Exploitation!$B$123:$D$127,1,FALSE))</f>
        <v/>
      </c>
      <c r="EO120" s="355" t="str">
        <f>IF(ISERROR(VLOOKUP(DH120,Exploitation!$B$123:$D$127,1,FALSE)),"",VLOOKUP(DH120,Exploitation!$B$123:$D$127,1,FALSE))</f>
        <v/>
      </c>
      <c r="EP120" s="355" t="str">
        <f>IF(ISERROR(VLOOKUP(DI120,Exploitation!$B$123:$D$127,1,FALSE)),"",VLOOKUP(DI120,Exploitation!$B$123:$D$127,1,FALSE))</f>
        <v/>
      </c>
      <c r="EQ120" s="355" t="str">
        <f>IF(ISERROR(VLOOKUP(DG120,Exploitation!$B$123:$D$127,3,FALSE)),"",VLOOKUP(DG120,Exploitation!$B$123:$D$127,3,FALSE))</f>
        <v/>
      </c>
      <c r="ER120" s="355" t="str">
        <f>IF(ISERROR(VLOOKUP(DH120,Exploitation!$B$123:$D$127,3,FALSE)),"",VLOOKUP(DH120,Exploitation!$B$123:$D$127,3,FALSE))</f>
        <v/>
      </c>
      <c r="ES120" s="355" t="str">
        <f>IF(ISERROR(VLOOKUP(DI120,Exploitation!$B$123:$D$127,3,FALSE)),"",VLOOKUP(DI120,Exploitation!$B$123:$D$127,3,FALSE))</f>
        <v/>
      </c>
      <c r="ET120" s="340">
        <f t="shared" si="157"/>
        <v>0</v>
      </c>
      <c r="EU120" s="340">
        <f t="shared" si="157"/>
        <v>0</v>
      </c>
      <c r="EV120" s="340">
        <f t="shared" si="158"/>
        <v>0</v>
      </c>
      <c r="EW120" s="340">
        <f t="shared" si="192"/>
        <v>0</v>
      </c>
      <c r="EX120" s="340">
        <f t="shared" si="159"/>
        <v>0</v>
      </c>
      <c r="EY120" s="340">
        <f t="shared" si="159"/>
        <v>0</v>
      </c>
      <c r="EZ120" s="340">
        <f t="shared" ca="1" si="160"/>
        <v>0</v>
      </c>
      <c r="FA120" s="340">
        <f t="shared" ca="1" si="161"/>
        <v>0</v>
      </c>
      <c r="FB120" s="340">
        <f t="shared" ca="1" si="162"/>
        <v>0</v>
      </c>
      <c r="FC120" s="340">
        <f t="shared" ca="1" si="163"/>
        <v>0</v>
      </c>
      <c r="FD120" s="340">
        <f t="shared" ca="1" si="164"/>
        <v>0</v>
      </c>
      <c r="FE120" s="340">
        <f t="shared" ca="1" si="165"/>
        <v>0</v>
      </c>
      <c r="FF120" s="351" t="str">
        <f>IF(Exploitation!L108="","",Exploitation!L108)</f>
        <v/>
      </c>
      <c r="FG120" s="351" t="str">
        <f>IF(Exploitation!M108="","",Exploitation!M108)</f>
        <v/>
      </c>
      <c r="FH120" s="351" t="str">
        <f>IF(Exploitation!N108="","",Exploitation!N108)</f>
        <v/>
      </c>
      <c r="FI120" s="340" t="str">
        <f>IF(ISERROR(VLOOKUP(FF120,Exploitation!$B$115:$E$119,3,FALSE)),"",VLOOKUP(FF120,Exploitation!$B$115:$E$119,3,FALSE))</f>
        <v/>
      </c>
      <c r="FJ120" s="340" t="str">
        <f>IF(ISERROR(VLOOKUP(FG120,Exploitation!$B$115:$E$119,3,FALSE)),"",VLOOKUP(FG120,Exploitation!$B$115:$E$119,3,FALSE))</f>
        <v/>
      </c>
      <c r="FK120" s="340" t="str">
        <f>IF(ISERROR(VLOOKUP(FH120,Exploitation!$B$115:$E$119,3,FALSE)),"",VLOOKUP(FH120,Exploitation!$B$115:$E$119,3,FALSE))</f>
        <v/>
      </c>
      <c r="FL120" s="361">
        <f t="shared" si="166"/>
        <v>0</v>
      </c>
      <c r="FM120" s="361">
        <f t="shared" si="167"/>
        <v>0</v>
      </c>
      <c r="FN120" s="361">
        <f t="shared" si="168"/>
        <v>0</v>
      </c>
      <c r="FO120" s="361">
        <f t="shared" si="169"/>
        <v>0</v>
      </c>
      <c r="FP120" s="361">
        <f t="shared" si="170"/>
        <v>0</v>
      </c>
      <c r="FQ120" s="361">
        <f t="shared" si="171"/>
        <v>0</v>
      </c>
      <c r="FR120" s="361">
        <f>IF(FK120='Donnees d''entrée'!$B$477,'Donnees d''entrée'!$E$477*FP120,0)</f>
        <v>0</v>
      </c>
      <c r="FS120" s="361">
        <f>IF(FK120='Donnees d''entrée'!$B$477,'Donnees d''entrée'!$F$477*FP120,FP120)</f>
        <v>0</v>
      </c>
      <c r="FT120" s="361">
        <f>IF(ISERROR(VLOOKUP(FK120,'Donnees d''entrée'!$B$470:$G$478,2,FALSE)*FS120),0,VLOOKUP(FK120,'Donnees d''entrée'!$B$470:$G$478,2,FALSE)*FS120)</f>
        <v>0</v>
      </c>
      <c r="FU120" s="361">
        <f>IF(ISERROR($FL120*VLOOKUP($FI120,'Donnees d''entrée'!$B$470:$G$478,4,FALSE)),0,$FL120*VLOOKUP($FI120,'Donnees d''entrée'!$B$470:$G$478,4,FALSE))</f>
        <v>0</v>
      </c>
      <c r="FV120" s="361">
        <f>IF(ISERROR($FL120*VLOOKUP($FI120,'Donnees d''entrée'!$B$470:$G$478,5,FALSE)),0,$FL120*VLOOKUP($FI120,'Donnees d''entrée'!$B$470:$G$478,5,FALSE))</f>
        <v>0</v>
      </c>
      <c r="FW120" s="361">
        <f>IF(ISERROR(FM120*(1-VLOOKUP(FI120,'Donnees d''entrée'!$B$470:$G$478,6,FALSE))),0,FM120*(1-VLOOKUP(FI120,'Donnees d''entrée'!$B$470:$G$478,6,FALSE)))</f>
        <v>0</v>
      </c>
      <c r="FX120" s="361">
        <f>IF(ISERROR(FM120*VLOOKUP(FI120,'Donnees d''entrée'!$B$470:$G$478,6,FALSE)),0,FM120*VLOOKUP(FI120,'Donnees d''entrée'!$B$470:$G$478,6,FALSE))</f>
        <v>0</v>
      </c>
      <c r="FY120" s="361">
        <f>IF(ISERROR($FN120*VLOOKUP($FJ120,'Donnees d''entrée'!$B$470:$G$478,4,FALSE)),0,$FN120*VLOOKUP($FJ120,'Donnees d''entrée'!$B$470:$G$478,4,FALSE))</f>
        <v>0</v>
      </c>
      <c r="FZ120" s="361">
        <f>IF(ISERROR($FN120*VLOOKUP($FJ120,'Donnees d''entrée'!$B$470:$G$478,5,FALSE)),0,$FN120*VLOOKUP($FJ120,'Donnees d''entrée'!$B$470:$G$478,5,FALSE))</f>
        <v>0</v>
      </c>
      <c r="GA120" s="361">
        <f>IF(ISERROR(FO120*(1-VLOOKUP(FJ120,'Donnees d''entrée'!$B$470:$G$478,6,FALSE))),0,FO120*(1-VLOOKUP(FJ120,'Donnees d''entrée'!$B$470:$G$478,6,FALSE)))</f>
        <v>0</v>
      </c>
      <c r="GB120" s="361">
        <f>IF(ISERROR(FO120*VLOOKUP(FJ120,'Donnees d''entrée'!$B$470:$G$478,6,FALSE)),0,FO120*VLOOKUP(FJ120,'Donnees d''entrée'!$B$470:$G$478,6,FALSE))</f>
        <v>0</v>
      </c>
      <c r="GC120" s="361">
        <f>IF(ISERROR(IF(FK120='Donnees d''entrée'!$B$477,FR120,(FS120-FT120)*VLOOKUP(FK120,'Donnees d''entrée'!$B$470:$G$478,4,FALSE))),0,IF(FK120='Donnees d''entrée'!$B$477,FR120,(FS120-FT120)*VLOOKUP(FK120,'Donnees d''entrée'!$B$470:$G$478,4,FALSE)))</f>
        <v>0</v>
      </c>
      <c r="GD120" s="361">
        <f>IF(ISERROR(IF(FK120='Donnees d''entrée'!$B$477,FS120-FT120,(FS120-FT120)*VLOOKUP(FK120,'Donnees d''entrée'!$B$470:$G$478,5,FALSE))),0,IF(FK120='Donnees d''entrée'!$B$477,FS120-FT120,(FS120-FT120)*VLOOKUP(FK120,'Donnees d''entrée'!$B$470:$G$478,5,FALSE)))</f>
        <v>0</v>
      </c>
      <c r="GE120" s="361">
        <f>IF(ISERROR(IF(FK120='Donnees d''entrée'!$B$477,(FQ120-FR120-FS120)*'Donnees d''entrée'!$G$477+GC120,(FQ120-FT120)*(1-VLOOKUP(FK120,'Donnees d''entrée'!$B$470:$G$478,6,FALSE)))),0,IF(FK120='Donnees d''entrée'!$B$477,(FQ120-FR120-FS120)*'Donnees d''entrée'!$G$477+GC120,(FQ120-FT120)*(1-VLOOKUP(FK120,'Donnees d''entrée'!$B$470:$G$478,6,FALSE))))</f>
        <v>0</v>
      </c>
      <c r="GF120" s="361">
        <f>IF(ISERROR(IF(FK120='Donnees d''entrée'!$B$477,(FQ120-FR120-FS120)*'Donnees d''entrée'!$G$477+GD120,(FQ120-FT120)*VLOOKUP(FK120,'Donnees d''entrée'!$B$470:$G$478,6,FALSE))),0,IF(FK120='Donnees d''entrée'!$B$477,(FQ120-FR120-FS120)*'Donnees d''entrée'!$G$477+GD120,(FQ120-FT120)*VLOOKUP(FK120,'Donnees d''entrée'!$B$470:$G$478,6,FALSE)))</f>
        <v>0</v>
      </c>
      <c r="GG120" s="351" t="str">
        <f>IF(ISERROR(VLOOKUP(FF120,Exploitation!$B$115:$G$119,5,FALSE)),"",VLOOKUP(FF120,Exploitation!$B$115:$G$119,5,FALSE))</f>
        <v/>
      </c>
      <c r="GH120" s="351" t="str">
        <f>IF(ISERROR(VLOOKUP(FF120,Exploitation!$B$115:$G$119,6,FALSE)),"",VLOOKUP(FF120,Exploitation!$B$115:$G$119,6,FALSE))</f>
        <v/>
      </c>
      <c r="GI120" s="351" t="str">
        <f>IF(ISERROR(VLOOKUP(FG120,Exploitation!$B$115:$G$119,5,FALSE)),"",VLOOKUP(FG120,Exploitation!$B$115:$G$119,5,FALSE))</f>
        <v/>
      </c>
      <c r="GJ120" s="351" t="str">
        <f>IF(ISERROR(VLOOKUP(FG120,Exploitation!$B$115:$G$119,6,FALSE)),"",VLOOKUP(FG120,Exploitation!$B$115:$G$119,6,FALSE))</f>
        <v/>
      </c>
      <c r="GK120" s="351" t="str">
        <f>IF(ISERROR(VLOOKUP(FH120,Exploitation!$B$115:$G$119,5,FALSE)),"",VLOOKUP(FH120,Exploitation!$B$115:$G$119,5,FALSE))</f>
        <v/>
      </c>
      <c r="GL120" s="351" t="str">
        <f>IF(ISERROR(VLOOKUP(FH120,Exploitation!$B$115:$G$119,6,FALSE)),"",VLOOKUP(FH120,Exploitation!$B$115:$G$119,6,FALSE))</f>
        <v/>
      </c>
      <c r="GM120" s="355" t="str">
        <f>IF(ISERROR(VLOOKUP(FF120,Exploitation!$B$123:$D$127,1,FALSE)),"",VLOOKUP(FF120,Exploitation!$B$123:$D$127,1,FALSE))</f>
        <v/>
      </c>
      <c r="GN120" s="355" t="str">
        <f>IF(ISERROR(VLOOKUP(FG120,Exploitation!$B$123:$D$127,1,FALSE)),"",VLOOKUP(FG120,Exploitation!$B$123:$D$127,1,FALSE))</f>
        <v/>
      </c>
      <c r="GO120" s="355" t="str">
        <f>IF(ISERROR(VLOOKUP(FH120,Exploitation!$B$123:$D$127,1,FALSE)),"",VLOOKUP(FH120,Exploitation!$B$123:$D$127,1,FALSE))</f>
        <v/>
      </c>
      <c r="GP120" s="355" t="str">
        <f>IF(ISERROR(VLOOKUP(FF120,Exploitation!$B$123:$D$127,3,FALSE)),"",VLOOKUP(FF120,Exploitation!$B$123:$D$127,3,FALSE))</f>
        <v/>
      </c>
      <c r="GQ120" s="355" t="str">
        <f>IF(ISERROR(VLOOKUP(FG120,Exploitation!$B$123:$D$127,3,FALSE)),"",VLOOKUP(FG120,Exploitation!$B$123:$D$127,3,FALSE))</f>
        <v/>
      </c>
      <c r="GR120" s="355" t="str">
        <f>IF(ISERROR(VLOOKUP(FH120,Exploitation!$B$123:$D$127,3,FALSE)),"",VLOOKUP(FH120,Exploitation!$B$123:$D$127,3,FALSE))</f>
        <v/>
      </c>
      <c r="GS120" s="340">
        <f t="shared" si="172"/>
        <v>0</v>
      </c>
      <c r="GT120" s="340">
        <f t="shared" si="193"/>
        <v>0</v>
      </c>
      <c r="GU120" s="340">
        <f t="shared" si="174"/>
        <v>0</v>
      </c>
      <c r="GV120" s="340">
        <f t="shared" si="174"/>
        <v>0</v>
      </c>
      <c r="GW120" s="340">
        <f t="shared" si="175"/>
        <v>0</v>
      </c>
      <c r="GX120" s="340">
        <f t="shared" si="175"/>
        <v>0</v>
      </c>
      <c r="GY120" s="340">
        <f t="shared" ca="1" si="176"/>
        <v>0</v>
      </c>
      <c r="GZ120" s="340">
        <f t="shared" ca="1" si="177"/>
        <v>0</v>
      </c>
      <c r="HA120" s="340">
        <f t="shared" ca="1" si="178"/>
        <v>0</v>
      </c>
      <c r="HB120" s="340">
        <f t="shared" ca="1" si="179"/>
        <v>0</v>
      </c>
      <c r="HC120" s="340">
        <f t="shared" ca="1" si="180"/>
        <v>0</v>
      </c>
      <c r="HD120" s="340">
        <f t="shared" ca="1" si="181"/>
        <v>0</v>
      </c>
      <c r="HE120" s="351" t="str">
        <f>IF(Exploitation!O108="","",Exploitation!O108)</f>
        <v/>
      </c>
      <c r="HF120" s="351" t="str">
        <f>IF(Exploitation!P108="","",Exploitation!P108)</f>
        <v/>
      </c>
      <c r="HG120" s="351" t="str">
        <f>IF(Exploitation!Q108="","",Exploitation!Q108)</f>
        <v/>
      </c>
      <c r="HH120" s="340" t="str">
        <f>IF(ISERROR(VLOOKUP(HE120,Exploitation!$B$115:$E$119,3,FALSE)),"",VLOOKUP(HE120,Exploitation!$B$115:$E$119,3,FALSE))</f>
        <v/>
      </c>
      <c r="HI120" s="340" t="str">
        <f>IF(ISERROR(VLOOKUP(HF120,Exploitation!$B$115:$E$119,3,FALSE)),"",VLOOKUP(HF120,Exploitation!$B$115:$E$119,3,FALSE))</f>
        <v/>
      </c>
      <c r="HJ120" s="340" t="str">
        <f>IF(ISERROR(VLOOKUP(HG120,Exploitation!$B$115:$E$119,3,FALSE)),"",VLOOKUP(HG120,Exploitation!$B$115:$E$119,3,FALSE))</f>
        <v/>
      </c>
      <c r="HK120" s="361">
        <f t="shared" si="182"/>
        <v>0</v>
      </c>
      <c r="HL120" s="361">
        <f t="shared" si="183"/>
        <v>0</v>
      </c>
      <c r="HM120" s="361">
        <f t="shared" si="184"/>
        <v>0</v>
      </c>
      <c r="HN120" s="361">
        <f t="shared" si="185"/>
        <v>0</v>
      </c>
      <c r="HO120" s="361">
        <f t="shared" si="186"/>
        <v>0</v>
      </c>
      <c r="HP120" s="361">
        <f t="shared" si="187"/>
        <v>0</v>
      </c>
      <c r="HQ120" s="361">
        <f>IF(HJ120='Donnees d''entrée'!$B$477,'Donnees d''entrée'!$E$477*HO120,0)</f>
        <v>0</v>
      </c>
      <c r="HR120" s="361">
        <f>IF(HJ120='Donnees d''entrée'!$B$477,'Donnees d''entrée'!$F$477*HO120,HO120)</f>
        <v>0</v>
      </c>
      <c r="HS120" s="361">
        <f>IF(ISERROR(VLOOKUP(HJ120,'Donnees d''entrée'!$B$470:$G$478,2,FALSE)*HR120),0,VLOOKUP(HJ120,'Donnees d''entrée'!$B$470:$G$478,2,FALSE)*HR120)</f>
        <v>0</v>
      </c>
      <c r="HT120" s="361">
        <f>IF(ISERROR($HK120*VLOOKUP($HH120,'Donnees d''entrée'!$B$470:$G$478,4,FALSE)),0,$HK120*VLOOKUP($HH120,'Donnees d''entrée'!$B$470:$G$478,4,FALSE))</f>
        <v>0</v>
      </c>
      <c r="HU120" s="361">
        <f>IF(ISERROR($HK120*VLOOKUP($HH120,'Donnees d''entrée'!$B$470:$G$478,5,FALSE)),0,$HK120*VLOOKUP($HH120,'Donnees d''entrée'!$B$470:$G$478,5,FALSE))</f>
        <v>0</v>
      </c>
      <c r="HV120" s="361">
        <f>IF(ISERROR(HL120*(1-VLOOKUP(HH120,'Donnees d''entrée'!$B$470:$G$478,6,FALSE))),0,HL120*(1-VLOOKUP(HH120,'Donnees d''entrée'!$B$470:$G$478,6,FALSE)))</f>
        <v>0</v>
      </c>
      <c r="HW120" s="361">
        <f>IF(ISERROR(HL120*VLOOKUP(HH120,'Donnees d''entrée'!$B$470:$G$478,6,FALSE)),0,HL120*VLOOKUP(HH120,'Donnees d''entrée'!$B$470:$G$478,6,FALSE))</f>
        <v>0</v>
      </c>
      <c r="HX120" s="361">
        <f>IF(ISERROR($HM120*VLOOKUP($HI120,'Donnees d''entrée'!$B$470:$G$478,4,FALSE)),0,$HM120*VLOOKUP($HI120,'Donnees d''entrée'!$B$470:$G$478,4,FALSE))</f>
        <v>0</v>
      </c>
      <c r="HY120" s="361">
        <f>IF(ISERROR($HM120*VLOOKUP($HI120,'Donnees d''entrée'!$B$470:$G$478,5,FALSE)),0,$HM120*VLOOKUP($HI120,'Donnees d''entrée'!$B$470:$G$478,5,FALSE))</f>
        <v>0</v>
      </c>
      <c r="HZ120" s="361">
        <f>IF(ISERROR(HN120*(1-VLOOKUP(HI120,'Donnees d''entrée'!$B$470:$G$478,6,FALSE))),0,HN120*(1-VLOOKUP(HI120,'Donnees d''entrée'!$B$470:$G$478,6,FALSE)))</f>
        <v>0</v>
      </c>
      <c r="IA120" s="361">
        <f>IF(ISERROR(HN120*VLOOKUP(HI120,'Donnees d''entrée'!$B$470:$G$478,6,FALSE)),0,HN120*VLOOKUP(HI120,'Donnees d''entrée'!$B$470:$G$478,6,FALSE))</f>
        <v>0</v>
      </c>
      <c r="IB120" s="361">
        <f>IF(ISERROR(IF(HJ120='Donnees d''entrée'!$B$477,HQ120,(HR120-HS120)*VLOOKUP(HJ120,'Donnees d''entrée'!$B$470:$G$478,4,FALSE))),0,IF(HJ120='Donnees d''entrée'!$B$477,HQ120,(HR120-HS120)*VLOOKUP(HJ120,'Donnees d''entrée'!$B$470:$G$478,4,FALSE)))</f>
        <v>0</v>
      </c>
      <c r="IC120" s="361">
        <f>IF(ISERROR(IF(HJ120='Donnees d''entrée'!$B$477,HR120-HS120,(HR120-HS120)*VLOOKUP(HJ120,'Donnees d''entrée'!$B$470:$G$478,5,FALSE))),0,IF(HJ120='Donnees d''entrée'!$B$477,HR120-HS120,(HR120-HS120)*VLOOKUP(HJ120,'Donnees d''entrée'!$B$470:$G$478,5,FALSE)))</f>
        <v>0</v>
      </c>
      <c r="ID120" s="361">
        <f>IF(ISERROR(IF(HJ120='Donnees d''entrée'!$B$477,(HP120-HQ120-HR120)*'Donnees d''entrée'!$G$477+IB120,(HP120-HS120)*(1-VLOOKUP(HJ120,'Donnees d''entrée'!$B$470:$G$478,6,FALSE)))),0,IF(HJ120='Donnees d''entrée'!$B$477,(HP120-HQ120-HR120)*'Donnees d''entrée'!$G$477+IB120,(HP120-HS120)*(1-VLOOKUP(HJ120,'Donnees d''entrée'!$B$470:$G$478,6,FALSE))))</f>
        <v>0</v>
      </c>
      <c r="IE120" s="361">
        <f>IF(ISERROR(IF(HJ120='Donnees d''entrée'!$B$477,(HP120-HQ120-HR120)*'Donnees d''entrée'!$G$477+IC120,(HP120-HS120)*VLOOKUP(HJ120,'Donnees d''entrée'!$B$470:$G$478,6,FALSE))),0,IF(HJ120='Donnees d''entrée'!$B$477,(HP120-HQ120-HR120)*'Donnees d''entrée'!$G$477+IC120,(HP120-HS120)*VLOOKUP(HJ120,'Donnees d''entrée'!$B$470:$G$478,6,FALSE)))</f>
        <v>0</v>
      </c>
      <c r="IF120" s="351" t="str">
        <f>IF(ISERROR(VLOOKUP(HE120,Exploitation!$B$115:$G$119,5,FALSE)),"",VLOOKUP(HE120,Exploitation!$B$115:$G$119,5,FALSE))</f>
        <v/>
      </c>
      <c r="IG120" s="351" t="str">
        <f>IF(ISERROR(VLOOKUP(HE120,Exploitation!$B$115:$G$119,6,FALSE)),"",VLOOKUP(HE120,Exploitation!$B$115:$G$119,6,FALSE))</f>
        <v/>
      </c>
      <c r="IH120" s="351" t="str">
        <f>IF(ISERROR(VLOOKUP(HF120,Exploitation!$B$115:$G$119,5,FALSE)),"",VLOOKUP(HF120,Exploitation!$B$115:$G$119,5,FALSE))</f>
        <v/>
      </c>
      <c r="II120" s="351" t="str">
        <f>IF(ISERROR(VLOOKUP(HF120,Exploitation!$B$115:$G$119,6,FALSE)),"",VLOOKUP(HF120,Exploitation!$B$115:$G$119,6,FALSE))</f>
        <v/>
      </c>
      <c r="IJ120" s="351" t="str">
        <f>IF(ISERROR(VLOOKUP(HG120,Exploitation!$B$115:$G$119,5,FALSE)),"",VLOOKUP(HG120,Exploitation!$B$115:$G$119,5,FALSE))</f>
        <v/>
      </c>
      <c r="IK120" s="351" t="str">
        <f>IF(ISERROR(VLOOKUP(HG120,Exploitation!$B$115:$G$119,6,FALSE)),"",VLOOKUP(HG120,Exploitation!$B$115:$G$119,6,FALSE))</f>
        <v/>
      </c>
      <c r="IL120" s="355" t="str">
        <f>IF(ISERROR(VLOOKUP(HE120,Exploitation!$B$123:$D$127,1,FALSE)),"",VLOOKUP(HE120,Exploitation!$B$123:$D$127,1,FALSE))</f>
        <v/>
      </c>
      <c r="IM120" s="355" t="str">
        <f>IF(ISERROR(VLOOKUP(HF120,Exploitation!$B$123:$D$127,1,FALSE)),"",VLOOKUP(HF120,Exploitation!$B$123:$D$127,1,FALSE))</f>
        <v/>
      </c>
      <c r="IN120" s="355" t="str">
        <f>IF(ISERROR(VLOOKUP(HG120,Exploitation!$B$123:$D$127,1,FALSE)),"",VLOOKUP(HG120,Exploitation!$B$123:$D$127,1,FALSE))</f>
        <v/>
      </c>
      <c r="IO120" s="355" t="str">
        <f>IF(ISERROR(VLOOKUP(HE120,Exploitation!$B$123:$D$127,3,FALSE)),"",VLOOKUP(HE120,Exploitation!$B$123:$D$127,3,FALSE))</f>
        <v/>
      </c>
      <c r="IP120" s="355" t="str">
        <f>IF(ISERROR(VLOOKUP(HF120,Exploitation!$B$123:$D$127,3,FALSE)),"",VLOOKUP(HF120,Exploitation!$B$123:$D$127,3,FALSE))</f>
        <v/>
      </c>
      <c r="IQ120" s="355" t="str">
        <f>IF(ISERROR(VLOOKUP(HG120,Exploitation!$B$123:$D$127,3,FALSE)),"",VLOOKUP(HG120,Exploitation!$B$123:$D$127,3,FALSE))</f>
        <v/>
      </c>
      <c r="IR120" s="340">
        <f t="shared" si="188"/>
        <v>0</v>
      </c>
      <c r="IS120" s="340">
        <f t="shared" si="194"/>
        <v>0</v>
      </c>
      <c r="IT120" s="340">
        <f t="shared" si="190"/>
        <v>0</v>
      </c>
      <c r="IU120" s="340">
        <f t="shared" si="190"/>
        <v>0</v>
      </c>
      <c r="IV120" s="340">
        <f t="shared" si="191"/>
        <v>0</v>
      </c>
      <c r="IW120" s="340">
        <f t="shared" si="191"/>
        <v>0</v>
      </c>
    </row>
    <row r="121" spans="1:257" hidden="1" x14ac:dyDescent="0.25"/>
    <row r="122" spans="1:257" hidden="1" x14ac:dyDescent="0.25">
      <c r="A122" s="153"/>
    </row>
    <row r="123" spans="1:257" hidden="1" x14ac:dyDescent="0.25">
      <c r="A123" s="153"/>
      <c r="B123" s="153" t="s">
        <v>693</v>
      </c>
    </row>
    <row r="124" spans="1:257" hidden="1" x14ac:dyDescent="0.25">
      <c r="A124" s="153"/>
    </row>
    <row r="125" spans="1:257" hidden="1" x14ac:dyDescent="0.25">
      <c r="A125" s="153"/>
      <c r="C125" s="560" t="s">
        <v>757</v>
      </c>
      <c r="D125" s="560"/>
      <c r="E125" s="560"/>
      <c r="F125" s="560"/>
      <c r="G125" s="560"/>
      <c r="H125" s="560"/>
      <c r="I125" s="560"/>
      <c r="J125" s="560"/>
      <c r="K125" s="560"/>
      <c r="L125" s="560"/>
      <c r="M125" s="560"/>
      <c r="N125" s="560"/>
      <c r="O125" s="560"/>
      <c r="P125" s="560"/>
      <c r="Q125" s="560"/>
      <c r="R125" s="560"/>
      <c r="S125" s="560"/>
      <c r="T125" s="560"/>
      <c r="U125" s="560" t="s">
        <v>758</v>
      </c>
      <c r="V125" s="560"/>
      <c r="W125" s="560"/>
      <c r="X125" s="560"/>
      <c r="Y125" s="560"/>
      <c r="Z125" s="560"/>
      <c r="AA125" s="560"/>
      <c r="AB125" s="560"/>
      <c r="AC125" s="560"/>
      <c r="AD125" s="560"/>
      <c r="AE125" s="560"/>
      <c r="AF125" s="560"/>
      <c r="AG125" s="560"/>
      <c r="AH125" s="560"/>
      <c r="AI125" s="560"/>
      <c r="AJ125" s="560"/>
      <c r="AK125" s="560"/>
      <c r="AL125" s="560"/>
      <c r="AM125" s="560" t="s">
        <v>759</v>
      </c>
      <c r="AN125" s="560"/>
      <c r="AO125" s="560"/>
      <c r="AP125" s="560"/>
      <c r="AQ125" s="560"/>
      <c r="AR125" s="560"/>
      <c r="AS125" s="560"/>
      <c r="AT125" s="560"/>
      <c r="AU125" s="560"/>
      <c r="AV125" s="560"/>
      <c r="AW125" s="560"/>
      <c r="AX125" s="560"/>
      <c r="AY125" s="560"/>
      <c r="AZ125" s="560"/>
      <c r="BA125" s="560"/>
      <c r="BB125" s="560"/>
      <c r="BC125" s="560"/>
      <c r="BD125" s="560"/>
      <c r="BE125" s="560" t="s">
        <v>760</v>
      </c>
      <c r="BF125" s="560"/>
      <c r="BG125" s="560"/>
      <c r="BH125" s="560"/>
      <c r="BI125" s="560"/>
      <c r="BJ125" s="560"/>
      <c r="BK125" s="560"/>
      <c r="BL125" s="560"/>
      <c r="BM125" s="560"/>
      <c r="BN125" s="560"/>
      <c r="BO125" s="560"/>
      <c r="BP125" s="560"/>
      <c r="BQ125" s="560"/>
      <c r="BR125" s="560"/>
      <c r="BS125" s="560"/>
      <c r="BT125" s="560"/>
      <c r="BU125" s="560"/>
      <c r="BV125" s="560"/>
      <c r="BW125" s="560" t="s">
        <v>761</v>
      </c>
      <c r="BX125" s="560"/>
      <c r="BY125" s="560"/>
      <c r="BZ125" s="560"/>
      <c r="CA125" s="560"/>
      <c r="CB125" s="560"/>
      <c r="CC125" s="560"/>
      <c r="CD125" s="560"/>
      <c r="CE125" s="560"/>
      <c r="CF125" s="560"/>
      <c r="CG125" s="560"/>
      <c r="CH125" s="560"/>
      <c r="CI125" s="560"/>
      <c r="CJ125" s="560"/>
      <c r="CK125" s="560"/>
      <c r="CL125" s="560"/>
      <c r="CM125" s="560"/>
      <c r="CN125" s="560"/>
      <c r="CQ125" s="561" t="s">
        <v>762</v>
      </c>
    </row>
    <row r="126" spans="1:257" ht="29.45" hidden="1" customHeight="1" x14ac:dyDescent="0.25">
      <c r="B126" s="350" t="s">
        <v>308</v>
      </c>
      <c r="C126" s="307" t="s">
        <v>695</v>
      </c>
      <c r="D126" s="307" t="s">
        <v>694</v>
      </c>
      <c r="E126" s="349" t="s">
        <v>696</v>
      </c>
      <c r="F126" s="349" t="s">
        <v>697</v>
      </c>
      <c r="G126" s="349" t="s">
        <v>698</v>
      </c>
      <c r="H126" s="349" t="s">
        <v>699</v>
      </c>
      <c r="I126" s="349" t="s">
        <v>700</v>
      </c>
      <c r="J126" s="349" t="s">
        <v>701</v>
      </c>
      <c r="K126" s="349" t="s">
        <v>702</v>
      </c>
      <c r="L126" s="349" t="s">
        <v>108</v>
      </c>
      <c r="M126" s="349" t="s">
        <v>710</v>
      </c>
      <c r="N126" s="346" t="s">
        <v>703</v>
      </c>
      <c r="O126" s="347" t="s">
        <v>704</v>
      </c>
      <c r="P126" s="347" t="s">
        <v>705</v>
      </c>
      <c r="Q126" s="347" t="s">
        <v>706</v>
      </c>
      <c r="R126" s="347" t="s">
        <v>707</v>
      </c>
      <c r="S126" s="347" t="s">
        <v>708</v>
      </c>
      <c r="T126" s="347" t="s">
        <v>709</v>
      </c>
      <c r="U126" s="273" t="s">
        <v>695</v>
      </c>
      <c r="V126" s="273" t="s">
        <v>694</v>
      </c>
      <c r="W126" s="353" t="s">
        <v>696</v>
      </c>
      <c r="X126" s="349" t="s">
        <v>697</v>
      </c>
      <c r="Y126" s="349" t="s">
        <v>698</v>
      </c>
      <c r="Z126" s="349" t="s">
        <v>699</v>
      </c>
      <c r="AA126" s="349" t="s">
        <v>700</v>
      </c>
      <c r="AB126" s="349" t="s">
        <v>701</v>
      </c>
      <c r="AC126" s="349" t="s">
        <v>702</v>
      </c>
      <c r="AD126" s="349" t="s">
        <v>108</v>
      </c>
      <c r="AE126" s="349" t="s">
        <v>710</v>
      </c>
      <c r="AF126" s="346" t="s">
        <v>703</v>
      </c>
      <c r="AG126" s="347" t="s">
        <v>704</v>
      </c>
      <c r="AH126" s="347" t="s">
        <v>705</v>
      </c>
      <c r="AI126" s="347" t="s">
        <v>706</v>
      </c>
      <c r="AJ126" s="347" t="s">
        <v>707</v>
      </c>
      <c r="AK126" s="347" t="s">
        <v>708</v>
      </c>
      <c r="AL126" s="347" t="s">
        <v>709</v>
      </c>
      <c r="AM126" s="273" t="s">
        <v>695</v>
      </c>
      <c r="AN126" s="273" t="s">
        <v>694</v>
      </c>
      <c r="AO126" s="353" t="s">
        <v>696</v>
      </c>
      <c r="AP126" s="349" t="s">
        <v>697</v>
      </c>
      <c r="AQ126" s="349" t="s">
        <v>698</v>
      </c>
      <c r="AR126" s="349" t="s">
        <v>699</v>
      </c>
      <c r="AS126" s="349" t="s">
        <v>700</v>
      </c>
      <c r="AT126" s="349" t="s">
        <v>701</v>
      </c>
      <c r="AU126" s="349" t="s">
        <v>702</v>
      </c>
      <c r="AV126" s="349" t="s">
        <v>108</v>
      </c>
      <c r="AW126" s="349" t="s">
        <v>710</v>
      </c>
      <c r="AX126" s="346" t="s">
        <v>703</v>
      </c>
      <c r="AY126" s="347" t="s">
        <v>704</v>
      </c>
      <c r="AZ126" s="347" t="s">
        <v>705</v>
      </c>
      <c r="BA126" s="347" t="s">
        <v>706</v>
      </c>
      <c r="BB126" s="347" t="s">
        <v>707</v>
      </c>
      <c r="BC126" s="347" t="s">
        <v>708</v>
      </c>
      <c r="BD126" s="347" t="s">
        <v>709</v>
      </c>
      <c r="BE126" s="273" t="s">
        <v>695</v>
      </c>
      <c r="BF126" s="273" t="s">
        <v>694</v>
      </c>
      <c r="BG126" s="353" t="s">
        <v>696</v>
      </c>
      <c r="BH126" s="349" t="s">
        <v>697</v>
      </c>
      <c r="BI126" s="349" t="s">
        <v>698</v>
      </c>
      <c r="BJ126" s="349" t="s">
        <v>699</v>
      </c>
      <c r="BK126" s="349" t="s">
        <v>700</v>
      </c>
      <c r="BL126" s="349" t="s">
        <v>701</v>
      </c>
      <c r="BM126" s="349" t="s">
        <v>702</v>
      </c>
      <c r="BN126" s="349" t="s">
        <v>108</v>
      </c>
      <c r="BO126" s="349" t="s">
        <v>710</v>
      </c>
      <c r="BP126" s="346" t="s">
        <v>703</v>
      </c>
      <c r="BQ126" s="347" t="s">
        <v>704</v>
      </c>
      <c r="BR126" s="347" t="s">
        <v>705</v>
      </c>
      <c r="BS126" s="347" t="s">
        <v>706</v>
      </c>
      <c r="BT126" s="347" t="s">
        <v>707</v>
      </c>
      <c r="BU126" s="347" t="s">
        <v>708</v>
      </c>
      <c r="BV126" s="347" t="s">
        <v>709</v>
      </c>
      <c r="BW126" s="273" t="s">
        <v>695</v>
      </c>
      <c r="BX126" s="273" t="s">
        <v>694</v>
      </c>
      <c r="BY126" s="353" t="s">
        <v>696</v>
      </c>
      <c r="BZ126" s="349" t="s">
        <v>697</v>
      </c>
      <c r="CA126" s="349" t="s">
        <v>698</v>
      </c>
      <c r="CB126" s="349" t="s">
        <v>699</v>
      </c>
      <c r="CC126" s="349" t="s">
        <v>700</v>
      </c>
      <c r="CD126" s="349" t="s">
        <v>701</v>
      </c>
      <c r="CE126" s="349" t="s">
        <v>702</v>
      </c>
      <c r="CF126" s="349" t="s">
        <v>108</v>
      </c>
      <c r="CG126" s="349" t="s">
        <v>710</v>
      </c>
      <c r="CH126" s="346" t="s">
        <v>703</v>
      </c>
      <c r="CI126" s="347" t="s">
        <v>704</v>
      </c>
      <c r="CJ126" s="347" t="s">
        <v>705</v>
      </c>
      <c r="CK126" s="347" t="s">
        <v>706</v>
      </c>
      <c r="CL126" s="347" t="s">
        <v>707</v>
      </c>
      <c r="CM126" s="347" t="s">
        <v>708</v>
      </c>
      <c r="CN126" s="347" t="s">
        <v>709</v>
      </c>
      <c r="CQ126" s="561"/>
    </row>
    <row r="127" spans="1:257" hidden="1" x14ac:dyDescent="0.25">
      <c r="A127" s="331">
        <v>1</v>
      </c>
      <c r="B127" s="280" t="str">
        <f>B101</f>
        <v>P1P2P3</v>
      </c>
      <c r="C127" s="340" t="str">
        <f>IF(AS101&lt;&gt;"",AS101,"")</f>
        <v/>
      </c>
      <c r="D127" s="340" t="str">
        <f>IF(ISERROR(IF(AT101&lt;&gt;"",AT101,VLOOKUP(IF(AJ101&lt;&gt;"",AJ101,IF(AL101&lt;&gt;"",AL101,IF(AN101&lt;&gt;"",AN101))),Exploitation!$B$123:$D$127,3,FALSE))),"",IF(AT101&lt;&gt;"",AT101,VLOOKUP(IF(AJ101&lt;&gt;"",AJ101,IF(AL101&lt;&gt;"",AL101,IF(AN101&lt;&gt;"",AN101))),Exploitation!$B$123:$D$127,3,FALSE)))</f>
        <v>Pas de stockage</v>
      </c>
      <c r="E127" s="357" t="str">
        <f>IF(ISERROR(IF(AU101&lt;&gt;"",AU101,VLOOKUP(IF(AK101&lt;&gt;"",AK101,IF(AM101&lt;&gt;"",AM101,IF(AO101&lt;&gt;"",AO101))),Exploitation!$B$123:$D$127,3,FALSE))),"",IF(AU101&lt;&gt;"",AU101,VLOOKUP(IF(AK101&lt;&gt;"",AK101,IF(AM101&lt;&gt;"",AM101,IF(AO101&lt;&gt;"",AO101))),Exploitation!$B$123:$D$127,3,FALSE)))</f>
        <v/>
      </c>
      <c r="F127" s="359">
        <f>IF(C127&lt;&gt;"",AV101,0)</f>
        <v>0</v>
      </c>
      <c r="G127" s="359">
        <f t="shared" ref="G127:G146" si="195">IF(C127&lt;&gt;"",AW101,0)</f>
        <v>0</v>
      </c>
      <c r="H127" s="359">
        <f t="shared" ref="H127:H146" ca="1" si="196">IF($D127&lt;&gt;"",X101+AB101+AF101+AX101,0)</f>
        <v>25267.317264000005</v>
      </c>
      <c r="I127" s="359">
        <f t="shared" ref="I127:I146" ca="1" si="197">IF($D127&lt;&gt;"",Z101+AD101+AH101+AY101,0)</f>
        <v>38803.380084000004</v>
      </c>
      <c r="J127" s="359">
        <f t="shared" ref="J127:J146" si="198">IF($E127&lt;&gt;"",Y101+AC101+AG101+AZ101,0)</f>
        <v>0</v>
      </c>
      <c r="K127" s="359">
        <f>IF($E127&lt;&gt;"",AA101+AE101+AI101+BA101,0)</f>
        <v>0</v>
      </c>
      <c r="L127" s="329">
        <f>(K127-J127)*'Donnees d''entrée'!$C$493</f>
        <v>0</v>
      </c>
      <c r="M127" s="329">
        <f>J127+L127</f>
        <v>0</v>
      </c>
      <c r="N127" s="358">
        <f t="shared" ref="N127:N146" si="199">IF(ISERROR(VLOOKUP(E46,FE_NH3,3,FALSE)),0,VLOOKUP(E46,FE_NH3,3,FALSE))</f>
        <v>0.17</v>
      </c>
      <c r="O127" s="300">
        <f t="shared" ref="O127:O146" si="200">IF(ISERROR(VLOOKUP(C127,FA_stockage,2,FALSE)),0,VLOOKUP(C127,FA_stockage,2,FALSE))</f>
        <v>0</v>
      </c>
      <c r="P127" s="300">
        <f t="shared" ref="P127:P146" si="201">IF(ISERROR(VLOOKUP(D127,FA_stockage,2,FALSE)),0,VLOOKUP(D127,FA_stockage,2,FALSE))</f>
        <v>0</v>
      </c>
      <c r="Q127" s="300">
        <f t="shared" ref="Q127:Q146" si="202">IF(ISERROR(VLOOKUP(E127,FA_stockage,2,FALSE)),0,VLOOKUP(E127,FA_stockage,2,FALSE))</f>
        <v>0</v>
      </c>
      <c r="R127" s="357">
        <f>F127*$N127*O127</f>
        <v>0</v>
      </c>
      <c r="S127" s="362">
        <f t="shared" ref="S127:S146" ca="1" si="203">H127*$N127*P127</f>
        <v>0</v>
      </c>
      <c r="T127" s="362">
        <f>M127*$N127*Q127</f>
        <v>0</v>
      </c>
      <c r="U127" s="340" t="str">
        <f>IF(CR101&lt;&gt;"",CR101,"")</f>
        <v/>
      </c>
      <c r="V127" s="340" t="str">
        <f>IF(ISERROR(IF(CS101&lt;&gt;"",CS101,VLOOKUP(IF(CI101&lt;&gt;"",CI101,IF(CK101&lt;&gt;"",CK101,IF(CM101&lt;&gt;"",CM101))),Exploitation!$B$123:$D$127,3,FALSE))),"",IF(CS101&lt;&gt;"",CS101,VLOOKUP(IF(CI101&lt;&gt;"",CI101,IF(CK101&lt;&gt;"",CK101,IF(CM101&lt;&gt;"",CM101))),Exploitation!$B$123:$D$127,3,FALSE)))</f>
        <v/>
      </c>
      <c r="W127" s="340" t="str">
        <f>IF(ISERROR(IF(CT101&lt;&gt;"",CT101,VLOOKUP(IF(CJ101&lt;&gt;"",CJ101,IF(CL101&lt;&gt;"",CL101,IF(CN101&lt;&gt;"",CN101))),Exploitation!$B$123:$D$127,3,FALSE))),"",IF(CT101&lt;&gt;"",CT101,VLOOKUP(IF(CJ101&lt;&gt;"",CJ101,IF(CL101&lt;&gt;"",CL101,IF(CN101&lt;&gt;"",CN101))),Exploitation!$B$123:$D$127,3,FALSE)))</f>
        <v/>
      </c>
      <c r="X127" s="359">
        <f>IF(U127&lt;&gt;"",CU101,0)</f>
        <v>0</v>
      </c>
      <c r="Y127" s="359">
        <f>IF(U127&lt;&gt;"",CV101,0)</f>
        <v>0</v>
      </c>
      <c r="Z127" s="359">
        <f>IF($V127&lt;&gt;"",BW101+CA101+CE101+CW101,0)</f>
        <v>0</v>
      </c>
      <c r="AA127" s="359">
        <f>IF($V127&lt;&gt;"",BY101+CC101+CG101+CX101,0)</f>
        <v>0</v>
      </c>
      <c r="AB127" s="359">
        <f>IF($W127&lt;&gt;"",BX101+CB101+CF101+CY101,0)</f>
        <v>0</v>
      </c>
      <c r="AC127" s="359">
        <f>IF($W127&lt;&gt;"",BZ101+CD101+CH101+CZ101,0)</f>
        <v>0</v>
      </c>
      <c r="AD127" s="329">
        <f>(AC127-AB127)*'Donnees d''entrée'!$C$493</f>
        <v>0</v>
      </c>
      <c r="AE127" s="329">
        <f>AB127+AD127</f>
        <v>0</v>
      </c>
      <c r="AF127" s="358">
        <f t="shared" ref="AF127:AF146" si="204">IF(ISERROR(VLOOKUP(Q46,FE_NH3,3,FALSE)),0,VLOOKUP(Q46,FE_NH3,3,FALSE))</f>
        <v>0</v>
      </c>
      <c r="AG127" s="300">
        <f t="shared" ref="AG127:AG146" si="205">IF(ISERROR(VLOOKUP(U127,FA_stockage,2,FALSE)),0,VLOOKUP(U127,FA_stockage,2,FALSE))</f>
        <v>0</v>
      </c>
      <c r="AH127" s="300">
        <f t="shared" ref="AH127:AH146" si="206">IF(ISERROR(VLOOKUP(V127,FA_stockage,2,FALSE)),0,VLOOKUP(V127,FA_stockage,2,FALSE))</f>
        <v>0</v>
      </c>
      <c r="AI127" s="300">
        <f t="shared" ref="AI127:AI146" si="207">IF(ISERROR(VLOOKUP(W127,FA_stockage,2,FALSE)),0,VLOOKUP(W127,FA_stockage,2,FALSE))</f>
        <v>0</v>
      </c>
      <c r="AJ127" s="357">
        <f>X127*$AF127*AG127</f>
        <v>0</v>
      </c>
      <c r="AK127" s="357">
        <f>Z127*$AF127*AH127</f>
        <v>0</v>
      </c>
      <c r="AL127" s="357">
        <f>AE127*$AF127*AI127</f>
        <v>0</v>
      </c>
      <c r="AM127" s="340" t="str">
        <f>IF(EQ101&lt;&gt;"",EQ101,"")</f>
        <v/>
      </c>
      <c r="AN127" s="340" t="str">
        <f>IF(ISERROR(IF(ER101&lt;&gt;"",ER101,VLOOKUP(IF(EH101&lt;&gt;"",EH101,IF(EJ101&lt;&gt;"",EJ101,IF(EL101&lt;&gt;"",EL101))),Exploitation!$B$123:$D$127,3,FALSE))),"",IF(ER101&lt;&gt;"",ER101,VLOOKUP(IF(EH101&lt;&gt;"",EH101,IF(EJ101&lt;&gt;"",EJ101,IF(EL101&lt;&gt;"",EL101))),Exploitation!$B$123:$D$127,3,FALSE)))</f>
        <v/>
      </c>
      <c r="AO127" s="340" t="str">
        <f>IF(ISERROR(IF(ES101&lt;&gt;"",ES101,VLOOKUP(IF(EI101&lt;&gt;"",EI101,IF(EK101&lt;&gt;"",EK101,IF(EM101&lt;&gt;"",EM101))),Exploitation!$B$123:$D$127,3,FALSE))),"",IF(ES101&lt;&gt;"",ES101,VLOOKUP(IF(EI101&lt;&gt;"",EI101,IF(EK101&lt;&gt;"",EK101,IF(EM101&lt;&gt;"",EM101))),Exploitation!$B$123:$D$127,3,FALSE)))</f>
        <v/>
      </c>
      <c r="AP127" s="359">
        <f>IF(AM127&lt;&gt;"",ET101,0)</f>
        <v>0</v>
      </c>
      <c r="AQ127" s="359">
        <f>IF(AM127&lt;&gt;"",EU101,0)</f>
        <v>0</v>
      </c>
      <c r="AR127" s="359">
        <f>IF($AN127&lt;&gt;"",DV101+DZ101+ED101+EV101,0)</f>
        <v>0</v>
      </c>
      <c r="AS127" s="359">
        <f>IF($AN127&lt;&gt;"",DX101+EB101+EF101+EW101,0)</f>
        <v>0</v>
      </c>
      <c r="AT127" s="359">
        <f>IF($AO127&lt;&gt;"",DW101+EA101+EE101+EX101,0)</f>
        <v>0</v>
      </c>
      <c r="AU127" s="359">
        <f>IF($AO127&lt;&gt;"",DY101+EC101+EG101+EY101,0)</f>
        <v>0</v>
      </c>
      <c r="AV127" s="329">
        <f>(AU127-AT127)*'Donnees d''entrée'!$C$493</f>
        <v>0</v>
      </c>
      <c r="AW127" s="329">
        <f>AT127+AV127</f>
        <v>0</v>
      </c>
      <c r="AX127" s="358">
        <f t="shared" ref="AX127:AX146" si="208">IF(ISERROR(VLOOKUP(AC46,FE_NH3,3,FALSE)),0,VLOOKUP(AC46,FE_NH3,3,FALSE))</f>
        <v>0</v>
      </c>
      <c r="AY127" s="300">
        <f t="shared" ref="AY127:AY146" si="209">IF(ISERROR(VLOOKUP(AM127,FA_stockage,2,FALSE)),0,VLOOKUP(AM127,FA_stockage,2,FALSE))</f>
        <v>0</v>
      </c>
      <c r="AZ127" s="300">
        <f t="shared" ref="AZ127:AZ146" si="210">IF(ISERROR(VLOOKUP(AN127,FA_stockage,2,FALSE)),0,VLOOKUP(AN127,FA_stockage,2,FALSE))</f>
        <v>0</v>
      </c>
      <c r="BA127" s="300">
        <f t="shared" ref="BA127:BA146" si="211">IF(ISERROR(VLOOKUP(AO127,FA_stockage,2,FALSE)),0,VLOOKUP(AO127,FA_stockage,2,FALSE))</f>
        <v>0</v>
      </c>
      <c r="BB127" s="357">
        <f>AP127*$AX127*AY127</f>
        <v>0</v>
      </c>
      <c r="BC127" s="357">
        <f>AR127*$AX127*AZ127</f>
        <v>0</v>
      </c>
      <c r="BD127" s="357">
        <f>AW127*$AX127*BA127</f>
        <v>0</v>
      </c>
      <c r="BE127" s="340" t="str">
        <f>IF(GP101&lt;&gt;"",GP101,"")</f>
        <v/>
      </c>
      <c r="BF127" s="340" t="str">
        <f>IF(ISERROR(IF(GQ101&lt;&gt;"",GQ101,VLOOKUP(IF(GG101&lt;&gt;"",GG101,IF(GI101&lt;&gt;"",GI101,IF(GK101&lt;&gt;"",GK101))),Exploitation!$B$123:$D$127,3,FALSE))),"",IF(GQ101&lt;&gt;"",GQ101,VLOOKUP(IF(GG101&lt;&gt;"",GG101,IF(GI101&lt;&gt;"",GI101,IF(GK101&lt;&gt;"",GK101))),Exploitation!$B$123:$D$127,3,FALSE)))</f>
        <v/>
      </c>
      <c r="BG127" s="340" t="str">
        <f>IF(ISERROR(IF(GR101&lt;&gt;"",GR101,VLOOKUP(IF(GH101&lt;&gt;"",GH101,IF(GJ101&lt;&gt;"",GJ101,IF(GL101&lt;&gt;"",GL101))),Exploitation!$B$123:$D$127,3,FALSE))),"",IF(GR101&lt;&gt;"",GR101,VLOOKUP(IF(GH101&lt;&gt;"",GH101,IF(GJ101&lt;&gt;"",GJ101,IF(GL101&lt;&gt;"",GL101))),Exploitation!$B$123:$D$127,3,FALSE)))</f>
        <v/>
      </c>
      <c r="BH127" s="359">
        <f>IF(BE127&lt;&gt;"",GS101,0)</f>
        <v>0</v>
      </c>
      <c r="BI127" s="359">
        <f>IF(BE127&lt;&gt;"",GT101,0)</f>
        <v>0</v>
      </c>
      <c r="BJ127" s="359">
        <f>IF($BF127&lt;&gt;"",FU101+FY101+GC101+GU101,0)</f>
        <v>0</v>
      </c>
      <c r="BK127" s="359">
        <f>IF($BF127&lt;&gt;"",FW101+GA101+GE101+GV101,0)</f>
        <v>0</v>
      </c>
      <c r="BL127" s="359">
        <f>IF($BG127&lt;&gt;"",FV101+FZ101+GD101+GW101,0)</f>
        <v>0</v>
      </c>
      <c r="BM127" s="359">
        <f>IF($BG127&lt;&gt;"",FX101+GB101+GF101+GX101,0)</f>
        <v>0</v>
      </c>
      <c r="BN127" s="329">
        <f>(BM127-BL127)*'Donnees d''entrée'!$C$493</f>
        <v>0</v>
      </c>
      <c r="BO127" s="329">
        <f>BL127+BN127</f>
        <v>0</v>
      </c>
      <c r="BP127" s="358">
        <f t="shared" ref="BP127:BP146" si="212">IF(ISERROR(VLOOKUP(AO46,FE_NH3,3,FALSE)),0,VLOOKUP(AO46,FE_NH3,3,FALSE))</f>
        <v>0</v>
      </c>
      <c r="BQ127" s="300">
        <f t="shared" ref="BQ127:BQ146" si="213">IF(ISERROR(VLOOKUP(BE127,FA_stockage,2,FALSE)),0,VLOOKUP(BE127,FA_stockage,2,FALSE))</f>
        <v>0</v>
      </c>
      <c r="BR127" s="300">
        <f t="shared" ref="BR127:BR146" si="214">IF(ISERROR(VLOOKUP(BF127,FA_stockage,2,FALSE)),0,VLOOKUP(BF127,FA_stockage,2,FALSE))</f>
        <v>0</v>
      </c>
      <c r="BS127" s="300">
        <f t="shared" ref="BS127:BS146" si="215">IF(ISERROR(VLOOKUP(BG127,FA_stockage,2,FALSE)),0,VLOOKUP(BG127,FA_stockage,2,FALSE))</f>
        <v>0</v>
      </c>
      <c r="BT127" s="357">
        <f>BH127*$BP127*BQ127</f>
        <v>0</v>
      </c>
      <c r="BU127" s="357">
        <f>BJ127*$BP127*BR127</f>
        <v>0</v>
      </c>
      <c r="BV127" s="357">
        <f>BO127*$BP127*BS127</f>
        <v>0</v>
      </c>
      <c r="BW127" s="340" t="str">
        <f>IF(IO101&lt;&gt;"",IO101,"")</f>
        <v/>
      </c>
      <c r="BX127" s="340" t="str">
        <f>IF(ISERROR(IF(IP101&lt;&gt;"",IP101,VLOOKUP(IF(IF101&lt;&gt;"",IF101,IF(IH101&lt;&gt;"",IH101,IF(IJ101&lt;&gt;"",IJ101))),Exploitation!$B$123:$D$127,3,FALSE))),"",IF(IP101&lt;&gt;"",IP101,VLOOKUP(IF(IF101&lt;&gt;"",IF101,IF(IH101&lt;&gt;"",IH101,IF(IJ101&lt;&gt;"",IJ101))),Exploitation!$B$123:$D$127,3,FALSE)))</f>
        <v/>
      </c>
      <c r="BY127" s="340" t="str">
        <f>IF(ISERROR(IF(IQ101&lt;&gt;"",IQ101,VLOOKUP(IF(IG101&lt;&gt;"",IG101,IF(II101&lt;&gt;"",II101,IF(IK101&lt;&gt;"",IK101))),Exploitation!$B$123:$D$127,3,FALSE))),"",IF(IQ101&lt;&gt;"",IQ101,VLOOKUP(IF(IG101&lt;&gt;"",IG101,IF(II101&lt;&gt;"",II101,IF(IK101&lt;&gt;"",IK101))),Exploitation!$B$123:$D$127,3,FALSE)))</f>
        <v/>
      </c>
      <c r="BZ127" s="359">
        <f>IF(BW127&lt;&gt;"",IR101,0)</f>
        <v>0</v>
      </c>
      <c r="CA127" s="359">
        <f>IF(BW127&lt;&gt;"",IS101,0)</f>
        <v>0</v>
      </c>
      <c r="CB127" s="359">
        <f>IF($BX127&lt;&gt;"",HT101+HX101+IB101+IT101,0)</f>
        <v>0</v>
      </c>
      <c r="CC127" s="359">
        <f>IF($BX127&lt;&gt;"",HV101+HZ101+ID101+IU101,0)</f>
        <v>0</v>
      </c>
      <c r="CD127" s="359">
        <f>IF($BY127&lt;&gt;"",HU101+HY101+IC101+IV101,0)</f>
        <v>0</v>
      </c>
      <c r="CE127" s="359">
        <f>IF($BY127&lt;&gt;"",HW101+IA101+IE101+IW101,0)</f>
        <v>0</v>
      </c>
      <c r="CF127" s="329">
        <f>(CE127-CD127)*'Donnees d''entrée'!$C$493</f>
        <v>0</v>
      </c>
      <c r="CG127" s="329">
        <f>CD127+CF127</f>
        <v>0</v>
      </c>
      <c r="CH127" s="358">
        <f t="shared" ref="CH127:CH146" si="216">IF(ISERROR(VLOOKUP(BA46,FE_NH3,3,FALSE)),0,VLOOKUP(BA46,FE_NH3,3,FALSE))</f>
        <v>0</v>
      </c>
      <c r="CI127" s="300">
        <f t="shared" ref="CI127:CI146" si="217">IF(ISERROR(VLOOKUP(BW127,FA_stockage,2,FALSE)),0,VLOOKUP(BW127,FA_stockage,2,FALSE))</f>
        <v>0</v>
      </c>
      <c r="CJ127" s="300">
        <f t="shared" ref="CJ127:CJ146" si="218">IF(ISERROR(VLOOKUP(BX127,FA_stockage,2,FALSE)),0,VLOOKUP(BX127,FA_stockage,2,FALSE))</f>
        <v>0</v>
      </c>
      <c r="CK127" s="300">
        <f t="shared" ref="CK127:CK146" si="219">IF(ISERROR(VLOOKUP(BY127,FA_stockage,2,FALSE)),0,VLOOKUP(BY127,FA_stockage,2,FALSE))</f>
        <v>0</v>
      </c>
      <c r="CL127" s="357">
        <f>BZ127*$CH127*CI127</f>
        <v>0</v>
      </c>
      <c r="CM127" s="357">
        <f>CB127*$CH127*CJ127</f>
        <v>0</v>
      </c>
      <c r="CN127" s="357">
        <f>CG127*$CH127*CK127</f>
        <v>0</v>
      </c>
      <c r="CQ127" s="361">
        <f ca="1">SUM(R127:T127,AJ127:AL127,BB127:BD127,BT127:BV127,CL127:CN127)</f>
        <v>0</v>
      </c>
    </row>
    <row r="128" spans="1:257" hidden="1" x14ac:dyDescent="0.25">
      <c r="A128" s="331">
        <v>2</v>
      </c>
      <c r="B128" s="280" t="str">
        <f t="shared" ref="B128:B146" si="220">B102</f>
        <v/>
      </c>
      <c r="C128" s="340" t="str">
        <f t="shared" ref="C128:C146" si="221">IF(AS102&lt;&gt;"",AS102,"")</f>
        <v/>
      </c>
      <c r="D128" s="340" t="str">
        <f>IF(ISERROR(IF(AT102&lt;&gt;"",AT102,VLOOKUP(IF(AJ102&lt;&gt;"",AJ102,IF(AL102&lt;&gt;"",AL102,IF(AN102&lt;&gt;"",AN102))),Exploitation!$B$123:$D$127,3,FALSE))),"",IF(AT102&lt;&gt;"",AT102,VLOOKUP(IF(AJ102&lt;&gt;"",AJ102,IF(AL102&lt;&gt;"",AL102,IF(AN102&lt;&gt;"",AN102))),Exploitation!$B$123:$D$127,3,FALSE)))</f>
        <v/>
      </c>
      <c r="E128" s="356" t="str">
        <f>IF(ISERROR(IF(AU102&lt;&gt;"",AU102,VLOOKUP(IF(AK102&lt;&gt;"",AK102,IF(AM102&lt;&gt;"",AM102,IF(AO102&lt;&gt;"",AO102))),Exploitation!$B$123:$D$127,3,FALSE))),"",IF(AU102&lt;&gt;"",AU102,VLOOKUP(IF(AK102&lt;&gt;"",AK102,IF(AM102&lt;&gt;"",AM102,IF(AO102&lt;&gt;"",AO102))),Exploitation!$B$123:$D$127,3,FALSE)))</f>
        <v/>
      </c>
      <c r="F128" s="360">
        <f t="shared" ref="F128:F146" si="222">IF(C128&lt;&gt;"",AV102,0)</f>
        <v>0</v>
      </c>
      <c r="G128" s="359">
        <f t="shared" si="195"/>
        <v>0</v>
      </c>
      <c r="H128" s="359">
        <f t="shared" si="196"/>
        <v>0</v>
      </c>
      <c r="I128" s="359">
        <f t="shared" si="197"/>
        <v>0</v>
      </c>
      <c r="J128" s="359">
        <f t="shared" si="198"/>
        <v>0</v>
      </c>
      <c r="K128" s="359">
        <f t="shared" ref="K128:K146" si="223">IF($E128&lt;&gt;"",AA102+AE102+AI102+BA102,0)</f>
        <v>0</v>
      </c>
      <c r="L128" s="329">
        <f>(K128-J128)*'Donnees d''entrée'!$C$493</f>
        <v>0</v>
      </c>
      <c r="M128" s="329">
        <f t="shared" ref="M128:M146" si="224">J128+L128</f>
        <v>0</v>
      </c>
      <c r="N128" s="358">
        <f t="shared" si="199"/>
        <v>0</v>
      </c>
      <c r="O128" s="300">
        <f t="shared" si="200"/>
        <v>0</v>
      </c>
      <c r="P128" s="300">
        <f t="shared" si="201"/>
        <v>0</v>
      </c>
      <c r="Q128" s="300">
        <f t="shared" si="202"/>
        <v>0</v>
      </c>
      <c r="R128" s="357">
        <f t="shared" ref="R128:R146" si="225">F128*$N128*O128</f>
        <v>0</v>
      </c>
      <c r="S128" s="362">
        <f t="shared" si="203"/>
        <v>0</v>
      </c>
      <c r="T128" s="362">
        <f t="shared" ref="T128:T146" si="226">M128*$N128*Q128</f>
        <v>0</v>
      </c>
      <c r="U128" s="340" t="str">
        <f t="shared" ref="U128:U146" si="227">IF(CR102&lt;&gt;"",CR102,"")</f>
        <v/>
      </c>
      <c r="V128" s="340" t="str">
        <f>IF(ISERROR(IF(CS102&lt;&gt;"",CS102,VLOOKUP(IF(CI102&lt;&gt;"",CI102,IF(CK102&lt;&gt;"",CK102,IF(CM102&lt;&gt;"",CM102))),Exploitation!$B$123:$D$127,3,FALSE))),"",IF(CS102&lt;&gt;"",CS102,VLOOKUP(IF(CI102&lt;&gt;"",CI102,IF(CK102&lt;&gt;"",CK102,IF(CM102&lt;&gt;"",CM102))),Exploitation!$B$123:$D$127,3,FALSE)))</f>
        <v/>
      </c>
      <c r="W128" s="340" t="str">
        <f>IF(ISERROR(IF(CT102&lt;&gt;"",CT102,VLOOKUP(IF(CJ102&lt;&gt;"",CJ102,IF(CL102&lt;&gt;"",CL102,IF(CN102&lt;&gt;"",CN102))),Exploitation!$B$123:$D$127,3,FALSE))),"",IF(CT102&lt;&gt;"",CT102,VLOOKUP(IF(CJ102&lt;&gt;"",CJ102,IF(CL102&lt;&gt;"",CL102,IF(CN102&lt;&gt;"",CN102))),Exploitation!$B$123:$D$127,3,FALSE)))</f>
        <v/>
      </c>
      <c r="X128" s="359">
        <f t="shared" ref="X128:X146" si="228">IF(U128&lt;&gt;"",CU102,0)</f>
        <v>0</v>
      </c>
      <c r="Y128" s="359">
        <f t="shared" ref="Y128:Y146" si="229">IF(U128&lt;&gt;"",CV102,0)</f>
        <v>0</v>
      </c>
      <c r="Z128" s="359">
        <f t="shared" ref="Z128:Z146" si="230">IF($V128&lt;&gt;"",BW102+CA102+CE102+CW102,0)</f>
        <v>0</v>
      </c>
      <c r="AA128" s="359">
        <f t="shared" ref="AA128:AA145" si="231">IF($V128&lt;&gt;"",BY102+CC102+CG102+CX102,0)</f>
        <v>0</v>
      </c>
      <c r="AB128" s="359">
        <f t="shared" ref="AB128:AB146" si="232">IF($W128&lt;&gt;"",BX102+CB102+CF102+CY102,0)</f>
        <v>0</v>
      </c>
      <c r="AC128" s="359">
        <f t="shared" ref="AC128:AC146" si="233">IF($W128&lt;&gt;"",BZ102+CD102+CH102+CZ102,0)</f>
        <v>0</v>
      </c>
      <c r="AD128" s="329">
        <f>(AC128-AB128)*'Donnees d''entrée'!$C$493</f>
        <v>0</v>
      </c>
      <c r="AE128" s="329">
        <f t="shared" ref="AE128:AE146" si="234">AB128+AD128</f>
        <v>0</v>
      </c>
      <c r="AF128" s="358">
        <f t="shared" si="204"/>
        <v>0</v>
      </c>
      <c r="AG128" s="300">
        <f t="shared" si="205"/>
        <v>0</v>
      </c>
      <c r="AH128" s="300">
        <f t="shared" si="206"/>
        <v>0</v>
      </c>
      <c r="AI128" s="300">
        <f t="shared" si="207"/>
        <v>0</v>
      </c>
      <c r="AJ128" s="357">
        <f t="shared" ref="AJ128:AJ146" si="235">X128*$AF128*AG128</f>
        <v>0</v>
      </c>
      <c r="AK128" s="357">
        <f t="shared" ref="AK128:AK146" si="236">Z128*$AF128*AH128</f>
        <v>0</v>
      </c>
      <c r="AL128" s="357">
        <f t="shared" ref="AL128:AL146" si="237">AE128*$AF128*AI128</f>
        <v>0</v>
      </c>
      <c r="AM128" s="340" t="str">
        <f t="shared" ref="AM128:AM146" si="238">IF(EQ102&lt;&gt;"",EQ102,"")</f>
        <v/>
      </c>
      <c r="AN128" s="340" t="str">
        <f>IF(ISERROR(IF(ER102&lt;&gt;"",ER102,VLOOKUP(IF(EH102&lt;&gt;"",EH102,IF(EJ102&lt;&gt;"",EJ102,IF(EL102&lt;&gt;"",EL102))),Exploitation!$B$123:$D$127,3,FALSE))),"",IF(ER102&lt;&gt;"",ER102,VLOOKUP(IF(EH102&lt;&gt;"",EH102,IF(EJ102&lt;&gt;"",EJ102,IF(EL102&lt;&gt;"",EL102))),Exploitation!$B$123:$D$127,3,FALSE)))</f>
        <v/>
      </c>
      <c r="AO128" s="340" t="str">
        <f>IF(ISERROR(IF(ES102&lt;&gt;"",ES102,VLOOKUP(IF(EI102&lt;&gt;"",EI102,IF(EK102&lt;&gt;"",EK102,IF(EM102&lt;&gt;"",EM102))),Exploitation!$B$123:$D$127,3,FALSE))),"",IF(ES102&lt;&gt;"",ES102,VLOOKUP(IF(EI102&lt;&gt;"",EI102,IF(EK102&lt;&gt;"",EK102,IF(EM102&lt;&gt;"",EM102))),Exploitation!$B$123:$D$127,3,FALSE)))</f>
        <v/>
      </c>
      <c r="AP128" s="359">
        <f t="shared" ref="AP128:AP146" si="239">IF(AM128&lt;&gt;"",ET102,0)</f>
        <v>0</v>
      </c>
      <c r="AQ128" s="359">
        <f t="shared" ref="AQ128:AQ146" si="240">IF(AM128&lt;&gt;"",EU102,0)</f>
        <v>0</v>
      </c>
      <c r="AR128" s="359">
        <f t="shared" ref="AR128:AR146" si="241">IF($AN128&lt;&gt;"",DV102+DZ102+ED102+EV102,0)</f>
        <v>0</v>
      </c>
      <c r="AS128" s="359">
        <f t="shared" ref="AS128:AS146" si="242">IF($AN128&lt;&gt;"",DX102+EB102+EF102+EW102,0)</f>
        <v>0</v>
      </c>
      <c r="AT128" s="359">
        <f t="shared" ref="AT128:AT146" si="243">IF($AO128&lt;&gt;"",DW102+EA102+EE102+EX102,0)</f>
        <v>0</v>
      </c>
      <c r="AU128" s="359">
        <f t="shared" ref="AU128:AU146" si="244">IF($AO128&lt;&gt;"",DY102+EC102+EG102+EY102,0)</f>
        <v>0</v>
      </c>
      <c r="AV128" s="329">
        <f>(AU128-AT128)*'Donnees d''entrée'!$C$493</f>
        <v>0</v>
      </c>
      <c r="AW128" s="329">
        <f t="shared" ref="AW128:AW146" si="245">AT128+AV128</f>
        <v>0</v>
      </c>
      <c r="AX128" s="358">
        <f t="shared" si="208"/>
        <v>0</v>
      </c>
      <c r="AY128" s="300">
        <f t="shared" si="209"/>
        <v>0</v>
      </c>
      <c r="AZ128" s="300">
        <f t="shared" si="210"/>
        <v>0</v>
      </c>
      <c r="BA128" s="300">
        <f t="shared" si="211"/>
        <v>0</v>
      </c>
      <c r="BB128" s="357">
        <f t="shared" ref="BB128:BB146" si="246">AP128*$AX128*AY128</f>
        <v>0</v>
      </c>
      <c r="BC128" s="357">
        <f t="shared" ref="BC128:BC146" si="247">AR128*$AX128*AZ128</f>
        <v>0</v>
      </c>
      <c r="BD128" s="357">
        <f t="shared" ref="BD128:BD146" si="248">AW128*$AX128*BA128</f>
        <v>0</v>
      </c>
      <c r="BE128" s="340" t="str">
        <f t="shared" ref="BE128:BE146" si="249">IF(GP102&lt;&gt;"",GP102,"")</f>
        <v/>
      </c>
      <c r="BF128" s="340" t="str">
        <f>IF(ISERROR(IF(GQ102&lt;&gt;"",GQ102,VLOOKUP(IF(GG102&lt;&gt;"",GG102,IF(GI102&lt;&gt;"",GI102,IF(GK102&lt;&gt;"",GK102))),Exploitation!$B$123:$D$127,3,FALSE))),"",IF(GQ102&lt;&gt;"",GQ102,VLOOKUP(IF(GG102&lt;&gt;"",GG102,IF(GI102&lt;&gt;"",GI102,IF(GK102&lt;&gt;"",GK102))),Exploitation!$B$123:$D$127,3,FALSE)))</f>
        <v/>
      </c>
      <c r="BG128" s="340" t="str">
        <f>IF(ISERROR(IF(GR102&lt;&gt;"",GR102,VLOOKUP(IF(GH102&lt;&gt;"",GH102,IF(GJ102&lt;&gt;"",GJ102,IF(GL102&lt;&gt;"",GL102))),Exploitation!$B$123:$D$127,3,FALSE))),"",IF(GR102&lt;&gt;"",GR102,VLOOKUP(IF(GH102&lt;&gt;"",GH102,IF(GJ102&lt;&gt;"",GJ102,IF(GL102&lt;&gt;"",GL102))),Exploitation!$B$123:$D$127,3,FALSE)))</f>
        <v/>
      </c>
      <c r="BH128" s="359">
        <f t="shared" ref="BH128:BH146" si="250">IF(BE128&lt;&gt;"",GS102,0)</f>
        <v>0</v>
      </c>
      <c r="BI128" s="359">
        <f t="shared" ref="BI128:BI146" si="251">IF(BE128&lt;&gt;"",GT102,0)</f>
        <v>0</v>
      </c>
      <c r="BJ128" s="359">
        <f t="shared" ref="BJ128:BJ146" si="252">IF($BF128&lt;&gt;"",FU102+FY102+GC102+GU102,0)</f>
        <v>0</v>
      </c>
      <c r="BK128" s="359">
        <f t="shared" ref="BK128:BK146" si="253">IF($BF128&lt;&gt;"",FW102+GA102+GE102+GV102,0)</f>
        <v>0</v>
      </c>
      <c r="BL128" s="359">
        <f t="shared" ref="BL128:BL146" si="254">IF($BG128&lt;&gt;"",FV102+FZ102+GD102+GW102,0)</f>
        <v>0</v>
      </c>
      <c r="BM128" s="359">
        <f t="shared" ref="BM128:BM146" si="255">IF($BG128&lt;&gt;"",FX102+GB102+GF102+GX102,0)</f>
        <v>0</v>
      </c>
      <c r="BN128" s="329">
        <f>(BM128-BL128)*'Donnees d''entrée'!$C$493</f>
        <v>0</v>
      </c>
      <c r="BO128" s="329">
        <f t="shared" ref="BO128:BO146" si="256">BL128+BN128</f>
        <v>0</v>
      </c>
      <c r="BP128" s="358">
        <f t="shared" si="212"/>
        <v>0</v>
      </c>
      <c r="BQ128" s="300">
        <f t="shared" si="213"/>
        <v>0</v>
      </c>
      <c r="BR128" s="300">
        <f t="shared" si="214"/>
        <v>0</v>
      </c>
      <c r="BS128" s="300">
        <f t="shared" si="215"/>
        <v>0</v>
      </c>
      <c r="BT128" s="357">
        <f t="shared" ref="BT128:BT146" si="257">BH128*$BP128*BQ128</f>
        <v>0</v>
      </c>
      <c r="BU128" s="357">
        <f t="shared" ref="BU128:BU146" si="258">BJ128*$BP128*BR128</f>
        <v>0</v>
      </c>
      <c r="BV128" s="357">
        <f t="shared" ref="BV128:BV146" si="259">BO128*$BP128*BS128</f>
        <v>0</v>
      </c>
      <c r="BW128" s="340" t="str">
        <f t="shared" ref="BW128:BW146" si="260">IF(IO102&lt;&gt;"",IO102,"")</f>
        <v/>
      </c>
      <c r="BX128" s="340" t="str">
        <f>IF(ISERROR(IF(IP102&lt;&gt;"",IP102,VLOOKUP(IF(IF102&lt;&gt;"",IF102,IF(IH102&lt;&gt;"",IH102,IF(IJ102&lt;&gt;"",IJ102))),Exploitation!$B$123:$D$127,3,FALSE))),"",IF(IP102&lt;&gt;"",IP102,VLOOKUP(IF(IF102&lt;&gt;"",IF102,IF(IH102&lt;&gt;"",IH102,IF(IJ102&lt;&gt;"",IJ102))),Exploitation!$B$123:$D$127,3,FALSE)))</f>
        <v/>
      </c>
      <c r="BY128" s="340" t="str">
        <f>IF(ISERROR(IF(IQ102&lt;&gt;"",IQ102,VLOOKUP(IF(IG102&lt;&gt;"",IG102,IF(II102&lt;&gt;"",II102,IF(IK102&lt;&gt;"",IK102))),Exploitation!$B$123:$D$127,3,FALSE))),"",IF(IQ102&lt;&gt;"",IQ102,VLOOKUP(IF(IG102&lt;&gt;"",IG102,IF(II102&lt;&gt;"",II102,IF(IK102&lt;&gt;"",IK102))),Exploitation!$B$123:$D$127,3,FALSE)))</f>
        <v/>
      </c>
      <c r="BZ128" s="359">
        <f t="shared" ref="BZ128:BZ146" si="261">IF(BW128&lt;&gt;"",IR102,0)</f>
        <v>0</v>
      </c>
      <c r="CA128" s="359">
        <f t="shared" ref="CA128:CA146" si="262">IF(BW128&lt;&gt;"",IS102,0)</f>
        <v>0</v>
      </c>
      <c r="CB128" s="359">
        <f t="shared" ref="CB128:CB146" si="263">IF($BX128&lt;&gt;"",HT102+HX102+IB102+IT102,0)</f>
        <v>0</v>
      </c>
      <c r="CC128" s="359">
        <f t="shared" ref="CC128:CC146" si="264">IF($BX128&lt;&gt;"",HV102+HZ102+ID102+IU102,0)</f>
        <v>0</v>
      </c>
      <c r="CD128" s="359">
        <f t="shared" ref="CD128:CD146" si="265">IF($BY128&lt;&gt;"",HU102+HY102+IC102+IV102,0)</f>
        <v>0</v>
      </c>
      <c r="CE128" s="359">
        <f t="shared" ref="CE128:CE146" si="266">IF($BY128&lt;&gt;"",HW102+IA102+IE102+IW102,0)</f>
        <v>0</v>
      </c>
      <c r="CF128" s="329">
        <f>(CE128-CD128)*'Donnees d''entrée'!$C$493</f>
        <v>0</v>
      </c>
      <c r="CG128" s="329">
        <f t="shared" ref="CG128:CG146" si="267">CD128+CF128</f>
        <v>0</v>
      </c>
      <c r="CH128" s="358">
        <f t="shared" si="216"/>
        <v>0</v>
      </c>
      <c r="CI128" s="300">
        <f t="shared" si="217"/>
        <v>0</v>
      </c>
      <c r="CJ128" s="300">
        <f t="shared" si="218"/>
        <v>0</v>
      </c>
      <c r="CK128" s="300">
        <f t="shared" si="219"/>
        <v>0</v>
      </c>
      <c r="CL128" s="357">
        <f t="shared" ref="CL128:CL146" si="268">BZ128*$CH128*CI128</f>
        <v>0</v>
      </c>
      <c r="CM128" s="357">
        <f t="shared" ref="CM128:CM146" si="269">CB128*$CH128*CJ128</f>
        <v>0</v>
      </c>
      <c r="CN128" s="357">
        <f t="shared" ref="CN128:CN146" si="270">CG128*$CH128*CK128</f>
        <v>0</v>
      </c>
      <c r="CQ128" s="361">
        <f t="shared" ref="CQ128:CQ145" si="271">SUM(R128:T128,AJ128:AL128,BB128:BD128,BT128:BV128,CL128:CN128)</f>
        <v>0</v>
      </c>
    </row>
    <row r="129" spans="1:95" hidden="1" x14ac:dyDescent="0.25">
      <c r="A129" s="331">
        <v>3</v>
      </c>
      <c r="B129" s="280" t="str">
        <f t="shared" si="220"/>
        <v/>
      </c>
      <c r="C129" s="340" t="str">
        <f t="shared" si="221"/>
        <v/>
      </c>
      <c r="D129" s="340" t="str">
        <f>IF(ISERROR(IF(AT103&lt;&gt;"",AT103,VLOOKUP(IF(AJ103&lt;&gt;"",AJ103,IF(AL103&lt;&gt;"",AL103,IF(AN103&lt;&gt;"",AN103))),Exploitation!$B$123:$D$127,3,FALSE))),"",IF(AT103&lt;&gt;"",AT103,VLOOKUP(IF(AJ103&lt;&gt;"",AJ103,IF(AL103&lt;&gt;"",AL103,IF(AN103&lt;&gt;"",AN103))),Exploitation!$B$123:$D$127,3,FALSE)))</f>
        <v/>
      </c>
      <c r="E129" s="356" t="str">
        <f>IF(ISERROR(IF(AU103&lt;&gt;"",AU103,VLOOKUP(IF(AK103&lt;&gt;"",AK103,IF(AM103&lt;&gt;"",AM103,IF(AO103&lt;&gt;"",AO103))),Exploitation!$B$123:$D$127,3,FALSE))),"",IF(AU103&lt;&gt;"",AU103,VLOOKUP(IF(AK103&lt;&gt;"",AK103,IF(AM103&lt;&gt;"",AM103,IF(AO103&lt;&gt;"",AO103))),Exploitation!$B$123:$D$127,3,FALSE)))</f>
        <v/>
      </c>
      <c r="F129" s="360">
        <f t="shared" si="222"/>
        <v>0</v>
      </c>
      <c r="G129" s="359">
        <f t="shared" si="195"/>
        <v>0</v>
      </c>
      <c r="H129" s="359">
        <f t="shared" si="196"/>
        <v>0</v>
      </c>
      <c r="I129" s="359">
        <f t="shared" si="197"/>
        <v>0</v>
      </c>
      <c r="J129" s="359">
        <f t="shared" si="198"/>
        <v>0</v>
      </c>
      <c r="K129" s="359">
        <f t="shared" si="223"/>
        <v>0</v>
      </c>
      <c r="L129" s="329">
        <f>(K129-J129)*'Donnees d''entrée'!$C$493</f>
        <v>0</v>
      </c>
      <c r="M129" s="329">
        <f t="shared" si="224"/>
        <v>0</v>
      </c>
      <c r="N129" s="358">
        <f t="shared" si="199"/>
        <v>0</v>
      </c>
      <c r="O129" s="300">
        <f t="shared" si="200"/>
        <v>0</v>
      </c>
      <c r="P129" s="300">
        <f t="shared" si="201"/>
        <v>0</v>
      </c>
      <c r="Q129" s="300">
        <f t="shared" si="202"/>
        <v>0</v>
      </c>
      <c r="R129" s="357">
        <f t="shared" si="225"/>
        <v>0</v>
      </c>
      <c r="S129" s="362">
        <f t="shared" si="203"/>
        <v>0</v>
      </c>
      <c r="T129" s="362">
        <f t="shared" si="226"/>
        <v>0</v>
      </c>
      <c r="U129" s="340" t="str">
        <f t="shared" si="227"/>
        <v/>
      </c>
      <c r="V129" s="340" t="str">
        <f>IF(ISERROR(IF(CS103&lt;&gt;"",CS103,VLOOKUP(IF(CI103&lt;&gt;"",CI103,IF(CK103&lt;&gt;"",CK103,IF(CM103&lt;&gt;"",CM103))),Exploitation!$B$123:$D$127,3,FALSE))),"",IF(CS103&lt;&gt;"",CS103,VLOOKUP(IF(CI103&lt;&gt;"",CI103,IF(CK103&lt;&gt;"",CK103,IF(CM103&lt;&gt;"",CM103))),Exploitation!$B$123:$D$127,3,FALSE)))</f>
        <v/>
      </c>
      <c r="W129" s="340" t="str">
        <f>IF(ISERROR(IF(CT103&lt;&gt;"",CT103,VLOOKUP(IF(CJ103&lt;&gt;"",CJ103,IF(CL103&lt;&gt;"",CL103,IF(CN103&lt;&gt;"",CN103))),Exploitation!$B$123:$D$127,3,FALSE))),"",IF(CT103&lt;&gt;"",CT103,VLOOKUP(IF(CJ103&lt;&gt;"",CJ103,IF(CL103&lt;&gt;"",CL103,IF(CN103&lt;&gt;"",CN103))),Exploitation!$B$123:$D$127,3,FALSE)))</f>
        <v/>
      </c>
      <c r="X129" s="359">
        <f t="shared" si="228"/>
        <v>0</v>
      </c>
      <c r="Y129" s="359">
        <f t="shared" si="229"/>
        <v>0</v>
      </c>
      <c r="Z129" s="359">
        <f t="shared" si="230"/>
        <v>0</v>
      </c>
      <c r="AA129" s="359">
        <f t="shared" si="231"/>
        <v>0</v>
      </c>
      <c r="AB129" s="359">
        <f t="shared" si="232"/>
        <v>0</v>
      </c>
      <c r="AC129" s="359">
        <f t="shared" si="233"/>
        <v>0</v>
      </c>
      <c r="AD129" s="329">
        <f>(AC129-AB129)*'Donnees d''entrée'!$C$493</f>
        <v>0</v>
      </c>
      <c r="AE129" s="329">
        <f t="shared" si="234"/>
        <v>0</v>
      </c>
      <c r="AF129" s="358">
        <f t="shared" si="204"/>
        <v>0</v>
      </c>
      <c r="AG129" s="300">
        <f t="shared" si="205"/>
        <v>0</v>
      </c>
      <c r="AH129" s="300">
        <f t="shared" si="206"/>
        <v>0</v>
      </c>
      <c r="AI129" s="300">
        <f t="shared" si="207"/>
        <v>0</v>
      </c>
      <c r="AJ129" s="357">
        <f t="shared" si="235"/>
        <v>0</v>
      </c>
      <c r="AK129" s="357">
        <f t="shared" si="236"/>
        <v>0</v>
      </c>
      <c r="AL129" s="357">
        <f t="shared" si="237"/>
        <v>0</v>
      </c>
      <c r="AM129" s="340" t="str">
        <f t="shared" si="238"/>
        <v/>
      </c>
      <c r="AN129" s="340" t="str">
        <f>IF(ISERROR(IF(ER103&lt;&gt;"",ER103,VLOOKUP(IF(EH103&lt;&gt;"",EH103,IF(EJ103&lt;&gt;"",EJ103,IF(EL103&lt;&gt;"",EL103))),Exploitation!$B$123:$D$127,3,FALSE))),"",IF(ER103&lt;&gt;"",ER103,VLOOKUP(IF(EH103&lt;&gt;"",EH103,IF(EJ103&lt;&gt;"",EJ103,IF(EL103&lt;&gt;"",EL103))),Exploitation!$B$123:$D$127,3,FALSE)))</f>
        <v/>
      </c>
      <c r="AO129" s="340" t="str">
        <f>IF(ISERROR(IF(ES103&lt;&gt;"",ES103,VLOOKUP(IF(EI103&lt;&gt;"",EI103,IF(EK103&lt;&gt;"",EK103,IF(EM103&lt;&gt;"",EM103))),Exploitation!$B$123:$D$127,3,FALSE))),"",IF(ES103&lt;&gt;"",ES103,VLOOKUP(IF(EI103&lt;&gt;"",EI103,IF(EK103&lt;&gt;"",EK103,IF(EM103&lt;&gt;"",EM103))),Exploitation!$B$123:$D$127,3,FALSE)))</f>
        <v/>
      </c>
      <c r="AP129" s="359">
        <f t="shared" si="239"/>
        <v>0</v>
      </c>
      <c r="AQ129" s="359">
        <f t="shared" si="240"/>
        <v>0</v>
      </c>
      <c r="AR129" s="359">
        <f t="shared" si="241"/>
        <v>0</v>
      </c>
      <c r="AS129" s="359">
        <f t="shared" si="242"/>
        <v>0</v>
      </c>
      <c r="AT129" s="359">
        <f t="shared" si="243"/>
        <v>0</v>
      </c>
      <c r="AU129" s="359">
        <f t="shared" si="244"/>
        <v>0</v>
      </c>
      <c r="AV129" s="329">
        <f>(AU129-AT129)*'Donnees d''entrée'!$C$493</f>
        <v>0</v>
      </c>
      <c r="AW129" s="329">
        <f t="shared" si="245"/>
        <v>0</v>
      </c>
      <c r="AX129" s="358">
        <f t="shared" si="208"/>
        <v>0</v>
      </c>
      <c r="AY129" s="300">
        <f t="shared" si="209"/>
        <v>0</v>
      </c>
      <c r="AZ129" s="300">
        <f t="shared" si="210"/>
        <v>0</v>
      </c>
      <c r="BA129" s="300">
        <f t="shared" si="211"/>
        <v>0</v>
      </c>
      <c r="BB129" s="357">
        <f t="shared" si="246"/>
        <v>0</v>
      </c>
      <c r="BC129" s="357">
        <f t="shared" si="247"/>
        <v>0</v>
      </c>
      <c r="BD129" s="357">
        <f t="shared" si="248"/>
        <v>0</v>
      </c>
      <c r="BE129" s="340" t="str">
        <f t="shared" si="249"/>
        <v/>
      </c>
      <c r="BF129" s="340" t="str">
        <f>IF(ISERROR(IF(GQ103&lt;&gt;"",GQ103,VLOOKUP(IF(GG103&lt;&gt;"",GG103,IF(GI103&lt;&gt;"",GI103,IF(GK103&lt;&gt;"",GK103))),Exploitation!$B$123:$D$127,3,FALSE))),"",IF(GQ103&lt;&gt;"",GQ103,VLOOKUP(IF(GG103&lt;&gt;"",GG103,IF(GI103&lt;&gt;"",GI103,IF(GK103&lt;&gt;"",GK103))),Exploitation!$B$123:$D$127,3,FALSE)))</f>
        <v/>
      </c>
      <c r="BG129" s="340" t="str">
        <f>IF(ISERROR(IF(GR103&lt;&gt;"",GR103,VLOOKUP(IF(GH103&lt;&gt;"",GH103,IF(GJ103&lt;&gt;"",GJ103,IF(GL103&lt;&gt;"",GL103))),Exploitation!$B$123:$D$127,3,FALSE))),"",IF(GR103&lt;&gt;"",GR103,VLOOKUP(IF(GH103&lt;&gt;"",GH103,IF(GJ103&lt;&gt;"",GJ103,IF(GL103&lt;&gt;"",GL103))),Exploitation!$B$123:$D$127,3,FALSE)))</f>
        <v/>
      </c>
      <c r="BH129" s="359">
        <f t="shared" si="250"/>
        <v>0</v>
      </c>
      <c r="BI129" s="359">
        <f t="shared" si="251"/>
        <v>0</v>
      </c>
      <c r="BJ129" s="359">
        <f t="shared" si="252"/>
        <v>0</v>
      </c>
      <c r="BK129" s="359">
        <f t="shared" si="253"/>
        <v>0</v>
      </c>
      <c r="BL129" s="359">
        <f t="shared" si="254"/>
        <v>0</v>
      </c>
      <c r="BM129" s="359">
        <f t="shared" si="255"/>
        <v>0</v>
      </c>
      <c r="BN129" s="329">
        <f>(BM129-BL129)*'Donnees d''entrée'!$C$493</f>
        <v>0</v>
      </c>
      <c r="BO129" s="329">
        <f t="shared" si="256"/>
        <v>0</v>
      </c>
      <c r="BP129" s="358">
        <f t="shared" si="212"/>
        <v>0</v>
      </c>
      <c r="BQ129" s="300">
        <f t="shared" si="213"/>
        <v>0</v>
      </c>
      <c r="BR129" s="300">
        <f t="shared" si="214"/>
        <v>0</v>
      </c>
      <c r="BS129" s="300">
        <f t="shared" si="215"/>
        <v>0</v>
      </c>
      <c r="BT129" s="357">
        <f t="shared" si="257"/>
        <v>0</v>
      </c>
      <c r="BU129" s="357">
        <f t="shared" si="258"/>
        <v>0</v>
      </c>
      <c r="BV129" s="357">
        <f t="shared" si="259"/>
        <v>0</v>
      </c>
      <c r="BW129" s="340" t="str">
        <f t="shared" si="260"/>
        <v/>
      </c>
      <c r="BX129" s="340" t="str">
        <f>IF(ISERROR(IF(IP103&lt;&gt;"",IP103,VLOOKUP(IF(IF103&lt;&gt;"",IF103,IF(IH103&lt;&gt;"",IH103,IF(IJ103&lt;&gt;"",IJ103))),Exploitation!$B$123:$D$127,3,FALSE))),"",IF(IP103&lt;&gt;"",IP103,VLOOKUP(IF(IF103&lt;&gt;"",IF103,IF(IH103&lt;&gt;"",IH103,IF(IJ103&lt;&gt;"",IJ103))),Exploitation!$B$123:$D$127,3,FALSE)))</f>
        <v/>
      </c>
      <c r="BY129" s="340" t="str">
        <f>IF(ISERROR(IF(IQ103&lt;&gt;"",IQ103,VLOOKUP(IF(IG103&lt;&gt;"",IG103,IF(II103&lt;&gt;"",II103,IF(IK103&lt;&gt;"",IK103))),Exploitation!$B$123:$D$127,3,FALSE))),"",IF(IQ103&lt;&gt;"",IQ103,VLOOKUP(IF(IG103&lt;&gt;"",IG103,IF(II103&lt;&gt;"",II103,IF(IK103&lt;&gt;"",IK103))),Exploitation!$B$123:$D$127,3,FALSE)))</f>
        <v/>
      </c>
      <c r="BZ129" s="359">
        <f t="shared" si="261"/>
        <v>0</v>
      </c>
      <c r="CA129" s="359">
        <f t="shared" si="262"/>
        <v>0</v>
      </c>
      <c r="CB129" s="359">
        <f t="shared" si="263"/>
        <v>0</v>
      </c>
      <c r="CC129" s="359">
        <f t="shared" si="264"/>
        <v>0</v>
      </c>
      <c r="CD129" s="359">
        <f t="shared" si="265"/>
        <v>0</v>
      </c>
      <c r="CE129" s="359">
        <f t="shared" si="266"/>
        <v>0</v>
      </c>
      <c r="CF129" s="329">
        <f>(CE129-CD129)*'Donnees d''entrée'!$C$493</f>
        <v>0</v>
      </c>
      <c r="CG129" s="329">
        <f t="shared" si="267"/>
        <v>0</v>
      </c>
      <c r="CH129" s="358">
        <f t="shared" si="216"/>
        <v>0</v>
      </c>
      <c r="CI129" s="300">
        <f t="shared" si="217"/>
        <v>0</v>
      </c>
      <c r="CJ129" s="300">
        <f t="shared" si="218"/>
        <v>0</v>
      </c>
      <c r="CK129" s="300">
        <f t="shared" si="219"/>
        <v>0</v>
      </c>
      <c r="CL129" s="357">
        <f t="shared" si="268"/>
        <v>0</v>
      </c>
      <c r="CM129" s="357">
        <f t="shared" si="269"/>
        <v>0</v>
      </c>
      <c r="CN129" s="357">
        <f t="shared" si="270"/>
        <v>0</v>
      </c>
      <c r="CQ129" s="361">
        <f t="shared" si="271"/>
        <v>0</v>
      </c>
    </row>
    <row r="130" spans="1:95" hidden="1" x14ac:dyDescent="0.25">
      <c r="A130" s="331">
        <v>4</v>
      </c>
      <c r="B130" s="280" t="str">
        <f t="shared" si="220"/>
        <v/>
      </c>
      <c r="C130" s="340" t="str">
        <f t="shared" si="221"/>
        <v/>
      </c>
      <c r="D130" s="340" t="str">
        <f>IF(ISERROR(IF(AT104&lt;&gt;"",AT104,VLOOKUP(IF(AJ104&lt;&gt;"",AJ104,IF(AL104&lt;&gt;"",AL104,IF(AN104&lt;&gt;"",AN104))),Exploitation!$B$123:$D$127,3,FALSE))),"",IF(AT104&lt;&gt;"",AT104,VLOOKUP(IF(AJ104&lt;&gt;"",AJ104,IF(AL104&lt;&gt;"",AL104,IF(AN104&lt;&gt;"",AN104))),Exploitation!$B$123:$D$127,3,FALSE)))</f>
        <v/>
      </c>
      <c r="E130" s="356" t="str">
        <f>IF(ISERROR(IF(AU104&lt;&gt;"",AU104,VLOOKUP(IF(AK104&lt;&gt;"",AK104,IF(AM104&lt;&gt;"",AM104,IF(AO104&lt;&gt;"",AO104))),Exploitation!$B$123:$D$127,3,FALSE))),"",IF(AU104&lt;&gt;"",AU104,VLOOKUP(IF(AK104&lt;&gt;"",AK104,IF(AM104&lt;&gt;"",AM104,IF(AO104&lt;&gt;"",AO104))),Exploitation!$B$123:$D$127,3,FALSE)))</f>
        <v/>
      </c>
      <c r="F130" s="360">
        <f t="shared" si="222"/>
        <v>0</v>
      </c>
      <c r="G130" s="359">
        <f t="shared" si="195"/>
        <v>0</v>
      </c>
      <c r="H130" s="359">
        <f t="shared" si="196"/>
        <v>0</v>
      </c>
      <c r="I130" s="359">
        <f t="shared" si="197"/>
        <v>0</v>
      </c>
      <c r="J130" s="359">
        <f t="shared" si="198"/>
        <v>0</v>
      </c>
      <c r="K130" s="359">
        <f t="shared" si="223"/>
        <v>0</v>
      </c>
      <c r="L130" s="329">
        <f>(K130-J130)*'Donnees d''entrée'!$C$493</f>
        <v>0</v>
      </c>
      <c r="M130" s="329">
        <f t="shared" si="224"/>
        <v>0</v>
      </c>
      <c r="N130" s="358">
        <f t="shared" si="199"/>
        <v>0</v>
      </c>
      <c r="O130" s="300">
        <f t="shared" si="200"/>
        <v>0</v>
      </c>
      <c r="P130" s="300">
        <f t="shared" si="201"/>
        <v>0</v>
      </c>
      <c r="Q130" s="300">
        <f t="shared" si="202"/>
        <v>0</v>
      </c>
      <c r="R130" s="357">
        <f t="shared" si="225"/>
        <v>0</v>
      </c>
      <c r="S130" s="362">
        <f t="shared" si="203"/>
        <v>0</v>
      </c>
      <c r="T130" s="362">
        <f t="shared" si="226"/>
        <v>0</v>
      </c>
      <c r="U130" s="340" t="str">
        <f t="shared" si="227"/>
        <v/>
      </c>
      <c r="V130" s="340" t="str">
        <f>IF(ISERROR(IF(CS104&lt;&gt;"",CS104,VLOOKUP(IF(CI104&lt;&gt;"",CI104,IF(CK104&lt;&gt;"",CK104,IF(CM104&lt;&gt;"",CM104))),Exploitation!$B$123:$D$127,3,FALSE))),"",IF(CS104&lt;&gt;"",CS104,VLOOKUP(IF(CI104&lt;&gt;"",CI104,IF(CK104&lt;&gt;"",CK104,IF(CM104&lt;&gt;"",CM104))),Exploitation!$B$123:$D$127,3,FALSE)))</f>
        <v/>
      </c>
      <c r="W130" s="340" t="str">
        <f>IF(ISERROR(IF(CT104&lt;&gt;"",CT104,VLOOKUP(IF(CJ104&lt;&gt;"",CJ104,IF(CL104&lt;&gt;"",CL104,IF(CN104&lt;&gt;"",CN104))),Exploitation!$B$123:$D$127,3,FALSE))),"",IF(CT104&lt;&gt;"",CT104,VLOOKUP(IF(CJ104&lt;&gt;"",CJ104,IF(CL104&lt;&gt;"",CL104,IF(CN104&lt;&gt;"",CN104))),Exploitation!$B$123:$D$127,3,FALSE)))</f>
        <v/>
      </c>
      <c r="X130" s="359">
        <f t="shared" si="228"/>
        <v>0</v>
      </c>
      <c r="Y130" s="359">
        <f t="shared" si="229"/>
        <v>0</v>
      </c>
      <c r="Z130" s="359">
        <f t="shared" si="230"/>
        <v>0</v>
      </c>
      <c r="AA130" s="359">
        <f t="shared" si="231"/>
        <v>0</v>
      </c>
      <c r="AB130" s="359">
        <f t="shared" si="232"/>
        <v>0</v>
      </c>
      <c r="AC130" s="359">
        <f t="shared" si="233"/>
        <v>0</v>
      </c>
      <c r="AD130" s="329">
        <f>(AC130-AB130)*'Donnees d''entrée'!$C$493</f>
        <v>0</v>
      </c>
      <c r="AE130" s="329">
        <f t="shared" si="234"/>
        <v>0</v>
      </c>
      <c r="AF130" s="358">
        <f t="shared" si="204"/>
        <v>0</v>
      </c>
      <c r="AG130" s="300">
        <f t="shared" si="205"/>
        <v>0</v>
      </c>
      <c r="AH130" s="300">
        <f t="shared" si="206"/>
        <v>0</v>
      </c>
      <c r="AI130" s="300">
        <f t="shared" si="207"/>
        <v>0</v>
      </c>
      <c r="AJ130" s="357">
        <f t="shared" si="235"/>
        <v>0</v>
      </c>
      <c r="AK130" s="357">
        <f t="shared" si="236"/>
        <v>0</v>
      </c>
      <c r="AL130" s="357">
        <f t="shared" si="237"/>
        <v>0</v>
      </c>
      <c r="AM130" s="340" t="str">
        <f t="shared" si="238"/>
        <v/>
      </c>
      <c r="AN130" s="340" t="str">
        <f>IF(ISERROR(IF(ER104&lt;&gt;"",ER104,VLOOKUP(IF(EH104&lt;&gt;"",EH104,IF(EJ104&lt;&gt;"",EJ104,IF(EL104&lt;&gt;"",EL104))),Exploitation!$B$123:$D$127,3,FALSE))),"",IF(ER104&lt;&gt;"",ER104,VLOOKUP(IF(EH104&lt;&gt;"",EH104,IF(EJ104&lt;&gt;"",EJ104,IF(EL104&lt;&gt;"",EL104))),Exploitation!$B$123:$D$127,3,FALSE)))</f>
        <v/>
      </c>
      <c r="AO130" s="340" t="str">
        <f>IF(ISERROR(IF(ES104&lt;&gt;"",ES104,VLOOKUP(IF(EI104&lt;&gt;"",EI104,IF(EK104&lt;&gt;"",EK104,IF(EM104&lt;&gt;"",EM104))),Exploitation!$B$123:$D$127,3,FALSE))),"",IF(ES104&lt;&gt;"",ES104,VLOOKUP(IF(EI104&lt;&gt;"",EI104,IF(EK104&lt;&gt;"",EK104,IF(EM104&lt;&gt;"",EM104))),Exploitation!$B$123:$D$127,3,FALSE)))</f>
        <v/>
      </c>
      <c r="AP130" s="359">
        <f t="shared" si="239"/>
        <v>0</v>
      </c>
      <c r="AQ130" s="359">
        <f t="shared" si="240"/>
        <v>0</v>
      </c>
      <c r="AR130" s="359">
        <f t="shared" si="241"/>
        <v>0</v>
      </c>
      <c r="AS130" s="359">
        <f t="shared" si="242"/>
        <v>0</v>
      </c>
      <c r="AT130" s="359">
        <f t="shared" si="243"/>
        <v>0</v>
      </c>
      <c r="AU130" s="359">
        <f t="shared" si="244"/>
        <v>0</v>
      </c>
      <c r="AV130" s="329">
        <f>(AU130-AT130)*'Donnees d''entrée'!$C$493</f>
        <v>0</v>
      </c>
      <c r="AW130" s="329">
        <f t="shared" si="245"/>
        <v>0</v>
      </c>
      <c r="AX130" s="358">
        <f t="shared" si="208"/>
        <v>0</v>
      </c>
      <c r="AY130" s="300">
        <f t="shared" si="209"/>
        <v>0</v>
      </c>
      <c r="AZ130" s="300">
        <f t="shared" si="210"/>
        <v>0</v>
      </c>
      <c r="BA130" s="300">
        <f t="shared" si="211"/>
        <v>0</v>
      </c>
      <c r="BB130" s="357">
        <f t="shared" si="246"/>
        <v>0</v>
      </c>
      <c r="BC130" s="357">
        <f t="shared" si="247"/>
        <v>0</v>
      </c>
      <c r="BD130" s="357">
        <f t="shared" si="248"/>
        <v>0</v>
      </c>
      <c r="BE130" s="340" t="str">
        <f t="shared" si="249"/>
        <v/>
      </c>
      <c r="BF130" s="340" t="str">
        <f>IF(ISERROR(IF(GQ104&lt;&gt;"",GQ104,VLOOKUP(IF(GG104&lt;&gt;"",GG104,IF(GI104&lt;&gt;"",GI104,IF(GK104&lt;&gt;"",GK104))),Exploitation!$B$123:$D$127,3,FALSE))),"",IF(GQ104&lt;&gt;"",GQ104,VLOOKUP(IF(GG104&lt;&gt;"",GG104,IF(GI104&lt;&gt;"",GI104,IF(GK104&lt;&gt;"",GK104))),Exploitation!$B$123:$D$127,3,FALSE)))</f>
        <v/>
      </c>
      <c r="BG130" s="340" t="str">
        <f>IF(ISERROR(IF(GR104&lt;&gt;"",GR104,VLOOKUP(IF(GH104&lt;&gt;"",GH104,IF(GJ104&lt;&gt;"",GJ104,IF(GL104&lt;&gt;"",GL104))),Exploitation!$B$123:$D$127,3,FALSE))),"",IF(GR104&lt;&gt;"",GR104,VLOOKUP(IF(GH104&lt;&gt;"",GH104,IF(GJ104&lt;&gt;"",GJ104,IF(GL104&lt;&gt;"",GL104))),Exploitation!$B$123:$D$127,3,FALSE)))</f>
        <v/>
      </c>
      <c r="BH130" s="359">
        <f t="shared" si="250"/>
        <v>0</v>
      </c>
      <c r="BI130" s="359">
        <f t="shared" si="251"/>
        <v>0</v>
      </c>
      <c r="BJ130" s="359">
        <f t="shared" si="252"/>
        <v>0</v>
      </c>
      <c r="BK130" s="359">
        <f t="shared" si="253"/>
        <v>0</v>
      </c>
      <c r="BL130" s="359">
        <f t="shared" si="254"/>
        <v>0</v>
      </c>
      <c r="BM130" s="359">
        <f t="shared" si="255"/>
        <v>0</v>
      </c>
      <c r="BN130" s="329">
        <f>(BM130-BL130)*'Donnees d''entrée'!$C$493</f>
        <v>0</v>
      </c>
      <c r="BO130" s="329">
        <f t="shared" si="256"/>
        <v>0</v>
      </c>
      <c r="BP130" s="358">
        <f t="shared" si="212"/>
        <v>0</v>
      </c>
      <c r="BQ130" s="300">
        <f t="shared" si="213"/>
        <v>0</v>
      </c>
      <c r="BR130" s="300">
        <f t="shared" si="214"/>
        <v>0</v>
      </c>
      <c r="BS130" s="300">
        <f t="shared" si="215"/>
        <v>0</v>
      </c>
      <c r="BT130" s="357">
        <f t="shared" si="257"/>
        <v>0</v>
      </c>
      <c r="BU130" s="357">
        <f t="shared" si="258"/>
        <v>0</v>
      </c>
      <c r="BV130" s="357">
        <f t="shared" si="259"/>
        <v>0</v>
      </c>
      <c r="BW130" s="340" t="str">
        <f t="shared" si="260"/>
        <v/>
      </c>
      <c r="BX130" s="340" t="str">
        <f>IF(ISERROR(IF(IP104&lt;&gt;"",IP104,VLOOKUP(IF(IF104&lt;&gt;"",IF104,IF(IH104&lt;&gt;"",IH104,IF(IJ104&lt;&gt;"",IJ104))),Exploitation!$B$123:$D$127,3,FALSE))),"",IF(IP104&lt;&gt;"",IP104,VLOOKUP(IF(IF104&lt;&gt;"",IF104,IF(IH104&lt;&gt;"",IH104,IF(IJ104&lt;&gt;"",IJ104))),Exploitation!$B$123:$D$127,3,FALSE)))</f>
        <v/>
      </c>
      <c r="BY130" s="340" t="str">
        <f>IF(ISERROR(IF(IQ104&lt;&gt;"",IQ104,VLOOKUP(IF(IG104&lt;&gt;"",IG104,IF(II104&lt;&gt;"",II104,IF(IK104&lt;&gt;"",IK104))),Exploitation!$B$123:$D$127,3,FALSE))),"",IF(IQ104&lt;&gt;"",IQ104,VLOOKUP(IF(IG104&lt;&gt;"",IG104,IF(II104&lt;&gt;"",II104,IF(IK104&lt;&gt;"",IK104))),Exploitation!$B$123:$D$127,3,FALSE)))</f>
        <v/>
      </c>
      <c r="BZ130" s="359">
        <f t="shared" si="261"/>
        <v>0</v>
      </c>
      <c r="CA130" s="359">
        <f t="shared" si="262"/>
        <v>0</v>
      </c>
      <c r="CB130" s="359">
        <f t="shared" si="263"/>
        <v>0</v>
      </c>
      <c r="CC130" s="359">
        <f t="shared" si="264"/>
        <v>0</v>
      </c>
      <c r="CD130" s="359">
        <f t="shared" si="265"/>
        <v>0</v>
      </c>
      <c r="CE130" s="359">
        <f t="shared" si="266"/>
        <v>0</v>
      </c>
      <c r="CF130" s="329">
        <f>(CE130-CD130)*'Donnees d''entrée'!$C$493</f>
        <v>0</v>
      </c>
      <c r="CG130" s="329">
        <f t="shared" si="267"/>
        <v>0</v>
      </c>
      <c r="CH130" s="358">
        <f t="shared" si="216"/>
        <v>0</v>
      </c>
      <c r="CI130" s="300">
        <f t="shared" si="217"/>
        <v>0</v>
      </c>
      <c r="CJ130" s="300">
        <f t="shared" si="218"/>
        <v>0</v>
      </c>
      <c r="CK130" s="300">
        <f t="shared" si="219"/>
        <v>0</v>
      </c>
      <c r="CL130" s="357">
        <f t="shared" si="268"/>
        <v>0</v>
      </c>
      <c r="CM130" s="357">
        <f t="shared" si="269"/>
        <v>0</v>
      </c>
      <c r="CN130" s="357">
        <f t="shared" si="270"/>
        <v>0</v>
      </c>
      <c r="CQ130" s="361">
        <f t="shared" si="271"/>
        <v>0</v>
      </c>
    </row>
    <row r="131" spans="1:95" hidden="1" x14ac:dyDescent="0.25">
      <c r="A131" s="331">
        <v>5</v>
      </c>
      <c r="B131" s="280" t="str">
        <f t="shared" si="220"/>
        <v/>
      </c>
      <c r="C131" s="340" t="str">
        <f t="shared" si="221"/>
        <v/>
      </c>
      <c r="D131" s="340" t="str">
        <f>IF(ISERROR(IF(AT105&lt;&gt;"",AT105,VLOOKUP(IF(AJ105&lt;&gt;"",AJ105,IF(AL105&lt;&gt;"",AL105,IF(AN105&lt;&gt;"",AN105))),Exploitation!$B$123:$D$127,3,FALSE))),"",IF(AT105&lt;&gt;"",AT105,VLOOKUP(IF(AJ105&lt;&gt;"",AJ105,IF(AL105&lt;&gt;"",AL105,IF(AN105&lt;&gt;"",AN105))),Exploitation!$B$123:$D$127,3,FALSE)))</f>
        <v/>
      </c>
      <c r="E131" s="356" t="str">
        <f>IF(ISERROR(IF(AU105&lt;&gt;"",AU105,VLOOKUP(IF(AK105&lt;&gt;"",AK105,IF(AM105&lt;&gt;"",AM105,IF(AO105&lt;&gt;"",AO105))),Exploitation!$B$123:$D$127,3,FALSE))),"",IF(AU105&lt;&gt;"",AU105,VLOOKUP(IF(AK105&lt;&gt;"",AK105,IF(AM105&lt;&gt;"",AM105,IF(AO105&lt;&gt;"",AO105))),Exploitation!$B$123:$D$127,3,FALSE)))</f>
        <v/>
      </c>
      <c r="F131" s="360">
        <f t="shared" si="222"/>
        <v>0</v>
      </c>
      <c r="G131" s="359">
        <f t="shared" si="195"/>
        <v>0</v>
      </c>
      <c r="H131" s="359">
        <f t="shared" si="196"/>
        <v>0</v>
      </c>
      <c r="I131" s="359">
        <f t="shared" si="197"/>
        <v>0</v>
      </c>
      <c r="J131" s="359">
        <f t="shared" si="198"/>
        <v>0</v>
      </c>
      <c r="K131" s="359">
        <f t="shared" si="223"/>
        <v>0</v>
      </c>
      <c r="L131" s="329">
        <f>(K131-J131)*'Donnees d''entrée'!$C$493</f>
        <v>0</v>
      </c>
      <c r="M131" s="329">
        <f t="shared" si="224"/>
        <v>0</v>
      </c>
      <c r="N131" s="358">
        <f t="shared" si="199"/>
        <v>0</v>
      </c>
      <c r="O131" s="300">
        <f t="shared" si="200"/>
        <v>0</v>
      </c>
      <c r="P131" s="300">
        <f t="shared" si="201"/>
        <v>0</v>
      </c>
      <c r="Q131" s="300">
        <f t="shared" si="202"/>
        <v>0</v>
      </c>
      <c r="R131" s="357">
        <f t="shared" si="225"/>
        <v>0</v>
      </c>
      <c r="S131" s="362">
        <f t="shared" si="203"/>
        <v>0</v>
      </c>
      <c r="T131" s="362">
        <f t="shared" si="226"/>
        <v>0</v>
      </c>
      <c r="U131" s="340" t="str">
        <f t="shared" si="227"/>
        <v/>
      </c>
      <c r="V131" s="340" t="str">
        <f>IF(ISERROR(IF(CS105&lt;&gt;"",CS105,VLOOKUP(IF(CI105&lt;&gt;"",CI105,IF(CK105&lt;&gt;"",CK105,IF(CM105&lt;&gt;"",CM105))),Exploitation!$B$123:$D$127,3,FALSE))),"",IF(CS105&lt;&gt;"",CS105,VLOOKUP(IF(CI105&lt;&gt;"",CI105,IF(CK105&lt;&gt;"",CK105,IF(CM105&lt;&gt;"",CM105))),Exploitation!$B$123:$D$127,3,FALSE)))</f>
        <v/>
      </c>
      <c r="W131" s="340" t="str">
        <f>IF(ISERROR(IF(CT105&lt;&gt;"",CT105,VLOOKUP(IF(CJ105&lt;&gt;"",CJ105,IF(CL105&lt;&gt;"",CL105,IF(CN105&lt;&gt;"",CN105))),Exploitation!$B$123:$D$127,3,FALSE))),"",IF(CT105&lt;&gt;"",CT105,VLOOKUP(IF(CJ105&lt;&gt;"",CJ105,IF(CL105&lt;&gt;"",CL105,IF(CN105&lt;&gt;"",CN105))),Exploitation!$B$123:$D$127,3,FALSE)))</f>
        <v/>
      </c>
      <c r="X131" s="359">
        <f t="shared" si="228"/>
        <v>0</v>
      </c>
      <c r="Y131" s="359">
        <f t="shared" si="229"/>
        <v>0</v>
      </c>
      <c r="Z131" s="359">
        <f t="shared" si="230"/>
        <v>0</v>
      </c>
      <c r="AA131" s="359">
        <f t="shared" si="231"/>
        <v>0</v>
      </c>
      <c r="AB131" s="359">
        <f t="shared" si="232"/>
        <v>0</v>
      </c>
      <c r="AC131" s="359">
        <f t="shared" si="233"/>
        <v>0</v>
      </c>
      <c r="AD131" s="329">
        <f>(AC131-AB131)*'Donnees d''entrée'!$C$493</f>
        <v>0</v>
      </c>
      <c r="AE131" s="329">
        <f t="shared" si="234"/>
        <v>0</v>
      </c>
      <c r="AF131" s="358">
        <f t="shared" si="204"/>
        <v>0</v>
      </c>
      <c r="AG131" s="300">
        <f t="shared" si="205"/>
        <v>0</v>
      </c>
      <c r="AH131" s="300">
        <f t="shared" si="206"/>
        <v>0</v>
      </c>
      <c r="AI131" s="300">
        <f t="shared" si="207"/>
        <v>0</v>
      </c>
      <c r="AJ131" s="357">
        <f t="shared" si="235"/>
        <v>0</v>
      </c>
      <c r="AK131" s="357">
        <f t="shared" si="236"/>
        <v>0</v>
      </c>
      <c r="AL131" s="357">
        <f t="shared" si="237"/>
        <v>0</v>
      </c>
      <c r="AM131" s="340" t="str">
        <f t="shared" si="238"/>
        <v/>
      </c>
      <c r="AN131" s="340" t="str">
        <f>IF(ISERROR(IF(ER105&lt;&gt;"",ER105,VLOOKUP(IF(EH105&lt;&gt;"",EH105,IF(EJ105&lt;&gt;"",EJ105,IF(EL105&lt;&gt;"",EL105))),Exploitation!$B$123:$D$127,3,FALSE))),"",IF(ER105&lt;&gt;"",ER105,VLOOKUP(IF(EH105&lt;&gt;"",EH105,IF(EJ105&lt;&gt;"",EJ105,IF(EL105&lt;&gt;"",EL105))),Exploitation!$B$123:$D$127,3,FALSE)))</f>
        <v/>
      </c>
      <c r="AO131" s="340" t="str">
        <f>IF(ISERROR(IF(ES105&lt;&gt;"",ES105,VLOOKUP(IF(EI105&lt;&gt;"",EI105,IF(EK105&lt;&gt;"",EK105,IF(EM105&lt;&gt;"",EM105))),Exploitation!$B$123:$D$127,3,FALSE))),"",IF(ES105&lt;&gt;"",ES105,VLOOKUP(IF(EI105&lt;&gt;"",EI105,IF(EK105&lt;&gt;"",EK105,IF(EM105&lt;&gt;"",EM105))),Exploitation!$B$123:$D$127,3,FALSE)))</f>
        <v/>
      </c>
      <c r="AP131" s="359">
        <f t="shared" si="239"/>
        <v>0</v>
      </c>
      <c r="AQ131" s="359">
        <f t="shared" si="240"/>
        <v>0</v>
      </c>
      <c r="AR131" s="359">
        <f t="shared" si="241"/>
        <v>0</v>
      </c>
      <c r="AS131" s="359">
        <f t="shared" si="242"/>
        <v>0</v>
      </c>
      <c r="AT131" s="359">
        <f t="shared" si="243"/>
        <v>0</v>
      </c>
      <c r="AU131" s="359">
        <f t="shared" si="244"/>
        <v>0</v>
      </c>
      <c r="AV131" s="329">
        <f>(AU131-AT131)*'Donnees d''entrée'!$C$493</f>
        <v>0</v>
      </c>
      <c r="AW131" s="329">
        <f t="shared" si="245"/>
        <v>0</v>
      </c>
      <c r="AX131" s="358">
        <f t="shared" si="208"/>
        <v>0</v>
      </c>
      <c r="AY131" s="300">
        <f t="shared" si="209"/>
        <v>0</v>
      </c>
      <c r="AZ131" s="300">
        <f t="shared" si="210"/>
        <v>0</v>
      </c>
      <c r="BA131" s="300">
        <f t="shared" si="211"/>
        <v>0</v>
      </c>
      <c r="BB131" s="357">
        <f t="shared" si="246"/>
        <v>0</v>
      </c>
      <c r="BC131" s="357">
        <f t="shared" si="247"/>
        <v>0</v>
      </c>
      <c r="BD131" s="357">
        <f t="shared" si="248"/>
        <v>0</v>
      </c>
      <c r="BE131" s="340" t="str">
        <f t="shared" si="249"/>
        <v/>
      </c>
      <c r="BF131" s="340" t="str">
        <f>IF(ISERROR(IF(GQ105&lt;&gt;"",GQ105,VLOOKUP(IF(GG105&lt;&gt;"",GG105,IF(GI105&lt;&gt;"",GI105,IF(GK105&lt;&gt;"",GK105))),Exploitation!$B$123:$D$127,3,FALSE))),"",IF(GQ105&lt;&gt;"",GQ105,VLOOKUP(IF(GG105&lt;&gt;"",GG105,IF(GI105&lt;&gt;"",GI105,IF(GK105&lt;&gt;"",GK105))),Exploitation!$B$123:$D$127,3,FALSE)))</f>
        <v/>
      </c>
      <c r="BG131" s="340" t="str">
        <f>IF(ISERROR(IF(GR105&lt;&gt;"",GR105,VLOOKUP(IF(GH105&lt;&gt;"",GH105,IF(GJ105&lt;&gt;"",GJ105,IF(GL105&lt;&gt;"",GL105))),Exploitation!$B$123:$D$127,3,FALSE))),"",IF(GR105&lt;&gt;"",GR105,VLOOKUP(IF(GH105&lt;&gt;"",GH105,IF(GJ105&lt;&gt;"",GJ105,IF(GL105&lt;&gt;"",GL105))),Exploitation!$B$123:$D$127,3,FALSE)))</f>
        <v/>
      </c>
      <c r="BH131" s="359">
        <f t="shared" si="250"/>
        <v>0</v>
      </c>
      <c r="BI131" s="359">
        <f t="shared" si="251"/>
        <v>0</v>
      </c>
      <c r="BJ131" s="359">
        <f t="shared" si="252"/>
        <v>0</v>
      </c>
      <c r="BK131" s="359">
        <f t="shared" si="253"/>
        <v>0</v>
      </c>
      <c r="BL131" s="359">
        <f t="shared" si="254"/>
        <v>0</v>
      </c>
      <c r="BM131" s="359">
        <f t="shared" si="255"/>
        <v>0</v>
      </c>
      <c r="BN131" s="329">
        <f>(BM131-BL131)*'Donnees d''entrée'!$C$493</f>
        <v>0</v>
      </c>
      <c r="BO131" s="329">
        <f t="shared" si="256"/>
        <v>0</v>
      </c>
      <c r="BP131" s="358">
        <f t="shared" si="212"/>
        <v>0</v>
      </c>
      <c r="BQ131" s="300">
        <f t="shared" si="213"/>
        <v>0</v>
      </c>
      <c r="BR131" s="300">
        <f t="shared" si="214"/>
        <v>0</v>
      </c>
      <c r="BS131" s="300">
        <f t="shared" si="215"/>
        <v>0</v>
      </c>
      <c r="BT131" s="357">
        <f t="shared" si="257"/>
        <v>0</v>
      </c>
      <c r="BU131" s="357">
        <f t="shared" si="258"/>
        <v>0</v>
      </c>
      <c r="BV131" s="357">
        <f t="shared" si="259"/>
        <v>0</v>
      </c>
      <c r="BW131" s="340" t="str">
        <f t="shared" si="260"/>
        <v/>
      </c>
      <c r="BX131" s="340" t="str">
        <f>IF(ISERROR(IF(IP105&lt;&gt;"",IP105,VLOOKUP(IF(IF105&lt;&gt;"",IF105,IF(IH105&lt;&gt;"",IH105,IF(IJ105&lt;&gt;"",IJ105))),Exploitation!$B$123:$D$127,3,FALSE))),"",IF(IP105&lt;&gt;"",IP105,VLOOKUP(IF(IF105&lt;&gt;"",IF105,IF(IH105&lt;&gt;"",IH105,IF(IJ105&lt;&gt;"",IJ105))),Exploitation!$B$123:$D$127,3,FALSE)))</f>
        <v/>
      </c>
      <c r="BY131" s="340" t="str">
        <f>IF(ISERROR(IF(IQ105&lt;&gt;"",IQ105,VLOOKUP(IF(IG105&lt;&gt;"",IG105,IF(II105&lt;&gt;"",II105,IF(IK105&lt;&gt;"",IK105))),Exploitation!$B$123:$D$127,3,FALSE))),"",IF(IQ105&lt;&gt;"",IQ105,VLOOKUP(IF(IG105&lt;&gt;"",IG105,IF(II105&lt;&gt;"",II105,IF(IK105&lt;&gt;"",IK105))),Exploitation!$B$123:$D$127,3,FALSE)))</f>
        <v/>
      </c>
      <c r="BZ131" s="359">
        <f t="shared" si="261"/>
        <v>0</v>
      </c>
      <c r="CA131" s="359">
        <f t="shared" si="262"/>
        <v>0</v>
      </c>
      <c r="CB131" s="359">
        <f t="shared" si="263"/>
        <v>0</v>
      </c>
      <c r="CC131" s="359">
        <f t="shared" si="264"/>
        <v>0</v>
      </c>
      <c r="CD131" s="359">
        <f t="shared" si="265"/>
        <v>0</v>
      </c>
      <c r="CE131" s="359">
        <f t="shared" si="266"/>
        <v>0</v>
      </c>
      <c r="CF131" s="329">
        <f>(CE131-CD131)*'Donnees d''entrée'!$C$493</f>
        <v>0</v>
      </c>
      <c r="CG131" s="329">
        <f t="shared" si="267"/>
        <v>0</v>
      </c>
      <c r="CH131" s="358">
        <f t="shared" si="216"/>
        <v>0</v>
      </c>
      <c r="CI131" s="300">
        <f t="shared" si="217"/>
        <v>0</v>
      </c>
      <c r="CJ131" s="300">
        <f t="shared" si="218"/>
        <v>0</v>
      </c>
      <c r="CK131" s="300">
        <f t="shared" si="219"/>
        <v>0</v>
      </c>
      <c r="CL131" s="357">
        <f t="shared" si="268"/>
        <v>0</v>
      </c>
      <c r="CM131" s="357">
        <f t="shared" si="269"/>
        <v>0</v>
      </c>
      <c r="CN131" s="357">
        <f t="shared" si="270"/>
        <v>0</v>
      </c>
      <c r="CQ131" s="361">
        <f t="shared" si="271"/>
        <v>0</v>
      </c>
    </row>
    <row r="132" spans="1:95" hidden="1" x14ac:dyDescent="0.25">
      <c r="A132" s="331">
        <v>6</v>
      </c>
      <c r="B132" s="280" t="str">
        <f t="shared" si="220"/>
        <v/>
      </c>
      <c r="C132" s="340" t="str">
        <f t="shared" si="221"/>
        <v/>
      </c>
      <c r="D132" s="340" t="str">
        <f>IF(ISERROR(IF(AT106&lt;&gt;"",AT106,VLOOKUP(IF(AJ106&lt;&gt;"",AJ106,IF(AL106&lt;&gt;"",AL106,IF(AN106&lt;&gt;"",AN106))),Exploitation!$B$123:$D$127,3,FALSE))),"",IF(AT106&lt;&gt;"",AT106,VLOOKUP(IF(AJ106&lt;&gt;"",AJ106,IF(AL106&lt;&gt;"",AL106,IF(AN106&lt;&gt;"",AN106))),Exploitation!$B$123:$D$127,3,FALSE)))</f>
        <v/>
      </c>
      <c r="E132" s="356" t="str">
        <f>IF(ISERROR(IF(AU106&lt;&gt;"",AU106,VLOOKUP(IF(AK106&lt;&gt;"",AK106,IF(AM106&lt;&gt;"",AM106,IF(AO106&lt;&gt;"",AO106))),Exploitation!$B$123:$D$127,3,FALSE))),"",IF(AU106&lt;&gt;"",AU106,VLOOKUP(IF(AK106&lt;&gt;"",AK106,IF(AM106&lt;&gt;"",AM106,IF(AO106&lt;&gt;"",AO106))),Exploitation!$B$123:$D$127,3,FALSE)))</f>
        <v/>
      </c>
      <c r="F132" s="360">
        <f t="shared" si="222"/>
        <v>0</v>
      </c>
      <c r="G132" s="359">
        <f t="shared" si="195"/>
        <v>0</v>
      </c>
      <c r="H132" s="359">
        <f t="shared" si="196"/>
        <v>0</v>
      </c>
      <c r="I132" s="359">
        <f t="shared" si="197"/>
        <v>0</v>
      </c>
      <c r="J132" s="359">
        <f t="shared" si="198"/>
        <v>0</v>
      </c>
      <c r="K132" s="359">
        <f t="shared" si="223"/>
        <v>0</v>
      </c>
      <c r="L132" s="329">
        <f>(K132-J132)*'Donnees d''entrée'!$C$493</f>
        <v>0</v>
      </c>
      <c r="M132" s="329">
        <f t="shared" si="224"/>
        <v>0</v>
      </c>
      <c r="N132" s="358">
        <f t="shared" si="199"/>
        <v>0</v>
      </c>
      <c r="O132" s="300">
        <f t="shared" si="200"/>
        <v>0</v>
      </c>
      <c r="P132" s="300">
        <f t="shared" si="201"/>
        <v>0</v>
      </c>
      <c r="Q132" s="300">
        <f t="shared" si="202"/>
        <v>0</v>
      </c>
      <c r="R132" s="357">
        <f t="shared" si="225"/>
        <v>0</v>
      </c>
      <c r="S132" s="362">
        <f t="shared" si="203"/>
        <v>0</v>
      </c>
      <c r="T132" s="362">
        <f t="shared" si="226"/>
        <v>0</v>
      </c>
      <c r="U132" s="340" t="str">
        <f t="shared" si="227"/>
        <v/>
      </c>
      <c r="V132" s="340" t="str">
        <f>IF(ISERROR(IF(CS106&lt;&gt;"",CS106,VLOOKUP(IF(CI106&lt;&gt;"",CI106,IF(CK106&lt;&gt;"",CK106,IF(CM106&lt;&gt;"",CM106))),Exploitation!$B$123:$D$127,3,FALSE))),"",IF(CS106&lt;&gt;"",CS106,VLOOKUP(IF(CI106&lt;&gt;"",CI106,IF(CK106&lt;&gt;"",CK106,IF(CM106&lt;&gt;"",CM106))),Exploitation!$B$123:$D$127,3,FALSE)))</f>
        <v/>
      </c>
      <c r="W132" s="340" t="str">
        <f>IF(ISERROR(IF(CT106&lt;&gt;"",CT106,VLOOKUP(IF(CJ106&lt;&gt;"",CJ106,IF(CL106&lt;&gt;"",CL106,IF(CN106&lt;&gt;"",CN106))),Exploitation!$B$123:$D$127,3,FALSE))),"",IF(CT106&lt;&gt;"",CT106,VLOOKUP(IF(CJ106&lt;&gt;"",CJ106,IF(CL106&lt;&gt;"",CL106,IF(CN106&lt;&gt;"",CN106))),Exploitation!$B$123:$D$127,3,FALSE)))</f>
        <v/>
      </c>
      <c r="X132" s="359">
        <f t="shared" si="228"/>
        <v>0</v>
      </c>
      <c r="Y132" s="359">
        <f t="shared" si="229"/>
        <v>0</v>
      </c>
      <c r="Z132" s="359">
        <f t="shared" si="230"/>
        <v>0</v>
      </c>
      <c r="AA132" s="359">
        <f t="shared" si="231"/>
        <v>0</v>
      </c>
      <c r="AB132" s="359">
        <f t="shared" si="232"/>
        <v>0</v>
      </c>
      <c r="AC132" s="359">
        <f t="shared" si="233"/>
        <v>0</v>
      </c>
      <c r="AD132" s="329">
        <f>(AC132-AB132)*'Donnees d''entrée'!$C$493</f>
        <v>0</v>
      </c>
      <c r="AE132" s="329">
        <f t="shared" si="234"/>
        <v>0</v>
      </c>
      <c r="AF132" s="358">
        <f t="shared" si="204"/>
        <v>0</v>
      </c>
      <c r="AG132" s="300">
        <f t="shared" si="205"/>
        <v>0</v>
      </c>
      <c r="AH132" s="300">
        <f t="shared" si="206"/>
        <v>0</v>
      </c>
      <c r="AI132" s="300">
        <f t="shared" si="207"/>
        <v>0</v>
      </c>
      <c r="AJ132" s="357">
        <f t="shared" si="235"/>
        <v>0</v>
      </c>
      <c r="AK132" s="357">
        <f t="shared" si="236"/>
        <v>0</v>
      </c>
      <c r="AL132" s="357">
        <f t="shared" si="237"/>
        <v>0</v>
      </c>
      <c r="AM132" s="340" t="str">
        <f t="shared" si="238"/>
        <v/>
      </c>
      <c r="AN132" s="340" t="str">
        <f>IF(ISERROR(IF(ER106&lt;&gt;"",ER106,VLOOKUP(IF(EH106&lt;&gt;"",EH106,IF(EJ106&lt;&gt;"",EJ106,IF(EL106&lt;&gt;"",EL106))),Exploitation!$B$123:$D$127,3,FALSE))),"",IF(ER106&lt;&gt;"",ER106,VLOOKUP(IF(EH106&lt;&gt;"",EH106,IF(EJ106&lt;&gt;"",EJ106,IF(EL106&lt;&gt;"",EL106))),Exploitation!$B$123:$D$127,3,FALSE)))</f>
        <v/>
      </c>
      <c r="AO132" s="340" t="str">
        <f>IF(ISERROR(IF(ES106&lt;&gt;"",ES106,VLOOKUP(IF(EI106&lt;&gt;"",EI106,IF(EK106&lt;&gt;"",EK106,IF(EM106&lt;&gt;"",EM106))),Exploitation!$B$123:$D$127,3,FALSE))),"",IF(ES106&lt;&gt;"",ES106,VLOOKUP(IF(EI106&lt;&gt;"",EI106,IF(EK106&lt;&gt;"",EK106,IF(EM106&lt;&gt;"",EM106))),Exploitation!$B$123:$D$127,3,FALSE)))</f>
        <v/>
      </c>
      <c r="AP132" s="359">
        <f t="shared" si="239"/>
        <v>0</v>
      </c>
      <c r="AQ132" s="359">
        <f t="shared" si="240"/>
        <v>0</v>
      </c>
      <c r="AR132" s="359">
        <f t="shared" si="241"/>
        <v>0</v>
      </c>
      <c r="AS132" s="359">
        <f t="shared" si="242"/>
        <v>0</v>
      </c>
      <c r="AT132" s="359">
        <f t="shared" si="243"/>
        <v>0</v>
      </c>
      <c r="AU132" s="359">
        <f t="shared" si="244"/>
        <v>0</v>
      </c>
      <c r="AV132" s="329">
        <f>(AU132-AT132)*'Donnees d''entrée'!$C$493</f>
        <v>0</v>
      </c>
      <c r="AW132" s="329">
        <f t="shared" si="245"/>
        <v>0</v>
      </c>
      <c r="AX132" s="358">
        <f t="shared" si="208"/>
        <v>0</v>
      </c>
      <c r="AY132" s="300">
        <f t="shared" si="209"/>
        <v>0</v>
      </c>
      <c r="AZ132" s="300">
        <f t="shared" si="210"/>
        <v>0</v>
      </c>
      <c r="BA132" s="300">
        <f t="shared" si="211"/>
        <v>0</v>
      </c>
      <c r="BB132" s="357">
        <f t="shared" si="246"/>
        <v>0</v>
      </c>
      <c r="BC132" s="357">
        <f t="shared" si="247"/>
        <v>0</v>
      </c>
      <c r="BD132" s="357">
        <f t="shared" si="248"/>
        <v>0</v>
      </c>
      <c r="BE132" s="340" t="str">
        <f t="shared" si="249"/>
        <v/>
      </c>
      <c r="BF132" s="340" t="str">
        <f>IF(ISERROR(IF(GQ106&lt;&gt;"",GQ106,VLOOKUP(IF(GG106&lt;&gt;"",GG106,IF(GI106&lt;&gt;"",GI106,IF(GK106&lt;&gt;"",GK106))),Exploitation!$B$123:$D$127,3,FALSE))),"",IF(GQ106&lt;&gt;"",GQ106,VLOOKUP(IF(GG106&lt;&gt;"",GG106,IF(GI106&lt;&gt;"",GI106,IF(GK106&lt;&gt;"",GK106))),Exploitation!$B$123:$D$127,3,FALSE)))</f>
        <v/>
      </c>
      <c r="BG132" s="340" t="str">
        <f>IF(ISERROR(IF(GR106&lt;&gt;"",GR106,VLOOKUP(IF(GH106&lt;&gt;"",GH106,IF(GJ106&lt;&gt;"",GJ106,IF(GL106&lt;&gt;"",GL106))),Exploitation!$B$123:$D$127,3,FALSE))),"",IF(GR106&lt;&gt;"",GR106,VLOOKUP(IF(GH106&lt;&gt;"",GH106,IF(GJ106&lt;&gt;"",GJ106,IF(GL106&lt;&gt;"",GL106))),Exploitation!$B$123:$D$127,3,FALSE)))</f>
        <v/>
      </c>
      <c r="BH132" s="359">
        <f t="shared" si="250"/>
        <v>0</v>
      </c>
      <c r="BI132" s="359">
        <f t="shared" si="251"/>
        <v>0</v>
      </c>
      <c r="BJ132" s="359">
        <f t="shared" si="252"/>
        <v>0</v>
      </c>
      <c r="BK132" s="359">
        <f t="shared" si="253"/>
        <v>0</v>
      </c>
      <c r="BL132" s="359">
        <f t="shared" si="254"/>
        <v>0</v>
      </c>
      <c r="BM132" s="359">
        <f t="shared" si="255"/>
        <v>0</v>
      </c>
      <c r="BN132" s="329">
        <f>(BM132-BL132)*'Donnees d''entrée'!$C$493</f>
        <v>0</v>
      </c>
      <c r="BO132" s="329">
        <f t="shared" si="256"/>
        <v>0</v>
      </c>
      <c r="BP132" s="358">
        <f t="shared" si="212"/>
        <v>0</v>
      </c>
      <c r="BQ132" s="300">
        <f t="shared" si="213"/>
        <v>0</v>
      </c>
      <c r="BR132" s="300">
        <f t="shared" si="214"/>
        <v>0</v>
      </c>
      <c r="BS132" s="300">
        <f t="shared" si="215"/>
        <v>0</v>
      </c>
      <c r="BT132" s="357">
        <f t="shared" si="257"/>
        <v>0</v>
      </c>
      <c r="BU132" s="357">
        <f t="shared" si="258"/>
        <v>0</v>
      </c>
      <c r="BV132" s="357">
        <f t="shared" si="259"/>
        <v>0</v>
      </c>
      <c r="BW132" s="340" t="str">
        <f t="shared" si="260"/>
        <v/>
      </c>
      <c r="BX132" s="340" t="str">
        <f>IF(ISERROR(IF(IP106&lt;&gt;"",IP106,VLOOKUP(IF(IF106&lt;&gt;"",IF106,IF(IH106&lt;&gt;"",IH106,IF(IJ106&lt;&gt;"",IJ106))),Exploitation!$B$123:$D$127,3,FALSE))),"",IF(IP106&lt;&gt;"",IP106,VLOOKUP(IF(IF106&lt;&gt;"",IF106,IF(IH106&lt;&gt;"",IH106,IF(IJ106&lt;&gt;"",IJ106))),Exploitation!$B$123:$D$127,3,FALSE)))</f>
        <v/>
      </c>
      <c r="BY132" s="340" t="str">
        <f>IF(ISERROR(IF(IQ106&lt;&gt;"",IQ106,VLOOKUP(IF(IG106&lt;&gt;"",IG106,IF(II106&lt;&gt;"",II106,IF(IK106&lt;&gt;"",IK106))),Exploitation!$B$123:$D$127,3,FALSE))),"",IF(IQ106&lt;&gt;"",IQ106,VLOOKUP(IF(IG106&lt;&gt;"",IG106,IF(II106&lt;&gt;"",II106,IF(IK106&lt;&gt;"",IK106))),Exploitation!$B$123:$D$127,3,FALSE)))</f>
        <v/>
      </c>
      <c r="BZ132" s="359">
        <f t="shared" si="261"/>
        <v>0</v>
      </c>
      <c r="CA132" s="359">
        <f t="shared" si="262"/>
        <v>0</v>
      </c>
      <c r="CB132" s="359">
        <f t="shared" si="263"/>
        <v>0</v>
      </c>
      <c r="CC132" s="359">
        <f t="shared" si="264"/>
        <v>0</v>
      </c>
      <c r="CD132" s="359">
        <f t="shared" si="265"/>
        <v>0</v>
      </c>
      <c r="CE132" s="359">
        <f t="shared" si="266"/>
        <v>0</v>
      </c>
      <c r="CF132" s="329">
        <f>(CE132-CD132)*'Donnees d''entrée'!$C$493</f>
        <v>0</v>
      </c>
      <c r="CG132" s="329">
        <f t="shared" si="267"/>
        <v>0</v>
      </c>
      <c r="CH132" s="358">
        <f t="shared" si="216"/>
        <v>0</v>
      </c>
      <c r="CI132" s="300">
        <f t="shared" si="217"/>
        <v>0</v>
      </c>
      <c r="CJ132" s="300">
        <f t="shared" si="218"/>
        <v>0</v>
      </c>
      <c r="CK132" s="300">
        <f t="shared" si="219"/>
        <v>0</v>
      </c>
      <c r="CL132" s="357">
        <f t="shared" si="268"/>
        <v>0</v>
      </c>
      <c r="CM132" s="357">
        <f t="shared" si="269"/>
        <v>0</v>
      </c>
      <c r="CN132" s="357">
        <f t="shared" si="270"/>
        <v>0</v>
      </c>
      <c r="CQ132" s="361">
        <f t="shared" si="271"/>
        <v>0</v>
      </c>
    </row>
    <row r="133" spans="1:95" hidden="1" x14ac:dyDescent="0.25">
      <c r="A133" s="331">
        <v>7</v>
      </c>
      <c r="B133" s="280" t="str">
        <f t="shared" si="220"/>
        <v/>
      </c>
      <c r="C133" s="340" t="str">
        <f t="shared" si="221"/>
        <v/>
      </c>
      <c r="D133" s="340" t="str">
        <f>IF(ISERROR(IF(AT107&lt;&gt;"",AT107,VLOOKUP(IF(AJ107&lt;&gt;"",AJ107,IF(AL107&lt;&gt;"",AL107,IF(AN107&lt;&gt;"",AN107))),Exploitation!$B$123:$D$127,3,FALSE))),"",IF(AT107&lt;&gt;"",AT107,VLOOKUP(IF(AJ107&lt;&gt;"",AJ107,IF(AL107&lt;&gt;"",AL107,IF(AN107&lt;&gt;"",AN107))),Exploitation!$B$123:$D$127,3,FALSE)))</f>
        <v/>
      </c>
      <c r="E133" s="356" t="str">
        <f>IF(ISERROR(IF(AU107&lt;&gt;"",AU107,VLOOKUP(IF(AK107&lt;&gt;"",AK107,IF(AM107&lt;&gt;"",AM107,IF(AO107&lt;&gt;"",AO107))),Exploitation!$B$123:$D$127,3,FALSE))),"",IF(AU107&lt;&gt;"",AU107,VLOOKUP(IF(AK107&lt;&gt;"",AK107,IF(AM107&lt;&gt;"",AM107,IF(AO107&lt;&gt;"",AO107))),Exploitation!$B$123:$D$127,3,FALSE)))</f>
        <v/>
      </c>
      <c r="F133" s="360">
        <f t="shared" si="222"/>
        <v>0</v>
      </c>
      <c r="G133" s="359">
        <f t="shared" si="195"/>
        <v>0</v>
      </c>
      <c r="H133" s="359">
        <f t="shared" si="196"/>
        <v>0</v>
      </c>
      <c r="I133" s="359">
        <f t="shared" si="197"/>
        <v>0</v>
      </c>
      <c r="J133" s="359">
        <f t="shared" si="198"/>
        <v>0</v>
      </c>
      <c r="K133" s="359">
        <f t="shared" si="223"/>
        <v>0</v>
      </c>
      <c r="L133" s="329">
        <f>(K133-J133)*'Donnees d''entrée'!$C$493</f>
        <v>0</v>
      </c>
      <c r="M133" s="329">
        <f t="shared" si="224"/>
        <v>0</v>
      </c>
      <c r="N133" s="358">
        <f t="shared" si="199"/>
        <v>0</v>
      </c>
      <c r="O133" s="300">
        <f t="shared" si="200"/>
        <v>0</v>
      </c>
      <c r="P133" s="300">
        <f t="shared" si="201"/>
        <v>0</v>
      </c>
      <c r="Q133" s="300">
        <f t="shared" si="202"/>
        <v>0</v>
      </c>
      <c r="R133" s="357">
        <f t="shared" si="225"/>
        <v>0</v>
      </c>
      <c r="S133" s="362">
        <f t="shared" si="203"/>
        <v>0</v>
      </c>
      <c r="T133" s="362">
        <f t="shared" si="226"/>
        <v>0</v>
      </c>
      <c r="U133" s="340" t="str">
        <f t="shared" si="227"/>
        <v/>
      </c>
      <c r="V133" s="340" t="str">
        <f>IF(ISERROR(IF(CS107&lt;&gt;"",CS107,VLOOKUP(IF(CI107&lt;&gt;"",CI107,IF(CK107&lt;&gt;"",CK107,IF(CM107&lt;&gt;"",CM107))),Exploitation!$B$123:$D$127,3,FALSE))),"",IF(CS107&lt;&gt;"",CS107,VLOOKUP(IF(CI107&lt;&gt;"",CI107,IF(CK107&lt;&gt;"",CK107,IF(CM107&lt;&gt;"",CM107))),Exploitation!$B$123:$D$127,3,FALSE)))</f>
        <v/>
      </c>
      <c r="W133" s="340" t="str">
        <f>IF(ISERROR(IF(CT107&lt;&gt;"",CT107,VLOOKUP(IF(CJ107&lt;&gt;"",CJ107,IF(CL107&lt;&gt;"",CL107,IF(CN107&lt;&gt;"",CN107))),Exploitation!$B$123:$D$127,3,FALSE))),"",IF(CT107&lt;&gt;"",CT107,VLOOKUP(IF(CJ107&lt;&gt;"",CJ107,IF(CL107&lt;&gt;"",CL107,IF(CN107&lt;&gt;"",CN107))),Exploitation!$B$123:$D$127,3,FALSE)))</f>
        <v/>
      </c>
      <c r="X133" s="359">
        <f t="shared" si="228"/>
        <v>0</v>
      </c>
      <c r="Y133" s="359">
        <f t="shared" si="229"/>
        <v>0</v>
      </c>
      <c r="Z133" s="359">
        <f t="shared" si="230"/>
        <v>0</v>
      </c>
      <c r="AA133" s="359">
        <f t="shared" si="231"/>
        <v>0</v>
      </c>
      <c r="AB133" s="359">
        <f t="shared" si="232"/>
        <v>0</v>
      </c>
      <c r="AC133" s="359">
        <f t="shared" si="233"/>
        <v>0</v>
      </c>
      <c r="AD133" s="329">
        <f>(AC133-AB133)*'Donnees d''entrée'!$C$493</f>
        <v>0</v>
      </c>
      <c r="AE133" s="329">
        <f t="shared" si="234"/>
        <v>0</v>
      </c>
      <c r="AF133" s="358">
        <f t="shared" si="204"/>
        <v>0</v>
      </c>
      <c r="AG133" s="300">
        <f t="shared" si="205"/>
        <v>0</v>
      </c>
      <c r="AH133" s="300">
        <f t="shared" si="206"/>
        <v>0</v>
      </c>
      <c r="AI133" s="300">
        <f t="shared" si="207"/>
        <v>0</v>
      </c>
      <c r="AJ133" s="357">
        <f t="shared" si="235"/>
        <v>0</v>
      </c>
      <c r="AK133" s="357">
        <f t="shared" si="236"/>
        <v>0</v>
      </c>
      <c r="AL133" s="357">
        <f t="shared" si="237"/>
        <v>0</v>
      </c>
      <c r="AM133" s="340" t="str">
        <f t="shared" si="238"/>
        <v/>
      </c>
      <c r="AN133" s="340" t="str">
        <f>IF(ISERROR(IF(ER107&lt;&gt;"",ER107,VLOOKUP(IF(EH107&lt;&gt;"",EH107,IF(EJ107&lt;&gt;"",EJ107,IF(EL107&lt;&gt;"",EL107))),Exploitation!$B$123:$D$127,3,FALSE))),"",IF(ER107&lt;&gt;"",ER107,VLOOKUP(IF(EH107&lt;&gt;"",EH107,IF(EJ107&lt;&gt;"",EJ107,IF(EL107&lt;&gt;"",EL107))),Exploitation!$B$123:$D$127,3,FALSE)))</f>
        <v/>
      </c>
      <c r="AO133" s="340" t="str">
        <f>IF(ISERROR(IF(ES107&lt;&gt;"",ES107,VLOOKUP(IF(EI107&lt;&gt;"",EI107,IF(EK107&lt;&gt;"",EK107,IF(EM107&lt;&gt;"",EM107))),Exploitation!$B$123:$D$127,3,FALSE))),"",IF(ES107&lt;&gt;"",ES107,VLOOKUP(IF(EI107&lt;&gt;"",EI107,IF(EK107&lt;&gt;"",EK107,IF(EM107&lt;&gt;"",EM107))),Exploitation!$B$123:$D$127,3,FALSE)))</f>
        <v/>
      </c>
      <c r="AP133" s="359">
        <f t="shared" si="239"/>
        <v>0</v>
      </c>
      <c r="AQ133" s="359">
        <f t="shared" si="240"/>
        <v>0</v>
      </c>
      <c r="AR133" s="359">
        <f t="shared" si="241"/>
        <v>0</v>
      </c>
      <c r="AS133" s="359">
        <f t="shared" si="242"/>
        <v>0</v>
      </c>
      <c r="AT133" s="359">
        <f t="shared" si="243"/>
        <v>0</v>
      </c>
      <c r="AU133" s="359">
        <f t="shared" si="244"/>
        <v>0</v>
      </c>
      <c r="AV133" s="329">
        <f>(AU133-AT133)*'Donnees d''entrée'!$C$493</f>
        <v>0</v>
      </c>
      <c r="AW133" s="329">
        <f t="shared" si="245"/>
        <v>0</v>
      </c>
      <c r="AX133" s="358">
        <f t="shared" si="208"/>
        <v>0</v>
      </c>
      <c r="AY133" s="300">
        <f t="shared" si="209"/>
        <v>0</v>
      </c>
      <c r="AZ133" s="300">
        <f t="shared" si="210"/>
        <v>0</v>
      </c>
      <c r="BA133" s="300">
        <f t="shared" si="211"/>
        <v>0</v>
      </c>
      <c r="BB133" s="357">
        <f t="shared" si="246"/>
        <v>0</v>
      </c>
      <c r="BC133" s="357">
        <f t="shared" si="247"/>
        <v>0</v>
      </c>
      <c r="BD133" s="357">
        <f t="shared" si="248"/>
        <v>0</v>
      </c>
      <c r="BE133" s="340" t="str">
        <f t="shared" si="249"/>
        <v/>
      </c>
      <c r="BF133" s="340" t="str">
        <f>IF(ISERROR(IF(GQ107&lt;&gt;"",GQ107,VLOOKUP(IF(GG107&lt;&gt;"",GG107,IF(GI107&lt;&gt;"",GI107,IF(GK107&lt;&gt;"",GK107))),Exploitation!$B$123:$D$127,3,FALSE))),"",IF(GQ107&lt;&gt;"",GQ107,VLOOKUP(IF(GG107&lt;&gt;"",GG107,IF(GI107&lt;&gt;"",GI107,IF(GK107&lt;&gt;"",GK107))),Exploitation!$B$123:$D$127,3,FALSE)))</f>
        <v/>
      </c>
      <c r="BG133" s="340" t="str">
        <f>IF(ISERROR(IF(GR107&lt;&gt;"",GR107,VLOOKUP(IF(GH107&lt;&gt;"",GH107,IF(GJ107&lt;&gt;"",GJ107,IF(GL107&lt;&gt;"",GL107))),Exploitation!$B$123:$D$127,3,FALSE))),"",IF(GR107&lt;&gt;"",GR107,VLOOKUP(IF(GH107&lt;&gt;"",GH107,IF(GJ107&lt;&gt;"",GJ107,IF(GL107&lt;&gt;"",GL107))),Exploitation!$B$123:$D$127,3,FALSE)))</f>
        <v/>
      </c>
      <c r="BH133" s="359">
        <f t="shared" si="250"/>
        <v>0</v>
      </c>
      <c r="BI133" s="359">
        <f t="shared" si="251"/>
        <v>0</v>
      </c>
      <c r="BJ133" s="359">
        <f t="shared" si="252"/>
        <v>0</v>
      </c>
      <c r="BK133" s="359">
        <f t="shared" si="253"/>
        <v>0</v>
      </c>
      <c r="BL133" s="359">
        <f t="shared" si="254"/>
        <v>0</v>
      </c>
      <c r="BM133" s="359">
        <f t="shared" si="255"/>
        <v>0</v>
      </c>
      <c r="BN133" s="329">
        <f>(BM133-BL133)*'Donnees d''entrée'!$C$493</f>
        <v>0</v>
      </c>
      <c r="BO133" s="329">
        <f t="shared" si="256"/>
        <v>0</v>
      </c>
      <c r="BP133" s="358">
        <f t="shared" si="212"/>
        <v>0</v>
      </c>
      <c r="BQ133" s="300">
        <f t="shared" si="213"/>
        <v>0</v>
      </c>
      <c r="BR133" s="300">
        <f t="shared" si="214"/>
        <v>0</v>
      </c>
      <c r="BS133" s="300">
        <f t="shared" si="215"/>
        <v>0</v>
      </c>
      <c r="BT133" s="357">
        <f t="shared" si="257"/>
        <v>0</v>
      </c>
      <c r="BU133" s="357">
        <f t="shared" si="258"/>
        <v>0</v>
      </c>
      <c r="BV133" s="357">
        <f t="shared" si="259"/>
        <v>0</v>
      </c>
      <c r="BW133" s="340" t="str">
        <f t="shared" si="260"/>
        <v/>
      </c>
      <c r="BX133" s="340" t="str">
        <f>IF(ISERROR(IF(IP107&lt;&gt;"",IP107,VLOOKUP(IF(IF107&lt;&gt;"",IF107,IF(IH107&lt;&gt;"",IH107,IF(IJ107&lt;&gt;"",IJ107))),Exploitation!$B$123:$D$127,3,FALSE))),"",IF(IP107&lt;&gt;"",IP107,VLOOKUP(IF(IF107&lt;&gt;"",IF107,IF(IH107&lt;&gt;"",IH107,IF(IJ107&lt;&gt;"",IJ107))),Exploitation!$B$123:$D$127,3,FALSE)))</f>
        <v/>
      </c>
      <c r="BY133" s="340" t="str">
        <f>IF(ISERROR(IF(IQ107&lt;&gt;"",IQ107,VLOOKUP(IF(IG107&lt;&gt;"",IG107,IF(II107&lt;&gt;"",II107,IF(IK107&lt;&gt;"",IK107))),Exploitation!$B$123:$D$127,3,FALSE))),"",IF(IQ107&lt;&gt;"",IQ107,VLOOKUP(IF(IG107&lt;&gt;"",IG107,IF(II107&lt;&gt;"",II107,IF(IK107&lt;&gt;"",IK107))),Exploitation!$B$123:$D$127,3,FALSE)))</f>
        <v/>
      </c>
      <c r="BZ133" s="359">
        <f t="shared" si="261"/>
        <v>0</v>
      </c>
      <c r="CA133" s="359">
        <f t="shared" si="262"/>
        <v>0</v>
      </c>
      <c r="CB133" s="359">
        <f t="shared" si="263"/>
        <v>0</v>
      </c>
      <c r="CC133" s="359">
        <f t="shared" si="264"/>
        <v>0</v>
      </c>
      <c r="CD133" s="359">
        <f t="shared" si="265"/>
        <v>0</v>
      </c>
      <c r="CE133" s="359">
        <f t="shared" si="266"/>
        <v>0</v>
      </c>
      <c r="CF133" s="329">
        <f>(CE133-CD133)*'Donnees d''entrée'!$C$493</f>
        <v>0</v>
      </c>
      <c r="CG133" s="329">
        <f t="shared" si="267"/>
        <v>0</v>
      </c>
      <c r="CH133" s="358">
        <f t="shared" si="216"/>
        <v>0</v>
      </c>
      <c r="CI133" s="300">
        <f t="shared" si="217"/>
        <v>0</v>
      </c>
      <c r="CJ133" s="300">
        <f t="shared" si="218"/>
        <v>0</v>
      </c>
      <c r="CK133" s="300">
        <f t="shared" si="219"/>
        <v>0</v>
      </c>
      <c r="CL133" s="357">
        <f t="shared" si="268"/>
        <v>0</v>
      </c>
      <c r="CM133" s="357">
        <f t="shared" si="269"/>
        <v>0</v>
      </c>
      <c r="CN133" s="357">
        <f t="shared" si="270"/>
        <v>0</v>
      </c>
      <c r="CQ133" s="361">
        <f t="shared" si="271"/>
        <v>0</v>
      </c>
    </row>
    <row r="134" spans="1:95" hidden="1" x14ac:dyDescent="0.25">
      <c r="A134" s="331">
        <v>8</v>
      </c>
      <c r="B134" s="280" t="str">
        <f t="shared" si="220"/>
        <v/>
      </c>
      <c r="C134" s="340" t="str">
        <f t="shared" si="221"/>
        <v/>
      </c>
      <c r="D134" s="340" t="str">
        <f>IF(ISERROR(IF(AT108&lt;&gt;"",AT108,VLOOKUP(IF(AJ108&lt;&gt;"",AJ108,IF(AL108&lt;&gt;"",AL108,IF(AN108&lt;&gt;"",AN108))),Exploitation!$B$123:$D$127,3,FALSE))),"",IF(AT108&lt;&gt;"",AT108,VLOOKUP(IF(AJ108&lt;&gt;"",AJ108,IF(AL108&lt;&gt;"",AL108,IF(AN108&lt;&gt;"",AN108))),Exploitation!$B$123:$D$127,3,FALSE)))</f>
        <v/>
      </c>
      <c r="E134" s="356" t="str">
        <f>IF(ISERROR(IF(AU108&lt;&gt;"",AU108,VLOOKUP(IF(AK108&lt;&gt;"",AK108,IF(AM108&lt;&gt;"",AM108,IF(AO108&lt;&gt;"",AO108))),Exploitation!$B$123:$D$127,3,FALSE))),"",IF(AU108&lt;&gt;"",AU108,VLOOKUP(IF(AK108&lt;&gt;"",AK108,IF(AM108&lt;&gt;"",AM108,IF(AO108&lt;&gt;"",AO108))),Exploitation!$B$123:$D$127,3,FALSE)))</f>
        <v/>
      </c>
      <c r="F134" s="360">
        <f t="shared" si="222"/>
        <v>0</v>
      </c>
      <c r="G134" s="359">
        <f t="shared" si="195"/>
        <v>0</v>
      </c>
      <c r="H134" s="359">
        <f t="shared" si="196"/>
        <v>0</v>
      </c>
      <c r="I134" s="359">
        <f t="shared" si="197"/>
        <v>0</v>
      </c>
      <c r="J134" s="359">
        <f t="shared" si="198"/>
        <v>0</v>
      </c>
      <c r="K134" s="359">
        <f t="shared" si="223"/>
        <v>0</v>
      </c>
      <c r="L134" s="329">
        <f>(K134-J134)*'Donnees d''entrée'!$C$493</f>
        <v>0</v>
      </c>
      <c r="M134" s="329">
        <f t="shared" si="224"/>
        <v>0</v>
      </c>
      <c r="N134" s="358">
        <f t="shared" si="199"/>
        <v>0</v>
      </c>
      <c r="O134" s="300">
        <f t="shared" si="200"/>
        <v>0</v>
      </c>
      <c r="P134" s="300">
        <f t="shared" si="201"/>
        <v>0</v>
      </c>
      <c r="Q134" s="300">
        <f t="shared" si="202"/>
        <v>0</v>
      </c>
      <c r="R134" s="357">
        <f t="shared" si="225"/>
        <v>0</v>
      </c>
      <c r="S134" s="362">
        <f t="shared" si="203"/>
        <v>0</v>
      </c>
      <c r="T134" s="362">
        <f t="shared" si="226"/>
        <v>0</v>
      </c>
      <c r="U134" s="340" t="str">
        <f t="shared" si="227"/>
        <v/>
      </c>
      <c r="V134" s="340" t="str">
        <f>IF(ISERROR(IF(CS108&lt;&gt;"",CS108,VLOOKUP(IF(CI108&lt;&gt;"",CI108,IF(CK108&lt;&gt;"",CK108,IF(CM108&lt;&gt;"",CM108))),Exploitation!$B$123:$D$127,3,FALSE))),"",IF(CS108&lt;&gt;"",CS108,VLOOKUP(IF(CI108&lt;&gt;"",CI108,IF(CK108&lt;&gt;"",CK108,IF(CM108&lt;&gt;"",CM108))),Exploitation!$B$123:$D$127,3,FALSE)))</f>
        <v/>
      </c>
      <c r="W134" s="340" t="str">
        <f>IF(ISERROR(IF(CT108&lt;&gt;"",CT108,VLOOKUP(IF(CJ108&lt;&gt;"",CJ108,IF(CL108&lt;&gt;"",CL108,IF(CN108&lt;&gt;"",CN108))),Exploitation!$B$123:$D$127,3,FALSE))),"",IF(CT108&lt;&gt;"",CT108,VLOOKUP(IF(CJ108&lt;&gt;"",CJ108,IF(CL108&lt;&gt;"",CL108,IF(CN108&lt;&gt;"",CN108))),Exploitation!$B$123:$D$127,3,FALSE)))</f>
        <v/>
      </c>
      <c r="X134" s="359">
        <f t="shared" si="228"/>
        <v>0</v>
      </c>
      <c r="Y134" s="359">
        <f t="shared" si="229"/>
        <v>0</v>
      </c>
      <c r="Z134" s="359">
        <f t="shared" si="230"/>
        <v>0</v>
      </c>
      <c r="AA134" s="359">
        <f t="shared" si="231"/>
        <v>0</v>
      </c>
      <c r="AB134" s="359">
        <f t="shared" si="232"/>
        <v>0</v>
      </c>
      <c r="AC134" s="359">
        <f t="shared" si="233"/>
        <v>0</v>
      </c>
      <c r="AD134" s="329">
        <f>(AC134-AB134)*'Donnees d''entrée'!$C$493</f>
        <v>0</v>
      </c>
      <c r="AE134" s="329">
        <f t="shared" si="234"/>
        <v>0</v>
      </c>
      <c r="AF134" s="358">
        <f t="shared" si="204"/>
        <v>0</v>
      </c>
      <c r="AG134" s="300">
        <f t="shared" si="205"/>
        <v>0</v>
      </c>
      <c r="AH134" s="300">
        <f t="shared" si="206"/>
        <v>0</v>
      </c>
      <c r="AI134" s="300">
        <f t="shared" si="207"/>
        <v>0</v>
      </c>
      <c r="AJ134" s="357">
        <f t="shared" si="235"/>
        <v>0</v>
      </c>
      <c r="AK134" s="357">
        <f t="shared" si="236"/>
        <v>0</v>
      </c>
      <c r="AL134" s="357">
        <f t="shared" si="237"/>
        <v>0</v>
      </c>
      <c r="AM134" s="340" t="str">
        <f t="shared" si="238"/>
        <v/>
      </c>
      <c r="AN134" s="340" t="str">
        <f>IF(ISERROR(IF(ER108&lt;&gt;"",ER108,VLOOKUP(IF(EH108&lt;&gt;"",EH108,IF(EJ108&lt;&gt;"",EJ108,IF(EL108&lt;&gt;"",EL108))),Exploitation!$B$123:$D$127,3,FALSE))),"",IF(ER108&lt;&gt;"",ER108,VLOOKUP(IF(EH108&lt;&gt;"",EH108,IF(EJ108&lt;&gt;"",EJ108,IF(EL108&lt;&gt;"",EL108))),Exploitation!$B$123:$D$127,3,FALSE)))</f>
        <v/>
      </c>
      <c r="AO134" s="340" t="str">
        <f>IF(ISERROR(IF(ES108&lt;&gt;"",ES108,VLOOKUP(IF(EI108&lt;&gt;"",EI108,IF(EK108&lt;&gt;"",EK108,IF(EM108&lt;&gt;"",EM108))),Exploitation!$B$123:$D$127,3,FALSE))),"",IF(ES108&lt;&gt;"",ES108,VLOOKUP(IF(EI108&lt;&gt;"",EI108,IF(EK108&lt;&gt;"",EK108,IF(EM108&lt;&gt;"",EM108))),Exploitation!$B$123:$D$127,3,FALSE)))</f>
        <v/>
      </c>
      <c r="AP134" s="359">
        <f t="shared" si="239"/>
        <v>0</v>
      </c>
      <c r="AQ134" s="359">
        <f t="shared" si="240"/>
        <v>0</v>
      </c>
      <c r="AR134" s="359">
        <f t="shared" si="241"/>
        <v>0</v>
      </c>
      <c r="AS134" s="359">
        <f t="shared" si="242"/>
        <v>0</v>
      </c>
      <c r="AT134" s="359">
        <f t="shared" si="243"/>
        <v>0</v>
      </c>
      <c r="AU134" s="359">
        <f t="shared" si="244"/>
        <v>0</v>
      </c>
      <c r="AV134" s="329">
        <f>(AU134-AT134)*'Donnees d''entrée'!$C$493</f>
        <v>0</v>
      </c>
      <c r="AW134" s="329">
        <f t="shared" si="245"/>
        <v>0</v>
      </c>
      <c r="AX134" s="358">
        <f t="shared" si="208"/>
        <v>0</v>
      </c>
      <c r="AY134" s="300">
        <f t="shared" si="209"/>
        <v>0</v>
      </c>
      <c r="AZ134" s="300">
        <f t="shared" si="210"/>
        <v>0</v>
      </c>
      <c r="BA134" s="300">
        <f t="shared" si="211"/>
        <v>0</v>
      </c>
      <c r="BB134" s="357">
        <f t="shared" si="246"/>
        <v>0</v>
      </c>
      <c r="BC134" s="357">
        <f t="shared" si="247"/>
        <v>0</v>
      </c>
      <c r="BD134" s="357">
        <f t="shared" si="248"/>
        <v>0</v>
      </c>
      <c r="BE134" s="340" t="str">
        <f t="shared" si="249"/>
        <v/>
      </c>
      <c r="BF134" s="340" t="str">
        <f>IF(ISERROR(IF(GQ108&lt;&gt;"",GQ108,VLOOKUP(IF(GG108&lt;&gt;"",GG108,IF(GI108&lt;&gt;"",GI108,IF(GK108&lt;&gt;"",GK108))),Exploitation!$B$123:$D$127,3,FALSE))),"",IF(GQ108&lt;&gt;"",GQ108,VLOOKUP(IF(GG108&lt;&gt;"",GG108,IF(GI108&lt;&gt;"",GI108,IF(GK108&lt;&gt;"",GK108))),Exploitation!$B$123:$D$127,3,FALSE)))</f>
        <v/>
      </c>
      <c r="BG134" s="340" t="str">
        <f>IF(ISERROR(IF(GR108&lt;&gt;"",GR108,VLOOKUP(IF(GH108&lt;&gt;"",GH108,IF(GJ108&lt;&gt;"",GJ108,IF(GL108&lt;&gt;"",GL108))),Exploitation!$B$123:$D$127,3,FALSE))),"",IF(GR108&lt;&gt;"",GR108,VLOOKUP(IF(GH108&lt;&gt;"",GH108,IF(GJ108&lt;&gt;"",GJ108,IF(GL108&lt;&gt;"",GL108))),Exploitation!$B$123:$D$127,3,FALSE)))</f>
        <v/>
      </c>
      <c r="BH134" s="359">
        <f t="shared" si="250"/>
        <v>0</v>
      </c>
      <c r="BI134" s="359">
        <f t="shared" si="251"/>
        <v>0</v>
      </c>
      <c r="BJ134" s="359">
        <f t="shared" si="252"/>
        <v>0</v>
      </c>
      <c r="BK134" s="359">
        <f t="shared" si="253"/>
        <v>0</v>
      </c>
      <c r="BL134" s="359">
        <f t="shared" si="254"/>
        <v>0</v>
      </c>
      <c r="BM134" s="359">
        <f t="shared" si="255"/>
        <v>0</v>
      </c>
      <c r="BN134" s="329">
        <f>(BM134-BL134)*'Donnees d''entrée'!$C$493</f>
        <v>0</v>
      </c>
      <c r="BO134" s="329">
        <f t="shared" si="256"/>
        <v>0</v>
      </c>
      <c r="BP134" s="358">
        <f t="shared" si="212"/>
        <v>0</v>
      </c>
      <c r="BQ134" s="300">
        <f t="shared" si="213"/>
        <v>0</v>
      </c>
      <c r="BR134" s="300">
        <f t="shared" si="214"/>
        <v>0</v>
      </c>
      <c r="BS134" s="300">
        <f t="shared" si="215"/>
        <v>0</v>
      </c>
      <c r="BT134" s="357">
        <f t="shared" si="257"/>
        <v>0</v>
      </c>
      <c r="BU134" s="357">
        <f t="shared" si="258"/>
        <v>0</v>
      </c>
      <c r="BV134" s="357">
        <f t="shared" si="259"/>
        <v>0</v>
      </c>
      <c r="BW134" s="340" t="str">
        <f t="shared" si="260"/>
        <v/>
      </c>
      <c r="BX134" s="340" t="str">
        <f>IF(ISERROR(IF(IP108&lt;&gt;"",IP108,VLOOKUP(IF(IF108&lt;&gt;"",IF108,IF(IH108&lt;&gt;"",IH108,IF(IJ108&lt;&gt;"",IJ108))),Exploitation!$B$123:$D$127,3,FALSE))),"",IF(IP108&lt;&gt;"",IP108,VLOOKUP(IF(IF108&lt;&gt;"",IF108,IF(IH108&lt;&gt;"",IH108,IF(IJ108&lt;&gt;"",IJ108))),Exploitation!$B$123:$D$127,3,FALSE)))</f>
        <v/>
      </c>
      <c r="BY134" s="340" t="str">
        <f>IF(ISERROR(IF(IQ108&lt;&gt;"",IQ108,VLOOKUP(IF(IG108&lt;&gt;"",IG108,IF(II108&lt;&gt;"",II108,IF(IK108&lt;&gt;"",IK108))),Exploitation!$B$123:$D$127,3,FALSE))),"",IF(IQ108&lt;&gt;"",IQ108,VLOOKUP(IF(IG108&lt;&gt;"",IG108,IF(II108&lt;&gt;"",II108,IF(IK108&lt;&gt;"",IK108))),Exploitation!$B$123:$D$127,3,FALSE)))</f>
        <v/>
      </c>
      <c r="BZ134" s="359">
        <f t="shared" si="261"/>
        <v>0</v>
      </c>
      <c r="CA134" s="359">
        <f t="shared" si="262"/>
        <v>0</v>
      </c>
      <c r="CB134" s="359">
        <f t="shared" si="263"/>
        <v>0</v>
      </c>
      <c r="CC134" s="359">
        <f t="shared" si="264"/>
        <v>0</v>
      </c>
      <c r="CD134" s="359">
        <f t="shared" si="265"/>
        <v>0</v>
      </c>
      <c r="CE134" s="359">
        <f t="shared" si="266"/>
        <v>0</v>
      </c>
      <c r="CF134" s="329">
        <f>(CE134-CD134)*'Donnees d''entrée'!$C$493</f>
        <v>0</v>
      </c>
      <c r="CG134" s="329">
        <f t="shared" si="267"/>
        <v>0</v>
      </c>
      <c r="CH134" s="358">
        <f t="shared" si="216"/>
        <v>0</v>
      </c>
      <c r="CI134" s="300">
        <f t="shared" si="217"/>
        <v>0</v>
      </c>
      <c r="CJ134" s="300">
        <f t="shared" si="218"/>
        <v>0</v>
      </c>
      <c r="CK134" s="300">
        <f t="shared" si="219"/>
        <v>0</v>
      </c>
      <c r="CL134" s="357">
        <f t="shared" si="268"/>
        <v>0</v>
      </c>
      <c r="CM134" s="357">
        <f t="shared" si="269"/>
        <v>0</v>
      </c>
      <c r="CN134" s="357">
        <f t="shared" si="270"/>
        <v>0</v>
      </c>
      <c r="CQ134" s="361">
        <f t="shared" si="271"/>
        <v>0</v>
      </c>
    </row>
    <row r="135" spans="1:95" customFormat="1" hidden="1" x14ac:dyDescent="0.25">
      <c r="A135" s="331">
        <v>9</v>
      </c>
      <c r="B135" s="280" t="str">
        <f t="shared" si="220"/>
        <v/>
      </c>
      <c r="C135" s="340" t="str">
        <f t="shared" si="221"/>
        <v/>
      </c>
      <c r="D135" s="340" t="str">
        <f>IF(ISERROR(IF(AT109&lt;&gt;"",AT109,VLOOKUP(IF(AJ109&lt;&gt;"",AJ109,IF(AL109&lt;&gt;"",AL109,IF(AN109&lt;&gt;"",AN109))),Exploitation!$B$123:$D$127,3,FALSE))),"",IF(AT109&lt;&gt;"",AT109,VLOOKUP(IF(AJ109&lt;&gt;"",AJ109,IF(AL109&lt;&gt;"",AL109,IF(AN109&lt;&gt;"",AN109))),Exploitation!$B$123:$D$127,3,FALSE)))</f>
        <v/>
      </c>
      <c r="E135" s="356" t="str">
        <f>IF(ISERROR(IF(AU109&lt;&gt;"",AU109,VLOOKUP(IF(AK109&lt;&gt;"",AK109,IF(AM109&lt;&gt;"",AM109,IF(AO109&lt;&gt;"",AO109))),Exploitation!$B$123:$D$127,3,FALSE))),"",IF(AU109&lt;&gt;"",AU109,VLOOKUP(IF(AK109&lt;&gt;"",AK109,IF(AM109&lt;&gt;"",AM109,IF(AO109&lt;&gt;"",AO109))),Exploitation!$B$123:$D$127,3,FALSE)))</f>
        <v/>
      </c>
      <c r="F135" s="360">
        <f t="shared" si="222"/>
        <v>0</v>
      </c>
      <c r="G135" s="359">
        <f t="shared" si="195"/>
        <v>0</v>
      </c>
      <c r="H135" s="359">
        <f t="shared" si="196"/>
        <v>0</v>
      </c>
      <c r="I135" s="359">
        <f t="shared" si="197"/>
        <v>0</v>
      </c>
      <c r="J135" s="359">
        <f t="shared" si="198"/>
        <v>0</v>
      </c>
      <c r="K135" s="359">
        <f t="shared" si="223"/>
        <v>0</v>
      </c>
      <c r="L135" s="329">
        <f>(K135-J135)*'Donnees d''entrée'!$C$493</f>
        <v>0</v>
      </c>
      <c r="M135" s="329">
        <f t="shared" si="224"/>
        <v>0</v>
      </c>
      <c r="N135" s="358">
        <f t="shared" si="199"/>
        <v>0</v>
      </c>
      <c r="O135" s="300">
        <f t="shared" si="200"/>
        <v>0</v>
      </c>
      <c r="P135" s="300">
        <f t="shared" si="201"/>
        <v>0</v>
      </c>
      <c r="Q135" s="300">
        <f t="shared" si="202"/>
        <v>0</v>
      </c>
      <c r="R135" s="357">
        <f t="shared" si="225"/>
        <v>0</v>
      </c>
      <c r="S135" s="362">
        <f t="shared" si="203"/>
        <v>0</v>
      </c>
      <c r="T135" s="362">
        <f t="shared" si="226"/>
        <v>0</v>
      </c>
      <c r="U135" s="340" t="str">
        <f t="shared" si="227"/>
        <v/>
      </c>
      <c r="V135" s="340" t="str">
        <f>IF(ISERROR(IF(CS109&lt;&gt;"",CS109,VLOOKUP(IF(CI109&lt;&gt;"",CI109,IF(CK109&lt;&gt;"",CK109,IF(CM109&lt;&gt;"",CM109))),Exploitation!$B$123:$D$127,3,FALSE))),"",IF(CS109&lt;&gt;"",CS109,VLOOKUP(IF(CI109&lt;&gt;"",CI109,IF(CK109&lt;&gt;"",CK109,IF(CM109&lt;&gt;"",CM109))),Exploitation!$B$123:$D$127,3,FALSE)))</f>
        <v/>
      </c>
      <c r="W135" s="340" t="str">
        <f>IF(ISERROR(IF(CT109&lt;&gt;"",CT109,VLOOKUP(IF(CJ109&lt;&gt;"",CJ109,IF(CL109&lt;&gt;"",CL109,IF(CN109&lt;&gt;"",CN109))),Exploitation!$B$123:$D$127,3,FALSE))),"",IF(CT109&lt;&gt;"",CT109,VLOOKUP(IF(CJ109&lt;&gt;"",CJ109,IF(CL109&lt;&gt;"",CL109,IF(CN109&lt;&gt;"",CN109))),Exploitation!$B$123:$D$127,3,FALSE)))</f>
        <v/>
      </c>
      <c r="X135" s="359">
        <f t="shared" si="228"/>
        <v>0</v>
      </c>
      <c r="Y135" s="359">
        <f t="shared" si="229"/>
        <v>0</v>
      </c>
      <c r="Z135" s="359">
        <f t="shared" si="230"/>
        <v>0</v>
      </c>
      <c r="AA135" s="359">
        <f t="shared" si="231"/>
        <v>0</v>
      </c>
      <c r="AB135" s="359">
        <f t="shared" si="232"/>
        <v>0</v>
      </c>
      <c r="AC135" s="359">
        <f t="shared" si="233"/>
        <v>0</v>
      </c>
      <c r="AD135" s="329">
        <f>(AC135-AB135)*'Donnees d''entrée'!$C$493</f>
        <v>0</v>
      </c>
      <c r="AE135" s="329">
        <f t="shared" si="234"/>
        <v>0</v>
      </c>
      <c r="AF135" s="358">
        <f t="shared" si="204"/>
        <v>0</v>
      </c>
      <c r="AG135" s="300">
        <f t="shared" si="205"/>
        <v>0</v>
      </c>
      <c r="AH135" s="300">
        <f t="shared" si="206"/>
        <v>0</v>
      </c>
      <c r="AI135" s="300">
        <f t="shared" si="207"/>
        <v>0</v>
      </c>
      <c r="AJ135" s="357">
        <f t="shared" si="235"/>
        <v>0</v>
      </c>
      <c r="AK135" s="357">
        <f t="shared" si="236"/>
        <v>0</v>
      </c>
      <c r="AL135" s="357">
        <f t="shared" si="237"/>
        <v>0</v>
      </c>
      <c r="AM135" s="340" t="str">
        <f t="shared" si="238"/>
        <v/>
      </c>
      <c r="AN135" s="340" t="str">
        <f>IF(ISERROR(IF(ER109&lt;&gt;"",ER109,VLOOKUP(IF(EH109&lt;&gt;"",EH109,IF(EJ109&lt;&gt;"",EJ109,IF(EL109&lt;&gt;"",EL109))),Exploitation!$B$123:$D$127,3,FALSE))),"",IF(ER109&lt;&gt;"",ER109,VLOOKUP(IF(EH109&lt;&gt;"",EH109,IF(EJ109&lt;&gt;"",EJ109,IF(EL109&lt;&gt;"",EL109))),Exploitation!$B$123:$D$127,3,FALSE)))</f>
        <v/>
      </c>
      <c r="AO135" s="340" t="str">
        <f>IF(ISERROR(IF(ES109&lt;&gt;"",ES109,VLOOKUP(IF(EI109&lt;&gt;"",EI109,IF(EK109&lt;&gt;"",EK109,IF(EM109&lt;&gt;"",EM109))),Exploitation!$B$123:$D$127,3,FALSE))),"",IF(ES109&lt;&gt;"",ES109,VLOOKUP(IF(EI109&lt;&gt;"",EI109,IF(EK109&lt;&gt;"",EK109,IF(EM109&lt;&gt;"",EM109))),Exploitation!$B$123:$D$127,3,FALSE)))</f>
        <v/>
      </c>
      <c r="AP135" s="359">
        <f t="shared" si="239"/>
        <v>0</v>
      </c>
      <c r="AQ135" s="359">
        <f t="shared" si="240"/>
        <v>0</v>
      </c>
      <c r="AR135" s="359">
        <f t="shared" si="241"/>
        <v>0</v>
      </c>
      <c r="AS135" s="359">
        <f t="shared" si="242"/>
        <v>0</v>
      </c>
      <c r="AT135" s="359">
        <f t="shared" si="243"/>
        <v>0</v>
      </c>
      <c r="AU135" s="359">
        <f t="shared" si="244"/>
        <v>0</v>
      </c>
      <c r="AV135" s="329">
        <f>(AU135-AT135)*'Donnees d''entrée'!$C$493</f>
        <v>0</v>
      </c>
      <c r="AW135" s="329">
        <f t="shared" si="245"/>
        <v>0</v>
      </c>
      <c r="AX135" s="358">
        <f t="shared" si="208"/>
        <v>0</v>
      </c>
      <c r="AY135" s="300">
        <f t="shared" si="209"/>
        <v>0</v>
      </c>
      <c r="AZ135" s="300">
        <f t="shared" si="210"/>
        <v>0</v>
      </c>
      <c r="BA135" s="300">
        <f t="shared" si="211"/>
        <v>0</v>
      </c>
      <c r="BB135" s="357">
        <f t="shared" si="246"/>
        <v>0</v>
      </c>
      <c r="BC135" s="357">
        <f t="shared" si="247"/>
        <v>0</v>
      </c>
      <c r="BD135" s="357">
        <f t="shared" si="248"/>
        <v>0</v>
      </c>
      <c r="BE135" s="340" t="str">
        <f t="shared" si="249"/>
        <v/>
      </c>
      <c r="BF135" s="340" t="str">
        <f>IF(ISERROR(IF(GQ109&lt;&gt;"",GQ109,VLOOKUP(IF(GG109&lt;&gt;"",GG109,IF(GI109&lt;&gt;"",GI109,IF(GK109&lt;&gt;"",GK109))),Exploitation!$B$123:$D$127,3,FALSE))),"",IF(GQ109&lt;&gt;"",GQ109,VLOOKUP(IF(GG109&lt;&gt;"",GG109,IF(GI109&lt;&gt;"",GI109,IF(GK109&lt;&gt;"",GK109))),Exploitation!$B$123:$D$127,3,FALSE)))</f>
        <v/>
      </c>
      <c r="BG135" s="340" t="str">
        <f>IF(ISERROR(IF(GR109&lt;&gt;"",GR109,VLOOKUP(IF(GH109&lt;&gt;"",GH109,IF(GJ109&lt;&gt;"",GJ109,IF(GL109&lt;&gt;"",GL109))),Exploitation!$B$123:$D$127,3,FALSE))),"",IF(GR109&lt;&gt;"",GR109,VLOOKUP(IF(GH109&lt;&gt;"",GH109,IF(GJ109&lt;&gt;"",GJ109,IF(GL109&lt;&gt;"",GL109))),Exploitation!$B$123:$D$127,3,FALSE)))</f>
        <v/>
      </c>
      <c r="BH135" s="359">
        <f t="shared" si="250"/>
        <v>0</v>
      </c>
      <c r="BI135" s="359">
        <f t="shared" si="251"/>
        <v>0</v>
      </c>
      <c r="BJ135" s="359">
        <f t="shared" si="252"/>
        <v>0</v>
      </c>
      <c r="BK135" s="359">
        <f t="shared" si="253"/>
        <v>0</v>
      </c>
      <c r="BL135" s="359">
        <f t="shared" si="254"/>
        <v>0</v>
      </c>
      <c r="BM135" s="359">
        <f t="shared" si="255"/>
        <v>0</v>
      </c>
      <c r="BN135" s="329">
        <f>(BM135-BL135)*'Donnees d''entrée'!$C$493</f>
        <v>0</v>
      </c>
      <c r="BO135" s="329">
        <f t="shared" si="256"/>
        <v>0</v>
      </c>
      <c r="BP135" s="358">
        <f t="shared" si="212"/>
        <v>0</v>
      </c>
      <c r="BQ135" s="300">
        <f t="shared" si="213"/>
        <v>0</v>
      </c>
      <c r="BR135" s="300">
        <f t="shared" si="214"/>
        <v>0</v>
      </c>
      <c r="BS135" s="300">
        <f t="shared" si="215"/>
        <v>0</v>
      </c>
      <c r="BT135" s="357">
        <f t="shared" si="257"/>
        <v>0</v>
      </c>
      <c r="BU135" s="357">
        <f t="shared" si="258"/>
        <v>0</v>
      </c>
      <c r="BV135" s="357">
        <f t="shared" si="259"/>
        <v>0</v>
      </c>
      <c r="BW135" s="340" t="str">
        <f t="shared" si="260"/>
        <v/>
      </c>
      <c r="BX135" s="340" t="str">
        <f>IF(ISERROR(IF(IP109&lt;&gt;"",IP109,VLOOKUP(IF(IF109&lt;&gt;"",IF109,IF(IH109&lt;&gt;"",IH109,IF(IJ109&lt;&gt;"",IJ109))),Exploitation!$B$123:$D$127,3,FALSE))),"",IF(IP109&lt;&gt;"",IP109,VLOOKUP(IF(IF109&lt;&gt;"",IF109,IF(IH109&lt;&gt;"",IH109,IF(IJ109&lt;&gt;"",IJ109))),Exploitation!$B$123:$D$127,3,FALSE)))</f>
        <v/>
      </c>
      <c r="BY135" s="340" t="str">
        <f>IF(ISERROR(IF(IQ109&lt;&gt;"",IQ109,VLOOKUP(IF(IG109&lt;&gt;"",IG109,IF(II109&lt;&gt;"",II109,IF(IK109&lt;&gt;"",IK109))),Exploitation!$B$123:$D$127,3,FALSE))),"",IF(IQ109&lt;&gt;"",IQ109,VLOOKUP(IF(IG109&lt;&gt;"",IG109,IF(II109&lt;&gt;"",II109,IF(IK109&lt;&gt;"",IK109))),Exploitation!$B$123:$D$127,3,FALSE)))</f>
        <v/>
      </c>
      <c r="BZ135" s="359">
        <f t="shared" si="261"/>
        <v>0</v>
      </c>
      <c r="CA135" s="359">
        <f t="shared" si="262"/>
        <v>0</v>
      </c>
      <c r="CB135" s="359">
        <f t="shared" si="263"/>
        <v>0</v>
      </c>
      <c r="CC135" s="359">
        <f t="shared" si="264"/>
        <v>0</v>
      </c>
      <c r="CD135" s="359">
        <f t="shared" si="265"/>
        <v>0</v>
      </c>
      <c r="CE135" s="359">
        <f t="shared" si="266"/>
        <v>0</v>
      </c>
      <c r="CF135" s="329">
        <f>(CE135-CD135)*'Donnees d''entrée'!$C$493</f>
        <v>0</v>
      </c>
      <c r="CG135" s="329">
        <f t="shared" si="267"/>
        <v>0</v>
      </c>
      <c r="CH135" s="358">
        <f t="shared" si="216"/>
        <v>0</v>
      </c>
      <c r="CI135" s="300">
        <f t="shared" si="217"/>
        <v>0</v>
      </c>
      <c r="CJ135" s="300">
        <f t="shared" si="218"/>
        <v>0</v>
      </c>
      <c r="CK135" s="300">
        <f t="shared" si="219"/>
        <v>0</v>
      </c>
      <c r="CL135" s="357">
        <f t="shared" si="268"/>
        <v>0</v>
      </c>
      <c r="CM135" s="357">
        <f t="shared" si="269"/>
        <v>0</v>
      </c>
      <c r="CN135" s="357">
        <f t="shared" si="270"/>
        <v>0</v>
      </c>
      <c r="CQ135" s="361">
        <f t="shared" si="271"/>
        <v>0</v>
      </c>
    </row>
    <row r="136" spans="1:95" customFormat="1" hidden="1" x14ac:dyDescent="0.25">
      <c r="A136" s="331">
        <v>10</v>
      </c>
      <c r="B136" s="280" t="str">
        <f t="shared" si="220"/>
        <v/>
      </c>
      <c r="C136" s="340" t="str">
        <f t="shared" si="221"/>
        <v/>
      </c>
      <c r="D136" s="340" t="str">
        <f>IF(ISERROR(IF(AT110&lt;&gt;"",AT110,VLOOKUP(IF(AJ110&lt;&gt;"",AJ110,IF(AL110&lt;&gt;"",AL110,IF(AN110&lt;&gt;"",AN110))),Exploitation!$B$123:$D$127,3,FALSE))),"",IF(AT110&lt;&gt;"",AT110,VLOOKUP(IF(AJ110&lt;&gt;"",AJ110,IF(AL110&lt;&gt;"",AL110,IF(AN110&lt;&gt;"",AN110))),Exploitation!$B$123:$D$127,3,FALSE)))</f>
        <v/>
      </c>
      <c r="E136" s="356" t="str">
        <f>IF(ISERROR(IF(AU110&lt;&gt;"",AU110,VLOOKUP(IF(AK110&lt;&gt;"",AK110,IF(AM110&lt;&gt;"",AM110,IF(AO110&lt;&gt;"",AO110))),Exploitation!$B$123:$D$127,3,FALSE))),"",IF(AU110&lt;&gt;"",AU110,VLOOKUP(IF(AK110&lt;&gt;"",AK110,IF(AM110&lt;&gt;"",AM110,IF(AO110&lt;&gt;"",AO110))),Exploitation!$B$123:$D$127,3,FALSE)))</f>
        <v/>
      </c>
      <c r="F136" s="360">
        <f t="shared" si="222"/>
        <v>0</v>
      </c>
      <c r="G136" s="359">
        <f t="shared" si="195"/>
        <v>0</v>
      </c>
      <c r="H136" s="359">
        <f t="shared" si="196"/>
        <v>0</v>
      </c>
      <c r="I136" s="359">
        <f t="shared" si="197"/>
        <v>0</v>
      </c>
      <c r="J136" s="359">
        <f t="shared" si="198"/>
        <v>0</v>
      </c>
      <c r="K136" s="359">
        <f t="shared" si="223"/>
        <v>0</v>
      </c>
      <c r="L136" s="329">
        <f>(K136-J136)*'Donnees d''entrée'!$C$493</f>
        <v>0</v>
      </c>
      <c r="M136" s="329">
        <f t="shared" si="224"/>
        <v>0</v>
      </c>
      <c r="N136" s="358">
        <f t="shared" si="199"/>
        <v>0</v>
      </c>
      <c r="O136" s="300">
        <f t="shared" si="200"/>
        <v>0</v>
      </c>
      <c r="P136" s="300">
        <f t="shared" si="201"/>
        <v>0</v>
      </c>
      <c r="Q136" s="300">
        <f t="shared" si="202"/>
        <v>0</v>
      </c>
      <c r="R136" s="357">
        <f t="shared" si="225"/>
        <v>0</v>
      </c>
      <c r="S136" s="362">
        <f t="shared" si="203"/>
        <v>0</v>
      </c>
      <c r="T136" s="362">
        <f t="shared" si="226"/>
        <v>0</v>
      </c>
      <c r="U136" s="340" t="str">
        <f t="shared" si="227"/>
        <v/>
      </c>
      <c r="V136" s="340" t="str">
        <f>IF(ISERROR(IF(CS110&lt;&gt;"",CS110,VLOOKUP(IF(CI110&lt;&gt;"",CI110,IF(CK110&lt;&gt;"",CK110,IF(CM110&lt;&gt;"",CM110))),Exploitation!$B$123:$D$127,3,FALSE))),"",IF(CS110&lt;&gt;"",CS110,VLOOKUP(IF(CI110&lt;&gt;"",CI110,IF(CK110&lt;&gt;"",CK110,IF(CM110&lt;&gt;"",CM110))),Exploitation!$B$123:$D$127,3,FALSE)))</f>
        <v/>
      </c>
      <c r="W136" s="340" t="str">
        <f>IF(ISERROR(IF(CT110&lt;&gt;"",CT110,VLOOKUP(IF(CJ110&lt;&gt;"",CJ110,IF(CL110&lt;&gt;"",CL110,IF(CN110&lt;&gt;"",CN110))),Exploitation!$B$123:$D$127,3,FALSE))),"",IF(CT110&lt;&gt;"",CT110,VLOOKUP(IF(CJ110&lt;&gt;"",CJ110,IF(CL110&lt;&gt;"",CL110,IF(CN110&lt;&gt;"",CN110))),Exploitation!$B$123:$D$127,3,FALSE)))</f>
        <v/>
      </c>
      <c r="X136" s="359">
        <f t="shared" si="228"/>
        <v>0</v>
      </c>
      <c r="Y136" s="359">
        <f t="shared" si="229"/>
        <v>0</v>
      </c>
      <c r="Z136" s="359">
        <f t="shared" si="230"/>
        <v>0</v>
      </c>
      <c r="AA136" s="359">
        <f t="shared" si="231"/>
        <v>0</v>
      </c>
      <c r="AB136" s="359">
        <f t="shared" si="232"/>
        <v>0</v>
      </c>
      <c r="AC136" s="359">
        <f t="shared" si="233"/>
        <v>0</v>
      </c>
      <c r="AD136" s="329">
        <f>(AC136-AB136)*'Donnees d''entrée'!$C$493</f>
        <v>0</v>
      </c>
      <c r="AE136" s="329">
        <f t="shared" si="234"/>
        <v>0</v>
      </c>
      <c r="AF136" s="358">
        <f t="shared" si="204"/>
        <v>0</v>
      </c>
      <c r="AG136" s="300">
        <f t="shared" si="205"/>
        <v>0</v>
      </c>
      <c r="AH136" s="300">
        <f t="shared" si="206"/>
        <v>0</v>
      </c>
      <c r="AI136" s="300">
        <f t="shared" si="207"/>
        <v>0</v>
      </c>
      <c r="AJ136" s="357">
        <f t="shared" si="235"/>
        <v>0</v>
      </c>
      <c r="AK136" s="357">
        <f t="shared" si="236"/>
        <v>0</v>
      </c>
      <c r="AL136" s="357">
        <f t="shared" si="237"/>
        <v>0</v>
      </c>
      <c r="AM136" s="340" t="str">
        <f t="shared" si="238"/>
        <v/>
      </c>
      <c r="AN136" s="340" t="str">
        <f>IF(ISERROR(IF(ER110&lt;&gt;"",ER110,VLOOKUP(IF(EH110&lt;&gt;"",EH110,IF(EJ110&lt;&gt;"",EJ110,IF(EL110&lt;&gt;"",EL110))),Exploitation!$B$123:$D$127,3,FALSE))),"",IF(ER110&lt;&gt;"",ER110,VLOOKUP(IF(EH110&lt;&gt;"",EH110,IF(EJ110&lt;&gt;"",EJ110,IF(EL110&lt;&gt;"",EL110))),Exploitation!$B$123:$D$127,3,FALSE)))</f>
        <v/>
      </c>
      <c r="AO136" s="340" t="str">
        <f>IF(ISERROR(IF(ES110&lt;&gt;"",ES110,VLOOKUP(IF(EI110&lt;&gt;"",EI110,IF(EK110&lt;&gt;"",EK110,IF(EM110&lt;&gt;"",EM110))),Exploitation!$B$123:$D$127,3,FALSE))),"",IF(ES110&lt;&gt;"",ES110,VLOOKUP(IF(EI110&lt;&gt;"",EI110,IF(EK110&lt;&gt;"",EK110,IF(EM110&lt;&gt;"",EM110))),Exploitation!$B$123:$D$127,3,FALSE)))</f>
        <v/>
      </c>
      <c r="AP136" s="359">
        <f t="shared" si="239"/>
        <v>0</v>
      </c>
      <c r="AQ136" s="359">
        <f t="shared" si="240"/>
        <v>0</v>
      </c>
      <c r="AR136" s="359">
        <f t="shared" si="241"/>
        <v>0</v>
      </c>
      <c r="AS136" s="359">
        <f t="shared" si="242"/>
        <v>0</v>
      </c>
      <c r="AT136" s="359">
        <f t="shared" si="243"/>
        <v>0</v>
      </c>
      <c r="AU136" s="359">
        <f t="shared" si="244"/>
        <v>0</v>
      </c>
      <c r="AV136" s="329">
        <f>(AU136-AT136)*'Donnees d''entrée'!$C$493</f>
        <v>0</v>
      </c>
      <c r="AW136" s="329">
        <f t="shared" si="245"/>
        <v>0</v>
      </c>
      <c r="AX136" s="358">
        <f t="shared" si="208"/>
        <v>0</v>
      </c>
      <c r="AY136" s="300">
        <f t="shared" si="209"/>
        <v>0</v>
      </c>
      <c r="AZ136" s="300">
        <f t="shared" si="210"/>
        <v>0</v>
      </c>
      <c r="BA136" s="300">
        <f t="shared" si="211"/>
        <v>0</v>
      </c>
      <c r="BB136" s="357">
        <f t="shared" si="246"/>
        <v>0</v>
      </c>
      <c r="BC136" s="357">
        <f t="shared" si="247"/>
        <v>0</v>
      </c>
      <c r="BD136" s="357">
        <f t="shared" si="248"/>
        <v>0</v>
      </c>
      <c r="BE136" s="340" t="str">
        <f t="shared" si="249"/>
        <v/>
      </c>
      <c r="BF136" s="340" t="str">
        <f>IF(ISERROR(IF(GQ110&lt;&gt;"",GQ110,VLOOKUP(IF(GG110&lt;&gt;"",GG110,IF(GI110&lt;&gt;"",GI110,IF(GK110&lt;&gt;"",GK110))),Exploitation!$B$123:$D$127,3,FALSE))),"",IF(GQ110&lt;&gt;"",GQ110,VLOOKUP(IF(GG110&lt;&gt;"",GG110,IF(GI110&lt;&gt;"",GI110,IF(GK110&lt;&gt;"",GK110))),Exploitation!$B$123:$D$127,3,FALSE)))</f>
        <v/>
      </c>
      <c r="BG136" s="340" t="str">
        <f>IF(ISERROR(IF(GR110&lt;&gt;"",GR110,VLOOKUP(IF(GH110&lt;&gt;"",GH110,IF(GJ110&lt;&gt;"",GJ110,IF(GL110&lt;&gt;"",GL110))),Exploitation!$B$123:$D$127,3,FALSE))),"",IF(GR110&lt;&gt;"",GR110,VLOOKUP(IF(GH110&lt;&gt;"",GH110,IF(GJ110&lt;&gt;"",GJ110,IF(GL110&lt;&gt;"",GL110))),Exploitation!$B$123:$D$127,3,FALSE)))</f>
        <v/>
      </c>
      <c r="BH136" s="359">
        <f t="shared" si="250"/>
        <v>0</v>
      </c>
      <c r="BI136" s="359">
        <f t="shared" si="251"/>
        <v>0</v>
      </c>
      <c r="BJ136" s="359">
        <f t="shared" si="252"/>
        <v>0</v>
      </c>
      <c r="BK136" s="359">
        <f t="shared" si="253"/>
        <v>0</v>
      </c>
      <c r="BL136" s="359">
        <f t="shared" si="254"/>
        <v>0</v>
      </c>
      <c r="BM136" s="359">
        <f t="shared" si="255"/>
        <v>0</v>
      </c>
      <c r="BN136" s="329">
        <f>(BM136-BL136)*'Donnees d''entrée'!$C$493</f>
        <v>0</v>
      </c>
      <c r="BO136" s="329">
        <f t="shared" si="256"/>
        <v>0</v>
      </c>
      <c r="BP136" s="358">
        <f t="shared" si="212"/>
        <v>0</v>
      </c>
      <c r="BQ136" s="300">
        <f t="shared" si="213"/>
        <v>0</v>
      </c>
      <c r="BR136" s="300">
        <f t="shared" si="214"/>
        <v>0</v>
      </c>
      <c r="BS136" s="300">
        <f t="shared" si="215"/>
        <v>0</v>
      </c>
      <c r="BT136" s="357">
        <f t="shared" si="257"/>
        <v>0</v>
      </c>
      <c r="BU136" s="357">
        <f t="shared" si="258"/>
        <v>0</v>
      </c>
      <c r="BV136" s="357">
        <f t="shared" si="259"/>
        <v>0</v>
      </c>
      <c r="BW136" s="340" t="str">
        <f t="shared" si="260"/>
        <v/>
      </c>
      <c r="BX136" s="340" t="str">
        <f>IF(ISERROR(IF(IP110&lt;&gt;"",IP110,VLOOKUP(IF(IF110&lt;&gt;"",IF110,IF(IH110&lt;&gt;"",IH110,IF(IJ110&lt;&gt;"",IJ110))),Exploitation!$B$123:$D$127,3,FALSE))),"",IF(IP110&lt;&gt;"",IP110,VLOOKUP(IF(IF110&lt;&gt;"",IF110,IF(IH110&lt;&gt;"",IH110,IF(IJ110&lt;&gt;"",IJ110))),Exploitation!$B$123:$D$127,3,FALSE)))</f>
        <v/>
      </c>
      <c r="BY136" s="340" t="str">
        <f>IF(ISERROR(IF(IQ110&lt;&gt;"",IQ110,VLOOKUP(IF(IG110&lt;&gt;"",IG110,IF(II110&lt;&gt;"",II110,IF(IK110&lt;&gt;"",IK110))),Exploitation!$B$123:$D$127,3,FALSE))),"",IF(IQ110&lt;&gt;"",IQ110,VLOOKUP(IF(IG110&lt;&gt;"",IG110,IF(II110&lt;&gt;"",II110,IF(IK110&lt;&gt;"",IK110))),Exploitation!$B$123:$D$127,3,FALSE)))</f>
        <v/>
      </c>
      <c r="BZ136" s="359">
        <f t="shared" si="261"/>
        <v>0</v>
      </c>
      <c r="CA136" s="359">
        <f t="shared" si="262"/>
        <v>0</v>
      </c>
      <c r="CB136" s="359">
        <f t="shared" si="263"/>
        <v>0</v>
      </c>
      <c r="CC136" s="359">
        <f t="shared" si="264"/>
        <v>0</v>
      </c>
      <c r="CD136" s="359">
        <f t="shared" si="265"/>
        <v>0</v>
      </c>
      <c r="CE136" s="359">
        <f t="shared" si="266"/>
        <v>0</v>
      </c>
      <c r="CF136" s="329">
        <f>(CE136-CD136)*'Donnees d''entrée'!$C$493</f>
        <v>0</v>
      </c>
      <c r="CG136" s="329">
        <f t="shared" si="267"/>
        <v>0</v>
      </c>
      <c r="CH136" s="358">
        <f t="shared" si="216"/>
        <v>0</v>
      </c>
      <c r="CI136" s="300">
        <f t="shared" si="217"/>
        <v>0</v>
      </c>
      <c r="CJ136" s="300">
        <f t="shared" si="218"/>
        <v>0</v>
      </c>
      <c r="CK136" s="300">
        <f t="shared" si="219"/>
        <v>0</v>
      </c>
      <c r="CL136" s="357">
        <f t="shared" si="268"/>
        <v>0</v>
      </c>
      <c r="CM136" s="357">
        <f t="shared" si="269"/>
        <v>0</v>
      </c>
      <c r="CN136" s="357">
        <f t="shared" si="270"/>
        <v>0</v>
      </c>
      <c r="CQ136" s="361">
        <f t="shared" si="271"/>
        <v>0</v>
      </c>
    </row>
    <row r="137" spans="1:95" customFormat="1" hidden="1" x14ac:dyDescent="0.25">
      <c r="A137" s="331">
        <v>11</v>
      </c>
      <c r="B137" s="280" t="str">
        <f t="shared" si="220"/>
        <v/>
      </c>
      <c r="C137" s="340" t="str">
        <f t="shared" si="221"/>
        <v/>
      </c>
      <c r="D137" s="340" t="str">
        <f>IF(ISERROR(IF(AT111&lt;&gt;"",AT111,VLOOKUP(IF(AJ111&lt;&gt;"",AJ111,IF(AL111&lt;&gt;"",AL111,IF(AN111&lt;&gt;"",AN111))),Exploitation!$B$123:$D$127,3,FALSE))),"",IF(AT111&lt;&gt;"",AT111,VLOOKUP(IF(AJ111&lt;&gt;"",AJ111,IF(AL111&lt;&gt;"",AL111,IF(AN111&lt;&gt;"",AN111))),Exploitation!$B$123:$D$127,3,FALSE)))</f>
        <v/>
      </c>
      <c r="E137" s="356" t="str">
        <f>IF(ISERROR(IF(AU111&lt;&gt;"",AU111,VLOOKUP(IF(AK111&lt;&gt;"",AK111,IF(AM111&lt;&gt;"",AM111,IF(AO111&lt;&gt;"",AO111))),Exploitation!$B$123:$D$127,3,FALSE))),"",IF(AU111&lt;&gt;"",AU111,VLOOKUP(IF(AK111&lt;&gt;"",AK111,IF(AM111&lt;&gt;"",AM111,IF(AO111&lt;&gt;"",AO111))),Exploitation!$B$123:$D$127,3,FALSE)))</f>
        <v/>
      </c>
      <c r="F137" s="360">
        <f t="shared" si="222"/>
        <v>0</v>
      </c>
      <c r="G137" s="359">
        <f t="shared" si="195"/>
        <v>0</v>
      </c>
      <c r="H137" s="359">
        <f t="shared" si="196"/>
        <v>0</v>
      </c>
      <c r="I137" s="359">
        <f t="shared" si="197"/>
        <v>0</v>
      </c>
      <c r="J137" s="359">
        <f t="shared" si="198"/>
        <v>0</v>
      </c>
      <c r="K137" s="359">
        <f t="shared" si="223"/>
        <v>0</v>
      </c>
      <c r="L137" s="329">
        <f>(K137-J137)*'Donnees d''entrée'!$C$493</f>
        <v>0</v>
      </c>
      <c r="M137" s="329">
        <f t="shared" si="224"/>
        <v>0</v>
      </c>
      <c r="N137" s="358">
        <f t="shared" si="199"/>
        <v>0</v>
      </c>
      <c r="O137" s="300">
        <f t="shared" si="200"/>
        <v>0</v>
      </c>
      <c r="P137" s="300">
        <f t="shared" si="201"/>
        <v>0</v>
      </c>
      <c r="Q137" s="300">
        <f t="shared" si="202"/>
        <v>0</v>
      </c>
      <c r="R137" s="357">
        <f t="shared" si="225"/>
        <v>0</v>
      </c>
      <c r="S137" s="362">
        <f t="shared" si="203"/>
        <v>0</v>
      </c>
      <c r="T137" s="362">
        <f t="shared" si="226"/>
        <v>0</v>
      </c>
      <c r="U137" s="340" t="str">
        <f t="shared" si="227"/>
        <v/>
      </c>
      <c r="V137" s="340" t="str">
        <f>IF(ISERROR(IF(CS111&lt;&gt;"",CS111,VLOOKUP(IF(CI111&lt;&gt;"",CI111,IF(CK111&lt;&gt;"",CK111,IF(CM111&lt;&gt;"",CM111))),Exploitation!$B$123:$D$127,3,FALSE))),"",IF(CS111&lt;&gt;"",CS111,VLOOKUP(IF(CI111&lt;&gt;"",CI111,IF(CK111&lt;&gt;"",CK111,IF(CM111&lt;&gt;"",CM111))),Exploitation!$B$123:$D$127,3,FALSE)))</f>
        <v/>
      </c>
      <c r="W137" s="340" t="str">
        <f>IF(ISERROR(IF(CT111&lt;&gt;"",CT111,VLOOKUP(IF(CJ111&lt;&gt;"",CJ111,IF(CL111&lt;&gt;"",CL111,IF(CN111&lt;&gt;"",CN111))),Exploitation!$B$123:$D$127,3,FALSE))),"",IF(CT111&lt;&gt;"",CT111,VLOOKUP(IF(CJ111&lt;&gt;"",CJ111,IF(CL111&lt;&gt;"",CL111,IF(CN111&lt;&gt;"",CN111))),Exploitation!$B$123:$D$127,3,FALSE)))</f>
        <v/>
      </c>
      <c r="X137" s="359">
        <f t="shared" si="228"/>
        <v>0</v>
      </c>
      <c r="Y137" s="359">
        <f t="shared" si="229"/>
        <v>0</v>
      </c>
      <c r="Z137" s="359">
        <f t="shared" si="230"/>
        <v>0</v>
      </c>
      <c r="AA137" s="359">
        <f t="shared" si="231"/>
        <v>0</v>
      </c>
      <c r="AB137" s="359">
        <f t="shared" si="232"/>
        <v>0</v>
      </c>
      <c r="AC137" s="359">
        <f t="shared" si="233"/>
        <v>0</v>
      </c>
      <c r="AD137" s="329">
        <f>(AC137-AB137)*'Donnees d''entrée'!$C$493</f>
        <v>0</v>
      </c>
      <c r="AE137" s="329">
        <f t="shared" si="234"/>
        <v>0</v>
      </c>
      <c r="AF137" s="358">
        <f t="shared" si="204"/>
        <v>0</v>
      </c>
      <c r="AG137" s="300">
        <f t="shared" si="205"/>
        <v>0</v>
      </c>
      <c r="AH137" s="300">
        <f t="shared" si="206"/>
        <v>0</v>
      </c>
      <c r="AI137" s="300">
        <f t="shared" si="207"/>
        <v>0</v>
      </c>
      <c r="AJ137" s="357">
        <f t="shared" si="235"/>
        <v>0</v>
      </c>
      <c r="AK137" s="357">
        <f t="shared" si="236"/>
        <v>0</v>
      </c>
      <c r="AL137" s="357">
        <f t="shared" si="237"/>
        <v>0</v>
      </c>
      <c r="AM137" s="340" t="str">
        <f t="shared" si="238"/>
        <v/>
      </c>
      <c r="AN137" s="340" t="str">
        <f>IF(ISERROR(IF(ER111&lt;&gt;"",ER111,VLOOKUP(IF(EH111&lt;&gt;"",EH111,IF(EJ111&lt;&gt;"",EJ111,IF(EL111&lt;&gt;"",EL111))),Exploitation!$B$123:$D$127,3,FALSE))),"",IF(ER111&lt;&gt;"",ER111,VLOOKUP(IF(EH111&lt;&gt;"",EH111,IF(EJ111&lt;&gt;"",EJ111,IF(EL111&lt;&gt;"",EL111))),Exploitation!$B$123:$D$127,3,FALSE)))</f>
        <v/>
      </c>
      <c r="AO137" s="340" t="str">
        <f>IF(ISERROR(IF(ES111&lt;&gt;"",ES111,VLOOKUP(IF(EI111&lt;&gt;"",EI111,IF(EK111&lt;&gt;"",EK111,IF(EM111&lt;&gt;"",EM111))),Exploitation!$B$123:$D$127,3,FALSE))),"",IF(ES111&lt;&gt;"",ES111,VLOOKUP(IF(EI111&lt;&gt;"",EI111,IF(EK111&lt;&gt;"",EK111,IF(EM111&lt;&gt;"",EM111))),Exploitation!$B$123:$D$127,3,FALSE)))</f>
        <v/>
      </c>
      <c r="AP137" s="359">
        <f t="shared" si="239"/>
        <v>0</v>
      </c>
      <c r="AQ137" s="359">
        <f t="shared" si="240"/>
        <v>0</v>
      </c>
      <c r="AR137" s="359">
        <f t="shared" si="241"/>
        <v>0</v>
      </c>
      <c r="AS137" s="359">
        <f t="shared" si="242"/>
        <v>0</v>
      </c>
      <c r="AT137" s="359">
        <f t="shared" si="243"/>
        <v>0</v>
      </c>
      <c r="AU137" s="359">
        <f t="shared" si="244"/>
        <v>0</v>
      </c>
      <c r="AV137" s="329">
        <f>(AU137-AT137)*'Donnees d''entrée'!$C$493</f>
        <v>0</v>
      </c>
      <c r="AW137" s="329">
        <f t="shared" si="245"/>
        <v>0</v>
      </c>
      <c r="AX137" s="358">
        <f t="shared" si="208"/>
        <v>0</v>
      </c>
      <c r="AY137" s="300">
        <f t="shared" si="209"/>
        <v>0</v>
      </c>
      <c r="AZ137" s="300">
        <f t="shared" si="210"/>
        <v>0</v>
      </c>
      <c r="BA137" s="300">
        <f t="shared" si="211"/>
        <v>0</v>
      </c>
      <c r="BB137" s="357">
        <f t="shared" si="246"/>
        <v>0</v>
      </c>
      <c r="BC137" s="357">
        <f t="shared" si="247"/>
        <v>0</v>
      </c>
      <c r="BD137" s="357">
        <f t="shared" si="248"/>
        <v>0</v>
      </c>
      <c r="BE137" s="340" t="str">
        <f t="shared" si="249"/>
        <v/>
      </c>
      <c r="BF137" s="340" t="str">
        <f>IF(ISERROR(IF(GQ111&lt;&gt;"",GQ111,VLOOKUP(IF(GG111&lt;&gt;"",GG111,IF(GI111&lt;&gt;"",GI111,IF(GK111&lt;&gt;"",GK111))),Exploitation!$B$123:$D$127,3,FALSE))),"",IF(GQ111&lt;&gt;"",GQ111,VLOOKUP(IF(GG111&lt;&gt;"",GG111,IF(GI111&lt;&gt;"",GI111,IF(GK111&lt;&gt;"",GK111))),Exploitation!$B$123:$D$127,3,FALSE)))</f>
        <v/>
      </c>
      <c r="BG137" s="340" t="str">
        <f>IF(ISERROR(IF(GR111&lt;&gt;"",GR111,VLOOKUP(IF(GH111&lt;&gt;"",GH111,IF(GJ111&lt;&gt;"",GJ111,IF(GL111&lt;&gt;"",GL111))),Exploitation!$B$123:$D$127,3,FALSE))),"",IF(GR111&lt;&gt;"",GR111,VLOOKUP(IF(GH111&lt;&gt;"",GH111,IF(GJ111&lt;&gt;"",GJ111,IF(GL111&lt;&gt;"",GL111))),Exploitation!$B$123:$D$127,3,FALSE)))</f>
        <v/>
      </c>
      <c r="BH137" s="359">
        <f t="shared" si="250"/>
        <v>0</v>
      </c>
      <c r="BI137" s="359">
        <f t="shared" si="251"/>
        <v>0</v>
      </c>
      <c r="BJ137" s="359">
        <f t="shared" si="252"/>
        <v>0</v>
      </c>
      <c r="BK137" s="359">
        <f t="shared" si="253"/>
        <v>0</v>
      </c>
      <c r="BL137" s="359">
        <f t="shared" si="254"/>
        <v>0</v>
      </c>
      <c r="BM137" s="359">
        <f t="shared" si="255"/>
        <v>0</v>
      </c>
      <c r="BN137" s="329">
        <f>(BM137-BL137)*'Donnees d''entrée'!$C$493</f>
        <v>0</v>
      </c>
      <c r="BO137" s="329">
        <f t="shared" si="256"/>
        <v>0</v>
      </c>
      <c r="BP137" s="358">
        <f t="shared" si="212"/>
        <v>0</v>
      </c>
      <c r="BQ137" s="300">
        <f t="shared" si="213"/>
        <v>0</v>
      </c>
      <c r="BR137" s="300">
        <f t="shared" si="214"/>
        <v>0</v>
      </c>
      <c r="BS137" s="300">
        <f t="shared" si="215"/>
        <v>0</v>
      </c>
      <c r="BT137" s="357">
        <f t="shared" si="257"/>
        <v>0</v>
      </c>
      <c r="BU137" s="357">
        <f t="shared" si="258"/>
        <v>0</v>
      </c>
      <c r="BV137" s="357">
        <f t="shared" si="259"/>
        <v>0</v>
      </c>
      <c r="BW137" s="340" t="str">
        <f t="shared" si="260"/>
        <v/>
      </c>
      <c r="BX137" s="340" t="str">
        <f>IF(ISERROR(IF(IP111&lt;&gt;"",IP111,VLOOKUP(IF(IF111&lt;&gt;"",IF111,IF(IH111&lt;&gt;"",IH111,IF(IJ111&lt;&gt;"",IJ111))),Exploitation!$B$123:$D$127,3,FALSE))),"",IF(IP111&lt;&gt;"",IP111,VLOOKUP(IF(IF111&lt;&gt;"",IF111,IF(IH111&lt;&gt;"",IH111,IF(IJ111&lt;&gt;"",IJ111))),Exploitation!$B$123:$D$127,3,FALSE)))</f>
        <v/>
      </c>
      <c r="BY137" s="340" t="str">
        <f>IF(ISERROR(IF(IQ111&lt;&gt;"",IQ111,VLOOKUP(IF(IG111&lt;&gt;"",IG111,IF(II111&lt;&gt;"",II111,IF(IK111&lt;&gt;"",IK111))),Exploitation!$B$123:$D$127,3,FALSE))),"",IF(IQ111&lt;&gt;"",IQ111,VLOOKUP(IF(IG111&lt;&gt;"",IG111,IF(II111&lt;&gt;"",II111,IF(IK111&lt;&gt;"",IK111))),Exploitation!$B$123:$D$127,3,FALSE)))</f>
        <v/>
      </c>
      <c r="BZ137" s="359">
        <f t="shared" si="261"/>
        <v>0</v>
      </c>
      <c r="CA137" s="359">
        <f t="shared" si="262"/>
        <v>0</v>
      </c>
      <c r="CB137" s="359">
        <f t="shared" si="263"/>
        <v>0</v>
      </c>
      <c r="CC137" s="359">
        <f t="shared" si="264"/>
        <v>0</v>
      </c>
      <c r="CD137" s="359">
        <f t="shared" si="265"/>
        <v>0</v>
      </c>
      <c r="CE137" s="359">
        <f t="shared" si="266"/>
        <v>0</v>
      </c>
      <c r="CF137" s="329">
        <f>(CE137-CD137)*'Donnees d''entrée'!$C$493</f>
        <v>0</v>
      </c>
      <c r="CG137" s="329">
        <f t="shared" si="267"/>
        <v>0</v>
      </c>
      <c r="CH137" s="358">
        <f t="shared" si="216"/>
        <v>0</v>
      </c>
      <c r="CI137" s="300">
        <f t="shared" si="217"/>
        <v>0</v>
      </c>
      <c r="CJ137" s="300">
        <f t="shared" si="218"/>
        <v>0</v>
      </c>
      <c r="CK137" s="300">
        <f t="shared" si="219"/>
        <v>0</v>
      </c>
      <c r="CL137" s="357">
        <f t="shared" si="268"/>
        <v>0</v>
      </c>
      <c r="CM137" s="357">
        <f t="shared" si="269"/>
        <v>0</v>
      </c>
      <c r="CN137" s="357">
        <f t="shared" si="270"/>
        <v>0</v>
      </c>
      <c r="CQ137" s="361">
        <f t="shared" si="271"/>
        <v>0</v>
      </c>
    </row>
    <row r="138" spans="1:95" customFormat="1" hidden="1" x14ac:dyDescent="0.25">
      <c r="A138" s="331">
        <v>12</v>
      </c>
      <c r="B138" s="280" t="str">
        <f t="shared" si="220"/>
        <v/>
      </c>
      <c r="C138" s="340" t="str">
        <f t="shared" si="221"/>
        <v/>
      </c>
      <c r="D138" s="340" t="str">
        <f>IF(ISERROR(IF(AT112&lt;&gt;"",AT112,VLOOKUP(IF(AJ112&lt;&gt;"",AJ112,IF(AL112&lt;&gt;"",AL112,IF(AN112&lt;&gt;"",AN112))),Exploitation!$B$123:$D$127,3,FALSE))),"",IF(AT112&lt;&gt;"",AT112,VLOOKUP(IF(AJ112&lt;&gt;"",AJ112,IF(AL112&lt;&gt;"",AL112,IF(AN112&lt;&gt;"",AN112))),Exploitation!$B$123:$D$127,3,FALSE)))</f>
        <v/>
      </c>
      <c r="E138" s="356" t="str">
        <f>IF(ISERROR(IF(AU112&lt;&gt;"",AU112,VLOOKUP(IF(AK112&lt;&gt;"",AK112,IF(AM112&lt;&gt;"",AM112,IF(AO112&lt;&gt;"",AO112))),Exploitation!$B$123:$D$127,3,FALSE))),"",IF(AU112&lt;&gt;"",AU112,VLOOKUP(IF(AK112&lt;&gt;"",AK112,IF(AM112&lt;&gt;"",AM112,IF(AO112&lt;&gt;"",AO112))),Exploitation!$B$123:$D$127,3,FALSE)))</f>
        <v/>
      </c>
      <c r="F138" s="360">
        <f t="shared" si="222"/>
        <v>0</v>
      </c>
      <c r="G138" s="359">
        <f t="shared" si="195"/>
        <v>0</v>
      </c>
      <c r="H138" s="359">
        <f t="shared" si="196"/>
        <v>0</v>
      </c>
      <c r="I138" s="359">
        <f t="shared" si="197"/>
        <v>0</v>
      </c>
      <c r="J138" s="359">
        <f t="shared" si="198"/>
        <v>0</v>
      </c>
      <c r="K138" s="359">
        <f t="shared" si="223"/>
        <v>0</v>
      </c>
      <c r="L138" s="329">
        <f>(K138-J138)*'Donnees d''entrée'!$C$493</f>
        <v>0</v>
      </c>
      <c r="M138" s="329">
        <f t="shared" si="224"/>
        <v>0</v>
      </c>
      <c r="N138" s="358">
        <f t="shared" si="199"/>
        <v>0</v>
      </c>
      <c r="O138" s="300">
        <f t="shared" si="200"/>
        <v>0</v>
      </c>
      <c r="P138" s="300">
        <f t="shared" si="201"/>
        <v>0</v>
      </c>
      <c r="Q138" s="300">
        <f t="shared" si="202"/>
        <v>0</v>
      </c>
      <c r="R138" s="357">
        <f t="shared" si="225"/>
        <v>0</v>
      </c>
      <c r="S138" s="362">
        <f t="shared" si="203"/>
        <v>0</v>
      </c>
      <c r="T138" s="362">
        <f t="shared" si="226"/>
        <v>0</v>
      </c>
      <c r="U138" s="340" t="str">
        <f t="shared" si="227"/>
        <v/>
      </c>
      <c r="V138" s="340" t="str">
        <f>IF(ISERROR(IF(CS112&lt;&gt;"",CS112,VLOOKUP(IF(CI112&lt;&gt;"",CI112,IF(CK112&lt;&gt;"",CK112,IF(CM112&lt;&gt;"",CM112))),Exploitation!$B$123:$D$127,3,FALSE))),"",IF(CS112&lt;&gt;"",CS112,VLOOKUP(IF(CI112&lt;&gt;"",CI112,IF(CK112&lt;&gt;"",CK112,IF(CM112&lt;&gt;"",CM112))),Exploitation!$B$123:$D$127,3,FALSE)))</f>
        <v/>
      </c>
      <c r="W138" s="340" t="str">
        <f>IF(ISERROR(IF(CT112&lt;&gt;"",CT112,VLOOKUP(IF(CJ112&lt;&gt;"",CJ112,IF(CL112&lt;&gt;"",CL112,IF(CN112&lt;&gt;"",CN112))),Exploitation!$B$123:$D$127,3,FALSE))),"",IF(CT112&lt;&gt;"",CT112,VLOOKUP(IF(CJ112&lt;&gt;"",CJ112,IF(CL112&lt;&gt;"",CL112,IF(CN112&lt;&gt;"",CN112))),Exploitation!$B$123:$D$127,3,FALSE)))</f>
        <v/>
      </c>
      <c r="X138" s="359">
        <f t="shared" si="228"/>
        <v>0</v>
      </c>
      <c r="Y138" s="359">
        <f t="shared" si="229"/>
        <v>0</v>
      </c>
      <c r="Z138" s="359">
        <f t="shared" si="230"/>
        <v>0</v>
      </c>
      <c r="AA138" s="359">
        <f t="shared" si="231"/>
        <v>0</v>
      </c>
      <c r="AB138" s="359">
        <f t="shared" si="232"/>
        <v>0</v>
      </c>
      <c r="AC138" s="359">
        <f t="shared" si="233"/>
        <v>0</v>
      </c>
      <c r="AD138" s="329">
        <f>(AC138-AB138)*'Donnees d''entrée'!$C$493</f>
        <v>0</v>
      </c>
      <c r="AE138" s="329">
        <f t="shared" si="234"/>
        <v>0</v>
      </c>
      <c r="AF138" s="358">
        <f t="shared" si="204"/>
        <v>0</v>
      </c>
      <c r="AG138" s="300">
        <f t="shared" si="205"/>
        <v>0</v>
      </c>
      <c r="AH138" s="300">
        <f t="shared" si="206"/>
        <v>0</v>
      </c>
      <c r="AI138" s="300">
        <f t="shared" si="207"/>
        <v>0</v>
      </c>
      <c r="AJ138" s="357">
        <f t="shared" si="235"/>
        <v>0</v>
      </c>
      <c r="AK138" s="357">
        <f t="shared" si="236"/>
        <v>0</v>
      </c>
      <c r="AL138" s="357">
        <f t="shared" si="237"/>
        <v>0</v>
      </c>
      <c r="AM138" s="340" t="str">
        <f t="shared" si="238"/>
        <v/>
      </c>
      <c r="AN138" s="340" t="str">
        <f>IF(ISERROR(IF(ER112&lt;&gt;"",ER112,VLOOKUP(IF(EH112&lt;&gt;"",EH112,IF(EJ112&lt;&gt;"",EJ112,IF(EL112&lt;&gt;"",EL112))),Exploitation!$B$123:$D$127,3,FALSE))),"",IF(ER112&lt;&gt;"",ER112,VLOOKUP(IF(EH112&lt;&gt;"",EH112,IF(EJ112&lt;&gt;"",EJ112,IF(EL112&lt;&gt;"",EL112))),Exploitation!$B$123:$D$127,3,FALSE)))</f>
        <v/>
      </c>
      <c r="AO138" s="340" t="str">
        <f>IF(ISERROR(IF(ES112&lt;&gt;"",ES112,VLOOKUP(IF(EI112&lt;&gt;"",EI112,IF(EK112&lt;&gt;"",EK112,IF(EM112&lt;&gt;"",EM112))),Exploitation!$B$123:$D$127,3,FALSE))),"",IF(ES112&lt;&gt;"",ES112,VLOOKUP(IF(EI112&lt;&gt;"",EI112,IF(EK112&lt;&gt;"",EK112,IF(EM112&lt;&gt;"",EM112))),Exploitation!$B$123:$D$127,3,FALSE)))</f>
        <v/>
      </c>
      <c r="AP138" s="359">
        <f t="shared" si="239"/>
        <v>0</v>
      </c>
      <c r="AQ138" s="359">
        <f t="shared" si="240"/>
        <v>0</v>
      </c>
      <c r="AR138" s="359">
        <f t="shared" si="241"/>
        <v>0</v>
      </c>
      <c r="AS138" s="359">
        <f t="shared" si="242"/>
        <v>0</v>
      </c>
      <c r="AT138" s="359">
        <f t="shared" si="243"/>
        <v>0</v>
      </c>
      <c r="AU138" s="359">
        <f t="shared" si="244"/>
        <v>0</v>
      </c>
      <c r="AV138" s="329">
        <f>(AU138-AT138)*'Donnees d''entrée'!$C$493</f>
        <v>0</v>
      </c>
      <c r="AW138" s="329">
        <f t="shared" si="245"/>
        <v>0</v>
      </c>
      <c r="AX138" s="358">
        <f t="shared" si="208"/>
        <v>0</v>
      </c>
      <c r="AY138" s="300">
        <f t="shared" si="209"/>
        <v>0</v>
      </c>
      <c r="AZ138" s="300">
        <f t="shared" si="210"/>
        <v>0</v>
      </c>
      <c r="BA138" s="300">
        <f t="shared" si="211"/>
        <v>0</v>
      </c>
      <c r="BB138" s="357">
        <f t="shared" si="246"/>
        <v>0</v>
      </c>
      <c r="BC138" s="357">
        <f t="shared" si="247"/>
        <v>0</v>
      </c>
      <c r="BD138" s="357">
        <f t="shared" si="248"/>
        <v>0</v>
      </c>
      <c r="BE138" s="340" t="str">
        <f t="shared" si="249"/>
        <v/>
      </c>
      <c r="BF138" s="340" t="str">
        <f>IF(ISERROR(IF(GQ112&lt;&gt;"",GQ112,VLOOKUP(IF(GG112&lt;&gt;"",GG112,IF(GI112&lt;&gt;"",GI112,IF(GK112&lt;&gt;"",GK112))),Exploitation!$B$123:$D$127,3,FALSE))),"",IF(GQ112&lt;&gt;"",GQ112,VLOOKUP(IF(GG112&lt;&gt;"",GG112,IF(GI112&lt;&gt;"",GI112,IF(GK112&lt;&gt;"",GK112))),Exploitation!$B$123:$D$127,3,FALSE)))</f>
        <v/>
      </c>
      <c r="BG138" s="340" t="str">
        <f>IF(ISERROR(IF(GR112&lt;&gt;"",GR112,VLOOKUP(IF(GH112&lt;&gt;"",GH112,IF(GJ112&lt;&gt;"",GJ112,IF(GL112&lt;&gt;"",GL112))),Exploitation!$B$123:$D$127,3,FALSE))),"",IF(GR112&lt;&gt;"",GR112,VLOOKUP(IF(GH112&lt;&gt;"",GH112,IF(GJ112&lt;&gt;"",GJ112,IF(GL112&lt;&gt;"",GL112))),Exploitation!$B$123:$D$127,3,FALSE)))</f>
        <v/>
      </c>
      <c r="BH138" s="359">
        <f t="shared" si="250"/>
        <v>0</v>
      </c>
      <c r="BI138" s="359">
        <f t="shared" si="251"/>
        <v>0</v>
      </c>
      <c r="BJ138" s="359">
        <f t="shared" si="252"/>
        <v>0</v>
      </c>
      <c r="BK138" s="359">
        <f t="shared" si="253"/>
        <v>0</v>
      </c>
      <c r="BL138" s="359">
        <f t="shared" si="254"/>
        <v>0</v>
      </c>
      <c r="BM138" s="359">
        <f t="shared" si="255"/>
        <v>0</v>
      </c>
      <c r="BN138" s="329">
        <f>(BM138-BL138)*'Donnees d''entrée'!$C$493</f>
        <v>0</v>
      </c>
      <c r="BO138" s="329">
        <f t="shared" si="256"/>
        <v>0</v>
      </c>
      <c r="BP138" s="358">
        <f t="shared" si="212"/>
        <v>0</v>
      </c>
      <c r="BQ138" s="300">
        <f t="shared" si="213"/>
        <v>0</v>
      </c>
      <c r="BR138" s="300">
        <f t="shared" si="214"/>
        <v>0</v>
      </c>
      <c r="BS138" s="300">
        <f t="shared" si="215"/>
        <v>0</v>
      </c>
      <c r="BT138" s="357">
        <f t="shared" si="257"/>
        <v>0</v>
      </c>
      <c r="BU138" s="357">
        <f t="shared" si="258"/>
        <v>0</v>
      </c>
      <c r="BV138" s="357">
        <f t="shared" si="259"/>
        <v>0</v>
      </c>
      <c r="BW138" s="340" t="str">
        <f t="shared" si="260"/>
        <v/>
      </c>
      <c r="BX138" s="340" t="str">
        <f>IF(ISERROR(IF(IP112&lt;&gt;"",IP112,VLOOKUP(IF(IF112&lt;&gt;"",IF112,IF(IH112&lt;&gt;"",IH112,IF(IJ112&lt;&gt;"",IJ112))),Exploitation!$B$123:$D$127,3,FALSE))),"",IF(IP112&lt;&gt;"",IP112,VLOOKUP(IF(IF112&lt;&gt;"",IF112,IF(IH112&lt;&gt;"",IH112,IF(IJ112&lt;&gt;"",IJ112))),Exploitation!$B$123:$D$127,3,FALSE)))</f>
        <v/>
      </c>
      <c r="BY138" s="340" t="str">
        <f>IF(ISERROR(IF(IQ112&lt;&gt;"",IQ112,VLOOKUP(IF(IG112&lt;&gt;"",IG112,IF(II112&lt;&gt;"",II112,IF(IK112&lt;&gt;"",IK112))),Exploitation!$B$123:$D$127,3,FALSE))),"",IF(IQ112&lt;&gt;"",IQ112,VLOOKUP(IF(IG112&lt;&gt;"",IG112,IF(II112&lt;&gt;"",II112,IF(IK112&lt;&gt;"",IK112))),Exploitation!$B$123:$D$127,3,FALSE)))</f>
        <v/>
      </c>
      <c r="BZ138" s="359">
        <f t="shared" si="261"/>
        <v>0</v>
      </c>
      <c r="CA138" s="359">
        <f t="shared" si="262"/>
        <v>0</v>
      </c>
      <c r="CB138" s="359">
        <f t="shared" si="263"/>
        <v>0</v>
      </c>
      <c r="CC138" s="359">
        <f t="shared" si="264"/>
        <v>0</v>
      </c>
      <c r="CD138" s="359">
        <f t="shared" si="265"/>
        <v>0</v>
      </c>
      <c r="CE138" s="359">
        <f t="shared" si="266"/>
        <v>0</v>
      </c>
      <c r="CF138" s="329">
        <f>(CE138-CD138)*'Donnees d''entrée'!$C$493</f>
        <v>0</v>
      </c>
      <c r="CG138" s="329">
        <f t="shared" si="267"/>
        <v>0</v>
      </c>
      <c r="CH138" s="358">
        <f t="shared" si="216"/>
        <v>0</v>
      </c>
      <c r="CI138" s="300">
        <f t="shared" si="217"/>
        <v>0</v>
      </c>
      <c r="CJ138" s="300">
        <f t="shared" si="218"/>
        <v>0</v>
      </c>
      <c r="CK138" s="300">
        <f t="shared" si="219"/>
        <v>0</v>
      </c>
      <c r="CL138" s="357">
        <f t="shared" si="268"/>
        <v>0</v>
      </c>
      <c r="CM138" s="357">
        <f t="shared" si="269"/>
        <v>0</v>
      </c>
      <c r="CN138" s="357">
        <f t="shared" si="270"/>
        <v>0</v>
      </c>
      <c r="CQ138" s="361">
        <f t="shared" si="271"/>
        <v>0</v>
      </c>
    </row>
    <row r="139" spans="1:95" customFormat="1" hidden="1" x14ac:dyDescent="0.25">
      <c r="A139" s="331">
        <v>13</v>
      </c>
      <c r="B139" s="280" t="str">
        <f t="shared" si="220"/>
        <v/>
      </c>
      <c r="C139" s="340" t="str">
        <f t="shared" si="221"/>
        <v/>
      </c>
      <c r="D139" s="340" t="str">
        <f>IF(ISERROR(IF(AT113&lt;&gt;"",AT113,VLOOKUP(IF(AJ113&lt;&gt;"",AJ113,IF(AL113&lt;&gt;"",AL113,IF(AN113&lt;&gt;"",AN113))),Exploitation!$B$123:$D$127,3,FALSE))),"",IF(AT113&lt;&gt;"",AT113,VLOOKUP(IF(AJ113&lt;&gt;"",AJ113,IF(AL113&lt;&gt;"",AL113,IF(AN113&lt;&gt;"",AN113))),Exploitation!$B$123:$D$127,3,FALSE)))</f>
        <v/>
      </c>
      <c r="E139" s="356" t="str">
        <f>IF(ISERROR(IF(AU113&lt;&gt;"",AU113,VLOOKUP(IF(AK113&lt;&gt;"",AK113,IF(AM113&lt;&gt;"",AM113,IF(AO113&lt;&gt;"",AO113))),Exploitation!$B$123:$D$127,3,FALSE))),"",IF(AU113&lt;&gt;"",AU113,VLOOKUP(IF(AK113&lt;&gt;"",AK113,IF(AM113&lt;&gt;"",AM113,IF(AO113&lt;&gt;"",AO113))),Exploitation!$B$123:$D$127,3,FALSE)))</f>
        <v/>
      </c>
      <c r="F139" s="360">
        <f t="shared" si="222"/>
        <v>0</v>
      </c>
      <c r="G139" s="359">
        <f t="shared" si="195"/>
        <v>0</v>
      </c>
      <c r="H139" s="359">
        <f t="shared" si="196"/>
        <v>0</v>
      </c>
      <c r="I139" s="359">
        <f t="shared" si="197"/>
        <v>0</v>
      </c>
      <c r="J139" s="359">
        <f t="shared" si="198"/>
        <v>0</v>
      </c>
      <c r="K139" s="359">
        <f t="shared" si="223"/>
        <v>0</v>
      </c>
      <c r="L139" s="329">
        <f>(K139-J139)*'Donnees d''entrée'!$C$493</f>
        <v>0</v>
      </c>
      <c r="M139" s="329">
        <f t="shared" si="224"/>
        <v>0</v>
      </c>
      <c r="N139" s="358">
        <f t="shared" si="199"/>
        <v>0</v>
      </c>
      <c r="O139" s="300">
        <f t="shared" si="200"/>
        <v>0</v>
      </c>
      <c r="P139" s="300">
        <f t="shared" si="201"/>
        <v>0</v>
      </c>
      <c r="Q139" s="300">
        <f t="shared" si="202"/>
        <v>0</v>
      </c>
      <c r="R139" s="357">
        <f t="shared" si="225"/>
        <v>0</v>
      </c>
      <c r="S139" s="362">
        <f t="shared" si="203"/>
        <v>0</v>
      </c>
      <c r="T139" s="362">
        <f t="shared" si="226"/>
        <v>0</v>
      </c>
      <c r="U139" s="340" t="str">
        <f t="shared" si="227"/>
        <v/>
      </c>
      <c r="V139" s="340" t="str">
        <f>IF(ISERROR(IF(CS113&lt;&gt;"",CS113,VLOOKUP(IF(CI113&lt;&gt;"",CI113,IF(CK113&lt;&gt;"",CK113,IF(CM113&lt;&gt;"",CM113))),Exploitation!$B$123:$D$127,3,FALSE))),"",IF(CS113&lt;&gt;"",CS113,VLOOKUP(IF(CI113&lt;&gt;"",CI113,IF(CK113&lt;&gt;"",CK113,IF(CM113&lt;&gt;"",CM113))),Exploitation!$B$123:$D$127,3,FALSE)))</f>
        <v/>
      </c>
      <c r="W139" s="340" t="str">
        <f>IF(ISERROR(IF(CT113&lt;&gt;"",CT113,VLOOKUP(IF(CJ113&lt;&gt;"",CJ113,IF(CL113&lt;&gt;"",CL113,IF(CN113&lt;&gt;"",CN113))),Exploitation!$B$123:$D$127,3,FALSE))),"",IF(CT113&lt;&gt;"",CT113,VLOOKUP(IF(CJ113&lt;&gt;"",CJ113,IF(CL113&lt;&gt;"",CL113,IF(CN113&lt;&gt;"",CN113))),Exploitation!$B$123:$D$127,3,FALSE)))</f>
        <v/>
      </c>
      <c r="X139" s="359">
        <f t="shared" si="228"/>
        <v>0</v>
      </c>
      <c r="Y139" s="359">
        <f t="shared" si="229"/>
        <v>0</v>
      </c>
      <c r="Z139" s="359">
        <f t="shared" si="230"/>
        <v>0</v>
      </c>
      <c r="AA139" s="359">
        <f t="shared" si="231"/>
        <v>0</v>
      </c>
      <c r="AB139" s="359">
        <f t="shared" si="232"/>
        <v>0</v>
      </c>
      <c r="AC139" s="359">
        <f t="shared" si="233"/>
        <v>0</v>
      </c>
      <c r="AD139" s="329">
        <f>(AC139-AB139)*'Donnees d''entrée'!$C$493</f>
        <v>0</v>
      </c>
      <c r="AE139" s="329">
        <f t="shared" si="234"/>
        <v>0</v>
      </c>
      <c r="AF139" s="358">
        <f t="shared" si="204"/>
        <v>0</v>
      </c>
      <c r="AG139" s="300">
        <f t="shared" si="205"/>
        <v>0</v>
      </c>
      <c r="AH139" s="300">
        <f t="shared" si="206"/>
        <v>0</v>
      </c>
      <c r="AI139" s="300">
        <f t="shared" si="207"/>
        <v>0</v>
      </c>
      <c r="AJ139" s="357">
        <f t="shared" si="235"/>
        <v>0</v>
      </c>
      <c r="AK139" s="357">
        <f t="shared" si="236"/>
        <v>0</v>
      </c>
      <c r="AL139" s="357">
        <f t="shared" si="237"/>
        <v>0</v>
      </c>
      <c r="AM139" s="340" t="str">
        <f t="shared" si="238"/>
        <v/>
      </c>
      <c r="AN139" s="340" t="str">
        <f>IF(ISERROR(IF(ER113&lt;&gt;"",ER113,VLOOKUP(IF(EH113&lt;&gt;"",EH113,IF(EJ113&lt;&gt;"",EJ113,IF(EL113&lt;&gt;"",EL113))),Exploitation!$B$123:$D$127,3,FALSE))),"",IF(ER113&lt;&gt;"",ER113,VLOOKUP(IF(EH113&lt;&gt;"",EH113,IF(EJ113&lt;&gt;"",EJ113,IF(EL113&lt;&gt;"",EL113))),Exploitation!$B$123:$D$127,3,FALSE)))</f>
        <v/>
      </c>
      <c r="AO139" s="340" t="str">
        <f>IF(ISERROR(IF(ES113&lt;&gt;"",ES113,VLOOKUP(IF(EI113&lt;&gt;"",EI113,IF(EK113&lt;&gt;"",EK113,IF(EM113&lt;&gt;"",EM113))),Exploitation!$B$123:$D$127,3,FALSE))),"",IF(ES113&lt;&gt;"",ES113,VLOOKUP(IF(EI113&lt;&gt;"",EI113,IF(EK113&lt;&gt;"",EK113,IF(EM113&lt;&gt;"",EM113))),Exploitation!$B$123:$D$127,3,FALSE)))</f>
        <v/>
      </c>
      <c r="AP139" s="359">
        <f t="shared" si="239"/>
        <v>0</v>
      </c>
      <c r="AQ139" s="359">
        <f t="shared" si="240"/>
        <v>0</v>
      </c>
      <c r="AR139" s="359">
        <f t="shared" si="241"/>
        <v>0</v>
      </c>
      <c r="AS139" s="359">
        <f t="shared" si="242"/>
        <v>0</v>
      </c>
      <c r="AT139" s="359">
        <f t="shared" si="243"/>
        <v>0</v>
      </c>
      <c r="AU139" s="359">
        <f t="shared" si="244"/>
        <v>0</v>
      </c>
      <c r="AV139" s="329">
        <f>(AU139-AT139)*'Donnees d''entrée'!$C$493</f>
        <v>0</v>
      </c>
      <c r="AW139" s="329">
        <f t="shared" si="245"/>
        <v>0</v>
      </c>
      <c r="AX139" s="358">
        <f t="shared" si="208"/>
        <v>0</v>
      </c>
      <c r="AY139" s="300">
        <f t="shared" si="209"/>
        <v>0</v>
      </c>
      <c r="AZ139" s="300">
        <f t="shared" si="210"/>
        <v>0</v>
      </c>
      <c r="BA139" s="300">
        <f t="shared" si="211"/>
        <v>0</v>
      </c>
      <c r="BB139" s="357">
        <f t="shared" si="246"/>
        <v>0</v>
      </c>
      <c r="BC139" s="357">
        <f t="shared" si="247"/>
        <v>0</v>
      </c>
      <c r="BD139" s="357">
        <f t="shared" si="248"/>
        <v>0</v>
      </c>
      <c r="BE139" s="340" t="str">
        <f t="shared" si="249"/>
        <v/>
      </c>
      <c r="BF139" s="340" t="str">
        <f>IF(ISERROR(IF(GQ113&lt;&gt;"",GQ113,VLOOKUP(IF(GG113&lt;&gt;"",GG113,IF(GI113&lt;&gt;"",GI113,IF(GK113&lt;&gt;"",GK113))),Exploitation!$B$123:$D$127,3,FALSE))),"",IF(GQ113&lt;&gt;"",GQ113,VLOOKUP(IF(GG113&lt;&gt;"",GG113,IF(GI113&lt;&gt;"",GI113,IF(GK113&lt;&gt;"",GK113))),Exploitation!$B$123:$D$127,3,FALSE)))</f>
        <v/>
      </c>
      <c r="BG139" s="340" t="str">
        <f>IF(ISERROR(IF(GR113&lt;&gt;"",GR113,VLOOKUP(IF(GH113&lt;&gt;"",GH113,IF(GJ113&lt;&gt;"",GJ113,IF(GL113&lt;&gt;"",GL113))),Exploitation!$B$123:$D$127,3,FALSE))),"",IF(GR113&lt;&gt;"",GR113,VLOOKUP(IF(GH113&lt;&gt;"",GH113,IF(GJ113&lt;&gt;"",GJ113,IF(GL113&lt;&gt;"",GL113))),Exploitation!$B$123:$D$127,3,FALSE)))</f>
        <v/>
      </c>
      <c r="BH139" s="359">
        <f t="shared" si="250"/>
        <v>0</v>
      </c>
      <c r="BI139" s="359">
        <f t="shared" si="251"/>
        <v>0</v>
      </c>
      <c r="BJ139" s="359">
        <f t="shared" si="252"/>
        <v>0</v>
      </c>
      <c r="BK139" s="359">
        <f t="shared" si="253"/>
        <v>0</v>
      </c>
      <c r="BL139" s="359">
        <f t="shared" si="254"/>
        <v>0</v>
      </c>
      <c r="BM139" s="359">
        <f t="shared" si="255"/>
        <v>0</v>
      </c>
      <c r="BN139" s="329">
        <f>(BM139-BL139)*'Donnees d''entrée'!$C$493</f>
        <v>0</v>
      </c>
      <c r="BO139" s="329">
        <f t="shared" si="256"/>
        <v>0</v>
      </c>
      <c r="BP139" s="358">
        <f t="shared" si="212"/>
        <v>0</v>
      </c>
      <c r="BQ139" s="300">
        <f t="shared" si="213"/>
        <v>0</v>
      </c>
      <c r="BR139" s="300">
        <f t="shared" si="214"/>
        <v>0</v>
      </c>
      <c r="BS139" s="300">
        <f t="shared" si="215"/>
        <v>0</v>
      </c>
      <c r="BT139" s="357">
        <f t="shared" si="257"/>
        <v>0</v>
      </c>
      <c r="BU139" s="357">
        <f t="shared" si="258"/>
        <v>0</v>
      </c>
      <c r="BV139" s="357">
        <f t="shared" si="259"/>
        <v>0</v>
      </c>
      <c r="BW139" s="340" t="str">
        <f t="shared" si="260"/>
        <v/>
      </c>
      <c r="BX139" s="340" t="str">
        <f>IF(ISERROR(IF(IP113&lt;&gt;"",IP113,VLOOKUP(IF(IF113&lt;&gt;"",IF113,IF(IH113&lt;&gt;"",IH113,IF(IJ113&lt;&gt;"",IJ113))),Exploitation!$B$123:$D$127,3,FALSE))),"",IF(IP113&lt;&gt;"",IP113,VLOOKUP(IF(IF113&lt;&gt;"",IF113,IF(IH113&lt;&gt;"",IH113,IF(IJ113&lt;&gt;"",IJ113))),Exploitation!$B$123:$D$127,3,FALSE)))</f>
        <v/>
      </c>
      <c r="BY139" s="340" t="str">
        <f>IF(ISERROR(IF(IQ113&lt;&gt;"",IQ113,VLOOKUP(IF(IG113&lt;&gt;"",IG113,IF(II113&lt;&gt;"",II113,IF(IK113&lt;&gt;"",IK113))),Exploitation!$B$123:$D$127,3,FALSE))),"",IF(IQ113&lt;&gt;"",IQ113,VLOOKUP(IF(IG113&lt;&gt;"",IG113,IF(II113&lt;&gt;"",II113,IF(IK113&lt;&gt;"",IK113))),Exploitation!$B$123:$D$127,3,FALSE)))</f>
        <v/>
      </c>
      <c r="BZ139" s="359">
        <f t="shared" si="261"/>
        <v>0</v>
      </c>
      <c r="CA139" s="359">
        <f t="shared" si="262"/>
        <v>0</v>
      </c>
      <c r="CB139" s="359">
        <f t="shared" si="263"/>
        <v>0</v>
      </c>
      <c r="CC139" s="359">
        <f t="shared" si="264"/>
        <v>0</v>
      </c>
      <c r="CD139" s="359">
        <f t="shared" si="265"/>
        <v>0</v>
      </c>
      <c r="CE139" s="359">
        <f t="shared" si="266"/>
        <v>0</v>
      </c>
      <c r="CF139" s="329">
        <f>(CE139-CD139)*'Donnees d''entrée'!$C$493</f>
        <v>0</v>
      </c>
      <c r="CG139" s="329">
        <f t="shared" si="267"/>
        <v>0</v>
      </c>
      <c r="CH139" s="358">
        <f t="shared" si="216"/>
        <v>0</v>
      </c>
      <c r="CI139" s="300">
        <f t="shared" si="217"/>
        <v>0</v>
      </c>
      <c r="CJ139" s="300">
        <f t="shared" si="218"/>
        <v>0</v>
      </c>
      <c r="CK139" s="300">
        <f t="shared" si="219"/>
        <v>0</v>
      </c>
      <c r="CL139" s="357">
        <f t="shared" si="268"/>
        <v>0</v>
      </c>
      <c r="CM139" s="357">
        <f t="shared" si="269"/>
        <v>0</v>
      </c>
      <c r="CN139" s="357">
        <f t="shared" si="270"/>
        <v>0</v>
      </c>
      <c r="CQ139" s="361">
        <f t="shared" si="271"/>
        <v>0</v>
      </c>
    </row>
    <row r="140" spans="1:95" customFormat="1" hidden="1" x14ac:dyDescent="0.25">
      <c r="A140" s="331">
        <v>14</v>
      </c>
      <c r="B140" s="280" t="str">
        <f t="shared" si="220"/>
        <v/>
      </c>
      <c r="C140" s="340" t="str">
        <f t="shared" si="221"/>
        <v/>
      </c>
      <c r="D140" s="340" t="str">
        <f>IF(ISERROR(IF(AT114&lt;&gt;"",AT114,VLOOKUP(IF(AJ114&lt;&gt;"",AJ114,IF(AL114&lt;&gt;"",AL114,IF(AN114&lt;&gt;"",AN114))),Exploitation!$B$123:$D$127,3,FALSE))),"",IF(AT114&lt;&gt;"",AT114,VLOOKUP(IF(AJ114&lt;&gt;"",AJ114,IF(AL114&lt;&gt;"",AL114,IF(AN114&lt;&gt;"",AN114))),Exploitation!$B$123:$D$127,3,FALSE)))</f>
        <v/>
      </c>
      <c r="E140" s="356" t="str">
        <f>IF(ISERROR(IF(AU114&lt;&gt;"",AU114,VLOOKUP(IF(AK114&lt;&gt;"",AK114,IF(AM114&lt;&gt;"",AM114,IF(AO114&lt;&gt;"",AO114))),Exploitation!$B$123:$D$127,3,FALSE))),"",IF(AU114&lt;&gt;"",AU114,VLOOKUP(IF(AK114&lt;&gt;"",AK114,IF(AM114&lt;&gt;"",AM114,IF(AO114&lt;&gt;"",AO114))),Exploitation!$B$123:$D$127,3,FALSE)))</f>
        <v/>
      </c>
      <c r="F140" s="360">
        <f t="shared" si="222"/>
        <v>0</v>
      </c>
      <c r="G140" s="359">
        <f t="shared" si="195"/>
        <v>0</v>
      </c>
      <c r="H140" s="359">
        <f t="shared" si="196"/>
        <v>0</v>
      </c>
      <c r="I140" s="359">
        <f t="shared" si="197"/>
        <v>0</v>
      </c>
      <c r="J140" s="359">
        <f t="shared" si="198"/>
        <v>0</v>
      </c>
      <c r="K140" s="359">
        <f t="shared" si="223"/>
        <v>0</v>
      </c>
      <c r="L140" s="329">
        <f>(K140-J140)*'Donnees d''entrée'!$C$493</f>
        <v>0</v>
      </c>
      <c r="M140" s="329">
        <f t="shared" si="224"/>
        <v>0</v>
      </c>
      <c r="N140" s="358">
        <f t="shared" si="199"/>
        <v>0</v>
      </c>
      <c r="O140" s="300">
        <f t="shared" si="200"/>
        <v>0</v>
      </c>
      <c r="P140" s="300">
        <f t="shared" si="201"/>
        <v>0</v>
      </c>
      <c r="Q140" s="300">
        <f t="shared" si="202"/>
        <v>0</v>
      </c>
      <c r="R140" s="357">
        <f t="shared" si="225"/>
        <v>0</v>
      </c>
      <c r="S140" s="362">
        <f t="shared" si="203"/>
        <v>0</v>
      </c>
      <c r="T140" s="362">
        <f t="shared" si="226"/>
        <v>0</v>
      </c>
      <c r="U140" s="340" t="str">
        <f t="shared" si="227"/>
        <v/>
      </c>
      <c r="V140" s="340" t="str">
        <f>IF(ISERROR(IF(CS114&lt;&gt;"",CS114,VLOOKUP(IF(CI114&lt;&gt;"",CI114,IF(CK114&lt;&gt;"",CK114,IF(CM114&lt;&gt;"",CM114))),Exploitation!$B$123:$D$127,3,FALSE))),"",IF(CS114&lt;&gt;"",CS114,VLOOKUP(IF(CI114&lt;&gt;"",CI114,IF(CK114&lt;&gt;"",CK114,IF(CM114&lt;&gt;"",CM114))),Exploitation!$B$123:$D$127,3,FALSE)))</f>
        <v/>
      </c>
      <c r="W140" s="340" t="str">
        <f>IF(ISERROR(IF(CT114&lt;&gt;"",CT114,VLOOKUP(IF(CJ114&lt;&gt;"",CJ114,IF(CL114&lt;&gt;"",CL114,IF(CN114&lt;&gt;"",CN114))),Exploitation!$B$123:$D$127,3,FALSE))),"",IF(CT114&lt;&gt;"",CT114,VLOOKUP(IF(CJ114&lt;&gt;"",CJ114,IF(CL114&lt;&gt;"",CL114,IF(CN114&lt;&gt;"",CN114))),Exploitation!$B$123:$D$127,3,FALSE)))</f>
        <v/>
      </c>
      <c r="X140" s="359">
        <f t="shared" si="228"/>
        <v>0</v>
      </c>
      <c r="Y140" s="359">
        <f t="shared" si="229"/>
        <v>0</v>
      </c>
      <c r="Z140" s="359">
        <f t="shared" si="230"/>
        <v>0</v>
      </c>
      <c r="AA140" s="359">
        <f t="shared" si="231"/>
        <v>0</v>
      </c>
      <c r="AB140" s="359">
        <f t="shared" si="232"/>
        <v>0</v>
      </c>
      <c r="AC140" s="359">
        <f t="shared" si="233"/>
        <v>0</v>
      </c>
      <c r="AD140" s="329">
        <f>(AC140-AB140)*'Donnees d''entrée'!$C$493</f>
        <v>0</v>
      </c>
      <c r="AE140" s="329">
        <f t="shared" si="234"/>
        <v>0</v>
      </c>
      <c r="AF140" s="358">
        <f t="shared" si="204"/>
        <v>0</v>
      </c>
      <c r="AG140" s="300">
        <f t="shared" si="205"/>
        <v>0</v>
      </c>
      <c r="AH140" s="300">
        <f t="shared" si="206"/>
        <v>0</v>
      </c>
      <c r="AI140" s="300">
        <f t="shared" si="207"/>
        <v>0</v>
      </c>
      <c r="AJ140" s="357">
        <f t="shared" si="235"/>
        <v>0</v>
      </c>
      <c r="AK140" s="357">
        <f t="shared" si="236"/>
        <v>0</v>
      </c>
      <c r="AL140" s="357">
        <f t="shared" si="237"/>
        <v>0</v>
      </c>
      <c r="AM140" s="340" t="str">
        <f t="shared" si="238"/>
        <v/>
      </c>
      <c r="AN140" s="340" t="str">
        <f>IF(ISERROR(IF(ER114&lt;&gt;"",ER114,VLOOKUP(IF(EH114&lt;&gt;"",EH114,IF(EJ114&lt;&gt;"",EJ114,IF(EL114&lt;&gt;"",EL114))),Exploitation!$B$123:$D$127,3,FALSE))),"",IF(ER114&lt;&gt;"",ER114,VLOOKUP(IF(EH114&lt;&gt;"",EH114,IF(EJ114&lt;&gt;"",EJ114,IF(EL114&lt;&gt;"",EL114))),Exploitation!$B$123:$D$127,3,FALSE)))</f>
        <v/>
      </c>
      <c r="AO140" s="340" t="str">
        <f>IF(ISERROR(IF(ES114&lt;&gt;"",ES114,VLOOKUP(IF(EI114&lt;&gt;"",EI114,IF(EK114&lt;&gt;"",EK114,IF(EM114&lt;&gt;"",EM114))),Exploitation!$B$123:$D$127,3,FALSE))),"",IF(ES114&lt;&gt;"",ES114,VLOOKUP(IF(EI114&lt;&gt;"",EI114,IF(EK114&lt;&gt;"",EK114,IF(EM114&lt;&gt;"",EM114))),Exploitation!$B$123:$D$127,3,FALSE)))</f>
        <v/>
      </c>
      <c r="AP140" s="359">
        <f t="shared" si="239"/>
        <v>0</v>
      </c>
      <c r="AQ140" s="359">
        <f t="shared" si="240"/>
        <v>0</v>
      </c>
      <c r="AR140" s="359">
        <f t="shared" si="241"/>
        <v>0</v>
      </c>
      <c r="AS140" s="359">
        <f t="shared" si="242"/>
        <v>0</v>
      </c>
      <c r="AT140" s="359">
        <f t="shared" si="243"/>
        <v>0</v>
      </c>
      <c r="AU140" s="359">
        <f t="shared" si="244"/>
        <v>0</v>
      </c>
      <c r="AV140" s="329">
        <f>(AU140-AT140)*'Donnees d''entrée'!$C$493</f>
        <v>0</v>
      </c>
      <c r="AW140" s="329">
        <f t="shared" si="245"/>
        <v>0</v>
      </c>
      <c r="AX140" s="358">
        <f t="shared" si="208"/>
        <v>0</v>
      </c>
      <c r="AY140" s="300">
        <f t="shared" si="209"/>
        <v>0</v>
      </c>
      <c r="AZ140" s="300">
        <f t="shared" si="210"/>
        <v>0</v>
      </c>
      <c r="BA140" s="300">
        <f t="shared" si="211"/>
        <v>0</v>
      </c>
      <c r="BB140" s="357">
        <f t="shared" si="246"/>
        <v>0</v>
      </c>
      <c r="BC140" s="357">
        <f t="shared" si="247"/>
        <v>0</v>
      </c>
      <c r="BD140" s="357">
        <f t="shared" si="248"/>
        <v>0</v>
      </c>
      <c r="BE140" s="340" t="str">
        <f t="shared" si="249"/>
        <v/>
      </c>
      <c r="BF140" s="340" t="str">
        <f>IF(ISERROR(IF(GQ114&lt;&gt;"",GQ114,VLOOKUP(IF(GG114&lt;&gt;"",GG114,IF(GI114&lt;&gt;"",GI114,IF(GK114&lt;&gt;"",GK114))),Exploitation!$B$123:$D$127,3,FALSE))),"",IF(GQ114&lt;&gt;"",GQ114,VLOOKUP(IF(GG114&lt;&gt;"",GG114,IF(GI114&lt;&gt;"",GI114,IF(GK114&lt;&gt;"",GK114))),Exploitation!$B$123:$D$127,3,FALSE)))</f>
        <v/>
      </c>
      <c r="BG140" s="340" t="str">
        <f>IF(ISERROR(IF(GR114&lt;&gt;"",GR114,VLOOKUP(IF(GH114&lt;&gt;"",GH114,IF(GJ114&lt;&gt;"",GJ114,IF(GL114&lt;&gt;"",GL114))),Exploitation!$B$123:$D$127,3,FALSE))),"",IF(GR114&lt;&gt;"",GR114,VLOOKUP(IF(GH114&lt;&gt;"",GH114,IF(GJ114&lt;&gt;"",GJ114,IF(GL114&lt;&gt;"",GL114))),Exploitation!$B$123:$D$127,3,FALSE)))</f>
        <v/>
      </c>
      <c r="BH140" s="359">
        <f t="shared" si="250"/>
        <v>0</v>
      </c>
      <c r="BI140" s="359">
        <f t="shared" si="251"/>
        <v>0</v>
      </c>
      <c r="BJ140" s="359">
        <f t="shared" si="252"/>
        <v>0</v>
      </c>
      <c r="BK140" s="359">
        <f t="shared" si="253"/>
        <v>0</v>
      </c>
      <c r="BL140" s="359">
        <f t="shared" si="254"/>
        <v>0</v>
      </c>
      <c r="BM140" s="359">
        <f t="shared" si="255"/>
        <v>0</v>
      </c>
      <c r="BN140" s="329">
        <f>(BM140-BL140)*'Donnees d''entrée'!$C$493</f>
        <v>0</v>
      </c>
      <c r="BO140" s="329">
        <f t="shared" si="256"/>
        <v>0</v>
      </c>
      <c r="BP140" s="358">
        <f t="shared" si="212"/>
        <v>0</v>
      </c>
      <c r="BQ140" s="300">
        <f t="shared" si="213"/>
        <v>0</v>
      </c>
      <c r="BR140" s="300">
        <f t="shared" si="214"/>
        <v>0</v>
      </c>
      <c r="BS140" s="300">
        <f t="shared" si="215"/>
        <v>0</v>
      </c>
      <c r="BT140" s="357">
        <f t="shared" si="257"/>
        <v>0</v>
      </c>
      <c r="BU140" s="357">
        <f t="shared" si="258"/>
        <v>0</v>
      </c>
      <c r="BV140" s="357">
        <f t="shared" si="259"/>
        <v>0</v>
      </c>
      <c r="BW140" s="340" t="str">
        <f t="shared" si="260"/>
        <v/>
      </c>
      <c r="BX140" s="340" t="str">
        <f>IF(ISERROR(IF(IP114&lt;&gt;"",IP114,VLOOKUP(IF(IF114&lt;&gt;"",IF114,IF(IH114&lt;&gt;"",IH114,IF(IJ114&lt;&gt;"",IJ114))),Exploitation!$B$123:$D$127,3,FALSE))),"",IF(IP114&lt;&gt;"",IP114,VLOOKUP(IF(IF114&lt;&gt;"",IF114,IF(IH114&lt;&gt;"",IH114,IF(IJ114&lt;&gt;"",IJ114))),Exploitation!$B$123:$D$127,3,FALSE)))</f>
        <v/>
      </c>
      <c r="BY140" s="340" t="str">
        <f>IF(ISERROR(IF(IQ114&lt;&gt;"",IQ114,VLOOKUP(IF(IG114&lt;&gt;"",IG114,IF(II114&lt;&gt;"",II114,IF(IK114&lt;&gt;"",IK114))),Exploitation!$B$123:$D$127,3,FALSE))),"",IF(IQ114&lt;&gt;"",IQ114,VLOOKUP(IF(IG114&lt;&gt;"",IG114,IF(II114&lt;&gt;"",II114,IF(IK114&lt;&gt;"",IK114))),Exploitation!$B$123:$D$127,3,FALSE)))</f>
        <v/>
      </c>
      <c r="BZ140" s="359">
        <f t="shared" si="261"/>
        <v>0</v>
      </c>
      <c r="CA140" s="359">
        <f t="shared" si="262"/>
        <v>0</v>
      </c>
      <c r="CB140" s="359">
        <f t="shared" si="263"/>
        <v>0</v>
      </c>
      <c r="CC140" s="359">
        <f t="shared" si="264"/>
        <v>0</v>
      </c>
      <c r="CD140" s="359">
        <f t="shared" si="265"/>
        <v>0</v>
      </c>
      <c r="CE140" s="359">
        <f t="shared" si="266"/>
        <v>0</v>
      </c>
      <c r="CF140" s="329">
        <f>(CE140-CD140)*'Donnees d''entrée'!$C$493</f>
        <v>0</v>
      </c>
      <c r="CG140" s="329">
        <f t="shared" si="267"/>
        <v>0</v>
      </c>
      <c r="CH140" s="358">
        <f t="shared" si="216"/>
        <v>0</v>
      </c>
      <c r="CI140" s="300">
        <f t="shared" si="217"/>
        <v>0</v>
      </c>
      <c r="CJ140" s="300">
        <f t="shared" si="218"/>
        <v>0</v>
      </c>
      <c r="CK140" s="300">
        <f t="shared" si="219"/>
        <v>0</v>
      </c>
      <c r="CL140" s="357">
        <f t="shared" si="268"/>
        <v>0</v>
      </c>
      <c r="CM140" s="357">
        <f t="shared" si="269"/>
        <v>0</v>
      </c>
      <c r="CN140" s="357">
        <f t="shared" si="270"/>
        <v>0</v>
      </c>
      <c r="CQ140" s="361">
        <f t="shared" si="271"/>
        <v>0</v>
      </c>
    </row>
    <row r="141" spans="1:95" customFormat="1" hidden="1" x14ac:dyDescent="0.25">
      <c r="A141" s="331">
        <v>15</v>
      </c>
      <c r="B141" s="280" t="str">
        <f t="shared" si="220"/>
        <v/>
      </c>
      <c r="C141" s="340" t="str">
        <f t="shared" si="221"/>
        <v/>
      </c>
      <c r="D141" s="340" t="str">
        <f>IF(ISERROR(IF(AT115&lt;&gt;"",AT115,VLOOKUP(IF(AJ115&lt;&gt;"",AJ115,IF(AL115&lt;&gt;"",AL115,IF(AN115&lt;&gt;"",AN115))),Exploitation!$B$123:$D$127,3,FALSE))),"",IF(AT115&lt;&gt;"",AT115,VLOOKUP(IF(AJ115&lt;&gt;"",AJ115,IF(AL115&lt;&gt;"",AL115,IF(AN115&lt;&gt;"",AN115))),Exploitation!$B$123:$D$127,3,FALSE)))</f>
        <v/>
      </c>
      <c r="E141" s="356" t="str">
        <f>IF(ISERROR(IF(AU115&lt;&gt;"",AU115,VLOOKUP(IF(AK115&lt;&gt;"",AK115,IF(AM115&lt;&gt;"",AM115,IF(AO115&lt;&gt;"",AO115))),Exploitation!$B$123:$D$127,3,FALSE))),"",IF(AU115&lt;&gt;"",AU115,VLOOKUP(IF(AK115&lt;&gt;"",AK115,IF(AM115&lt;&gt;"",AM115,IF(AO115&lt;&gt;"",AO115))),Exploitation!$B$123:$D$127,3,FALSE)))</f>
        <v/>
      </c>
      <c r="F141" s="360">
        <f t="shared" si="222"/>
        <v>0</v>
      </c>
      <c r="G141" s="359">
        <f t="shared" si="195"/>
        <v>0</v>
      </c>
      <c r="H141" s="359">
        <f t="shared" si="196"/>
        <v>0</v>
      </c>
      <c r="I141" s="359">
        <f t="shared" si="197"/>
        <v>0</v>
      </c>
      <c r="J141" s="359">
        <f t="shared" si="198"/>
        <v>0</v>
      </c>
      <c r="K141" s="359">
        <f t="shared" si="223"/>
        <v>0</v>
      </c>
      <c r="L141" s="329">
        <f>(K141-J141)*'Donnees d''entrée'!$C$493</f>
        <v>0</v>
      </c>
      <c r="M141" s="329">
        <f t="shared" si="224"/>
        <v>0</v>
      </c>
      <c r="N141" s="358">
        <f t="shared" si="199"/>
        <v>0</v>
      </c>
      <c r="O141" s="300">
        <f t="shared" si="200"/>
        <v>0</v>
      </c>
      <c r="P141" s="300">
        <f t="shared" si="201"/>
        <v>0</v>
      </c>
      <c r="Q141" s="300">
        <f t="shared" si="202"/>
        <v>0</v>
      </c>
      <c r="R141" s="357">
        <f t="shared" si="225"/>
        <v>0</v>
      </c>
      <c r="S141" s="362">
        <f t="shared" si="203"/>
        <v>0</v>
      </c>
      <c r="T141" s="362">
        <f t="shared" si="226"/>
        <v>0</v>
      </c>
      <c r="U141" s="340" t="str">
        <f t="shared" si="227"/>
        <v/>
      </c>
      <c r="V141" s="340" t="str">
        <f>IF(ISERROR(IF(CS115&lt;&gt;"",CS115,VLOOKUP(IF(CI115&lt;&gt;"",CI115,IF(CK115&lt;&gt;"",CK115,IF(CM115&lt;&gt;"",CM115))),Exploitation!$B$123:$D$127,3,FALSE))),"",IF(CS115&lt;&gt;"",CS115,VLOOKUP(IF(CI115&lt;&gt;"",CI115,IF(CK115&lt;&gt;"",CK115,IF(CM115&lt;&gt;"",CM115))),Exploitation!$B$123:$D$127,3,FALSE)))</f>
        <v/>
      </c>
      <c r="W141" s="340" t="str">
        <f>IF(ISERROR(IF(CT115&lt;&gt;"",CT115,VLOOKUP(IF(CJ115&lt;&gt;"",CJ115,IF(CL115&lt;&gt;"",CL115,IF(CN115&lt;&gt;"",CN115))),Exploitation!$B$123:$D$127,3,FALSE))),"",IF(CT115&lt;&gt;"",CT115,VLOOKUP(IF(CJ115&lt;&gt;"",CJ115,IF(CL115&lt;&gt;"",CL115,IF(CN115&lt;&gt;"",CN115))),Exploitation!$B$123:$D$127,3,FALSE)))</f>
        <v/>
      </c>
      <c r="X141" s="359">
        <f t="shared" si="228"/>
        <v>0</v>
      </c>
      <c r="Y141" s="359">
        <f t="shared" si="229"/>
        <v>0</v>
      </c>
      <c r="Z141" s="359">
        <f t="shared" si="230"/>
        <v>0</v>
      </c>
      <c r="AA141" s="359">
        <f t="shared" si="231"/>
        <v>0</v>
      </c>
      <c r="AB141" s="359">
        <f t="shared" si="232"/>
        <v>0</v>
      </c>
      <c r="AC141" s="359">
        <f t="shared" si="233"/>
        <v>0</v>
      </c>
      <c r="AD141" s="329">
        <f>(AC141-AB141)*'Donnees d''entrée'!$C$493</f>
        <v>0</v>
      </c>
      <c r="AE141" s="329">
        <f t="shared" si="234"/>
        <v>0</v>
      </c>
      <c r="AF141" s="358">
        <f t="shared" si="204"/>
        <v>0</v>
      </c>
      <c r="AG141" s="300">
        <f t="shared" si="205"/>
        <v>0</v>
      </c>
      <c r="AH141" s="300">
        <f t="shared" si="206"/>
        <v>0</v>
      </c>
      <c r="AI141" s="300">
        <f t="shared" si="207"/>
        <v>0</v>
      </c>
      <c r="AJ141" s="357">
        <f t="shared" si="235"/>
        <v>0</v>
      </c>
      <c r="AK141" s="357">
        <f t="shared" si="236"/>
        <v>0</v>
      </c>
      <c r="AL141" s="357">
        <f t="shared" si="237"/>
        <v>0</v>
      </c>
      <c r="AM141" s="340" t="str">
        <f t="shared" si="238"/>
        <v/>
      </c>
      <c r="AN141" s="340" t="str">
        <f>IF(ISERROR(IF(ER115&lt;&gt;"",ER115,VLOOKUP(IF(EH115&lt;&gt;"",EH115,IF(EJ115&lt;&gt;"",EJ115,IF(EL115&lt;&gt;"",EL115))),Exploitation!$B$123:$D$127,3,FALSE))),"",IF(ER115&lt;&gt;"",ER115,VLOOKUP(IF(EH115&lt;&gt;"",EH115,IF(EJ115&lt;&gt;"",EJ115,IF(EL115&lt;&gt;"",EL115))),Exploitation!$B$123:$D$127,3,FALSE)))</f>
        <v/>
      </c>
      <c r="AO141" s="340" t="str">
        <f>IF(ISERROR(IF(ES115&lt;&gt;"",ES115,VLOOKUP(IF(EI115&lt;&gt;"",EI115,IF(EK115&lt;&gt;"",EK115,IF(EM115&lt;&gt;"",EM115))),Exploitation!$B$123:$D$127,3,FALSE))),"",IF(ES115&lt;&gt;"",ES115,VLOOKUP(IF(EI115&lt;&gt;"",EI115,IF(EK115&lt;&gt;"",EK115,IF(EM115&lt;&gt;"",EM115))),Exploitation!$B$123:$D$127,3,FALSE)))</f>
        <v/>
      </c>
      <c r="AP141" s="359">
        <f t="shared" si="239"/>
        <v>0</v>
      </c>
      <c r="AQ141" s="359">
        <f t="shared" si="240"/>
        <v>0</v>
      </c>
      <c r="AR141" s="359">
        <f t="shared" si="241"/>
        <v>0</v>
      </c>
      <c r="AS141" s="359">
        <f t="shared" si="242"/>
        <v>0</v>
      </c>
      <c r="AT141" s="359">
        <f t="shared" si="243"/>
        <v>0</v>
      </c>
      <c r="AU141" s="359">
        <f t="shared" si="244"/>
        <v>0</v>
      </c>
      <c r="AV141" s="329">
        <f>(AU141-AT141)*'Donnees d''entrée'!$C$493</f>
        <v>0</v>
      </c>
      <c r="AW141" s="329">
        <f t="shared" si="245"/>
        <v>0</v>
      </c>
      <c r="AX141" s="358">
        <f t="shared" si="208"/>
        <v>0</v>
      </c>
      <c r="AY141" s="300">
        <f t="shared" si="209"/>
        <v>0</v>
      </c>
      <c r="AZ141" s="300">
        <f t="shared" si="210"/>
        <v>0</v>
      </c>
      <c r="BA141" s="300">
        <f t="shared" si="211"/>
        <v>0</v>
      </c>
      <c r="BB141" s="357">
        <f t="shared" si="246"/>
        <v>0</v>
      </c>
      <c r="BC141" s="357">
        <f t="shared" si="247"/>
        <v>0</v>
      </c>
      <c r="BD141" s="357">
        <f t="shared" si="248"/>
        <v>0</v>
      </c>
      <c r="BE141" s="340" t="str">
        <f t="shared" si="249"/>
        <v/>
      </c>
      <c r="BF141" s="340" t="str">
        <f>IF(ISERROR(IF(GQ115&lt;&gt;"",GQ115,VLOOKUP(IF(GG115&lt;&gt;"",GG115,IF(GI115&lt;&gt;"",GI115,IF(GK115&lt;&gt;"",GK115))),Exploitation!$B$123:$D$127,3,FALSE))),"",IF(GQ115&lt;&gt;"",GQ115,VLOOKUP(IF(GG115&lt;&gt;"",GG115,IF(GI115&lt;&gt;"",GI115,IF(GK115&lt;&gt;"",GK115))),Exploitation!$B$123:$D$127,3,FALSE)))</f>
        <v/>
      </c>
      <c r="BG141" s="340" t="str">
        <f>IF(ISERROR(IF(GR115&lt;&gt;"",GR115,VLOOKUP(IF(GH115&lt;&gt;"",GH115,IF(GJ115&lt;&gt;"",GJ115,IF(GL115&lt;&gt;"",GL115))),Exploitation!$B$123:$D$127,3,FALSE))),"",IF(GR115&lt;&gt;"",GR115,VLOOKUP(IF(GH115&lt;&gt;"",GH115,IF(GJ115&lt;&gt;"",GJ115,IF(GL115&lt;&gt;"",GL115))),Exploitation!$B$123:$D$127,3,FALSE)))</f>
        <v/>
      </c>
      <c r="BH141" s="359">
        <f t="shared" si="250"/>
        <v>0</v>
      </c>
      <c r="BI141" s="359">
        <f t="shared" si="251"/>
        <v>0</v>
      </c>
      <c r="BJ141" s="359">
        <f t="shared" si="252"/>
        <v>0</v>
      </c>
      <c r="BK141" s="359">
        <f t="shared" si="253"/>
        <v>0</v>
      </c>
      <c r="BL141" s="359">
        <f t="shared" si="254"/>
        <v>0</v>
      </c>
      <c r="BM141" s="359">
        <f t="shared" si="255"/>
        <v>0</v>
      </c>
      <c r="BN141" s="329">
        <f>(BM141-BL141)*'Donnees d''entrée'!$C$493</f>
        <v>0</v>
      </c>
      <c r="BO141" s="329">
        <f t="shared" si="256"/>
        <v>0</v>
      </c>
      <c r="BP141" s="358">
        <f t="shared" si="212"/>
        <v>0</v>
      </c>
      <c r="BQ141" s="300">
        <f t="shared" si="213"/>
        <v>0</v>
      </c>
      <c r="BR141" s="300">
        <f t="shared" si="214"/>
        <v>0</v>
      </c>
      <c r="BS141" s="300">
        <f t="shared" si="215"/>
        <v>0</v>
      </c>
      <c r="BT141" s="357">
        <f t="shared" si="257"/>
        <v>0</v>
      </c>
      <c r="BU141" s="357">
        <f t="shared" si="258"/>
        <v>0</v>
      </c>
      <c r="BV141" s="357">
        <f t="shared" si="259"/>
        <v>0</v>
      </c>
      <c r="BW141" s="340" t="str">
        <f t="shared" si="260"/>
        <v/>
      </c>
      <c r="BX141" s="340" t="str">
        <f>IF(ISERROR(IF(IP115&lt;&gt;"",IP115,VLOOKUP(IF(IF115&lt;&gt;"",IF115,IF(IH115&lt;&gt;"",IH115,IF(IJ115&lt;&gt;"",IJ115))),Exploitation!$B$123:$D$127,3,FALSE))),"",IF(IP115&lt;&gt;"",IP115,VLOOKUP(IF(IF115&lt;&gt;"",IF115,IF(IH115&lt;&gt;"",IH115,IF(IJ115&lt;&gt;"",IJ115))),Exploitation!$B$123:$D$127,3,FALSE)))</f>
        <v/>
      </c>
      <c r="BY141" s="340" t="str">
        <f>IF(ISERROR(IF(IQ115&lt;&gt;"",IQ115,VLOOKUP(IF(IG115&lt;&gt;"",IG115,IF(II115&lt;&gt;"",II115,IF(IK115&lt;&gt;"",IK115))),Exploitation!$B$123:$D$127,3,FALSE))),"",IF(IQ115&lt;&gt;"",IQ115,VLOOKUP(IF(IG115&lt;&gt;"",IG115,IF(II115&lt;&gt;"",II115,IF(IK115&lt;&gt;"",IK115))),Exploitation!$B$123:$D$127,3,FALSE)))</f>
        <v/>
      </c>
      <c r="BZ141" s="359">
        <f t="shared" si="261"/>
        <v>0</v>
      </c>
      <c r="CA141" s="359">
        <f t="shared" si="262"/>
        <v>0</v>
      </c>
      <c r="CB141" s="359">
        <f t="shared" si="263"/>
        <v>0</v>
      </c>
      <c r="CC141" s="359">
        <f t="shared" si="264"/>
        <v>0</v>
      </c>
      <c r="CD141" s="359">
        <f t="shared" si="265"/>
        <v>0</v>
      </c>
      <c r="CE141" s="359">
        <f t="shared" si="266"/>
        <v>0</v>
      </c>
      <c r="CF141" s="329">
        <f>(CE141-CD141)*'Donnees d''entrée'!$C$493</f>
        <v>0</v>
      </c>
      <c r="CG141" s="329">
        <f t="shared" si="267"/>
        <v>0</v>
      </c>
      <c r="CH141" s="358">
        <f t="shared" si="216"/>
        <v>0</v>
      </c>
      <c r="CI141" s="300">
        <f t="shared" si="217"/>
        <v>0</v>
      </c>
      <c r="CJ141" s="300">
        <f t="shared" si="218"/>
        <v>0</v>
      </c>
      <c r="CK141" s="300">
        <f t="shared" si="219"/>
        <v>0</v>
      </c>
      <c r="CL141" s="357">
        <f t="shared" si="268"/>
        <v>0</v>
      </c>
      <c r="CM141" s="357">
        <f t="shared" si="269"/>
        <v>0</v>
      </c>
      <c r="CN141" s="357">
        <f t="shared" si="270"/>
        <v>0</v>
      </c>
      <c r="CQ141" s="361">
        <f t="shared" si="271"/>
        <v>0</v>
      </c>
    </row>
    <row r="142" spans="1:95" customFormat="1" hidden="1" x14ac:dyDescent="0.25">
      <c r="A142" s="331">
        <v>16</v>
      </c>
      <c r="B142" s="280" t="str">
        <f t="shared" si="220"/>
        <v/>
      </c>
      <c r="C142" s="340" t="str">
        <f t="shared" si="221"/>
        <v/>
      </c>
      <c r="D142" s="340" t="str">
        <f>IF(ISERROR(IF(AT116&lt;&gt;"",AT116,VLOOKUP(IF(AJ116&lt;&gt;"",AJ116,IF(AL116&lt;&gt;"",AL116,IF(AN116&lt;&gt;"",AN116))),Exploitation!$B$123:$D$127,3,FALSE))),"",IF(AT116&lt;&gt;"",AT116,VLOOKUP(IF(AJ116&lt;&gt;"",AJ116,IF(AL116&lt;&gt;"",AL116,IF(AN116&lt;&gt;"",AN116))),Exploitation!$B$123:$D$127,3,FALSE)))</f>
        <v/>
      </c>
      <c r="E142" s="356" t="str">
        <f>IF(ISERROR(IF(AU116&lt;&gt;"",AU116,VLOOKUP(IF(AK116&lt;&gt;"",AK116,IF(AM116&lt;&gt;"",AM116,IF(AO116&lt;&gt;"",AO116))),Exploitation!$B$123:$D$127,3,FALSE))),"",IF(AU116&lt;&gt;"",AU116,VLOOKUP(IF(AK116&lt;&gt;"",AK116,IF(AM116&lt;&gt;"",AM116,IF(AO116&lt;&gt;"",AO116))),Exploitation!$B$123:$D$127,3,FALSE)))</f>
        <v/>
      </c>
      <c r="F142" s="360">
        <f t="shared" si="222"/>
        <v>0</v>
      </c>
      <c r="G142" s="359">
        <f t="shared" si="195"/>
        <v>0</v>
      </c>
      <c r="H142" s="359">
        <f t="shared" si="196"/>
        <v>0</v>
      </c>
      <c r="I142" s="359">
        <f t="shared" si="197"/>
        <v>0</v>
      </c>
      <c r="J142" s="359">
        <f t="shared" si="198"/>
        <v>0</v>
      </c>
      <c r="K142" s="359">
        <f t="shared" si="223"/>
        <v>0</v>
      </c>
      <c r="L142" s="329">
        <f>(K142-J142)*'Donnees d''entrée'!$C$493</f>
        <v>0</v>
      </c>
      <c r="M142" s="329">
        <f t="shared" si="224"/>
        <v>0</v>
      </c>
      <c r="N142" s="358">
        <f t="shared" si="199"/>
        <v>0</v>
      </c>
      <c r="O142" s="300">
        <f t="shared" si="200"/>
        <v>0</v>
      </c>
      <c r="P142" s="300">
        <f t="shared" si="201"/>
        <v>0</v>
      </c>
      <c r="Q142" s="300">
        <f t="shared" si="202"/>
        <v>0</v>
      </c>
      <c r="R142" s="357">
        <f t="shared" si="225"/>
        <v>0</v>
      </c>
      <c r="S142" s="362">
        <f t="shared" si="203"/>
        <v>0</v>
      </c>
      <c r="T142" s="362">
        <f t="shared" si="226"/>
        <v>0</v>
      </c>
      <c r="U142" s="340" t="str">
        <f t="shared" si="227"/>
        <v/>
      </c>
      <c r="V142" s="340" t="str">
        <f>IF(ISERROR(IF(CS116&lt;&gt;"",CS116,VLOOKUP(IF(CI116&lt;&gt;"",CI116,IF(CK116&lt;&gt;"",CK116,IF(CM116&lt;&gt;"",CM116))),Exploitation!$B$123:$D$127,3,FALSE))),"",IF(CS116&lt;&gt;"",CS116,VLOOKUP(IF(CI116&lt;&gt;"",CI116,IF(CK116&lt;&gt;"",CK116,IF(CM116&lt;&gt;"",CM116))),Exploitation!$B$123:$D$127,3,FALSE)))</f>
        <v/>
      </c>
      <c r="W142" s="340" t="str">
        <f>IF(ISERROR(IF(CT116&lt;&gt;"",CT116,VLOOKUP(IF(CJ116&lt;&gt;"",CJ116,IF(CL116&lt;&gt;"",CL116,IF(CN116&lt;&gt;"",CN116))),Exploitation!$B$123:$D$127,3,FALSE))),"",IF(CT116&lt;&gt;"",CT116,VLOOKUP(IF(CJ116&lt;&gt;"",CJ116,IF(CL116&lt;&gt;"",CL116,IF(CN116&lt;&gt;"",CN116))),Exploitation!$B$123:$D$127,3,FALSE)))</f>
        <v/>
      </c>
      <c r="X142" s="359">
        <f t="shared" si="228"/>
        <v>0</v>
      </c>
      <c r="Y142" s="359">
        <f t="shared" si="229"/>
        <v>0</v>
      </c>
      <c r="Z142" s="359">
        <f t="shared" si="230"/>
        <v>0</v>
      </c>
      <c r="AA142" s="359">
        <f t="shared" si="231"/>
        <v>0</v>
      </c>
      <c r="AB142" s="359">
        <f t="shared" si="232"/>
        <v>0</v>
      </c>
      <c r="AC142" s="359">
        <f t="shared" si="233"/>
        <v>0</v>
      </c>
      <c r="AD142" s="329">
        <f>(AC142-AB142)*'Donnees d''entrée'!$C$493</f>
        <v>0</v>
      </c>
      <c r="AE142" s="329">
        <f t="shared" si="234"/>
        <v>0</v>
      </c>
      <c r="AF142" s="358">
        <f t="shared" si="204"/>
        <v>0</v>
      </c>
      <c r="AG142" s="300">
        <f t="shared" si="205"/>
        <v>0</v>
      </c>
      <c r="AH142" s="300">
        <f t="shared" si="206"/>
        <v>0</v>
      </c>
      <c r="AI142" s="300">
        <f t="shared" si="207"/>
        <v>0</v>
      </c>
      <c r="AJ142" s="357">
        <f t="shared" si="235"/>
        <v>0</v>
      </c>
      <c r="AK142" s="357">
        <f t="shared" si="236"/>
        <v>0</v>
      </c>
      <c r="AL142" s="357">
        <f t="shared" si="237"/>
        <v>0</v>
      </c>
      <c r="AM142" s="340" t="str">
        <f t="shared" si="238"/>
        <v/>
      </c>
      <c r="AN142" s="340" t="str">
        <f>IF(ISERROR(IF(ER116&lt;&gt;"",ER116,VLOOKUP(IF(EH116&lt;&gt;"",EH116,IF(EJ116&lt;&gt;"",EJ116,IF(EL116&lt;&gt;"",EL116))),Exploitation!$B$123:$D$127,3,FALSE))),"",IF(ER116&lt;&gt;"",ER116,VLOOKUP(IF(EH116&lt;&gt;"",EH116,IF(EJ116&lt;&gt;"",EJ116,IF(EL116&lt;&gt;"",EL116))),Exploitation!$B$123:$D$127,3,FALSE)))</f>
        <v/>
      </c>
      <c r="AO142" s="340" t="str">
        <f>IF(ISERROR(IF(ES116&lt;&gt;"",ES116,VLOOKUP(IF(EI116&lt;&gt;"",EI116,IF(EK116&lt;&gt;"",EK116,IF(EM116&lt;&gt;"",EM116))),Exploitation!$B$123:$D$127,3,FALSE))),"",IF(ES116&lt;&gt;"",ES116,VLOOKUP(IF(EI116&lt;&gt;"",EI116,IF(EK116&lt;&gt;"",EK116,IF(EM116&lt;&gt;"",EM116))),Exploitation!$B$123:$D$127,3,FALSE)))</f>
        <v/>
      </c>
      <c r="AP142" s="359">
        <f t="shared" si="239"/>
        <v>0</v>
      </c>
      <c r="AQ142" s="359">
        <f t="shared" si="240"/>
        <v>0</v>
      </c>
      <c r="AR142" s="359">
        <f t="shared" si="241"/>
        <v>0</v>
      </c>
      <c r="AS142" s="359">
        <f t="shared" si="242"/>
        <v>0</v>
      </c>
      <c r="AT142" s="359">
        <f t="shared" si="243"/>
        <v>0</v>
      </c>
      <c r="AU142" s="359">
        <f t="shared" si="244"/>
        <v>0</v>
      </c>
      <c r="AV142" s="329">
        <f>(AU142-AT142)*'Donnees d''entrée'!$C$493</f>
        <v>0</v>
      </c>
      <c r="AW142" s="329">
        <f t="shared" si="245"/>
        <v>0</v>
      </c>
      <c r="AX142" s="358">
        <f t="shared" si="208"/>
        <v>0</v>
      </c>
      <c r="AY142" s="300">
        <f t="shared" si="209"/>
        <v>0</v>
      </c>
      <c r="AZ142" s="300">
        <f t="shared" si="210"/>
        <v>0</v>
      </c>
      <c r="BA142" s="300">
        <f t="shared" si="211"/>
        <v>0</v>
      </c>
      <c r="BB142" s="357">
        <f t="shared" si="246"/>
        <v>0</v>
      </c>
      <c r="BC142" s="357">
        <f t="shared" si="247"/>
        <v>0</v>
      </c>
      <c r="BD142" s="357">
        <f t="shared" si="248"/>
        <v>0</v>
      </c>
      <c r="BE142" s="340" t="str">
        <f t="shared" si="249"/>
        <v/>
      </c>
      <c r="BF142" s="340" t="str">
        <f>IF(ISERROR(IF(GQ116&lt;&gt;"",GQ116,VLOOKUP(IF(GG116&lt;&gt;"",GG116,IF(GI116&lt;&gt;"",GI116,IF(GK116&lt;&gt;"",GK116))),Exploitation!$B$123:$D$127,3,FALSE))),"",IF(GQ116&lt;&gt;"",GQ116,VLOOKUP(IF(GG116&lt;&gt;"",GG116,IF(GI116&lt;&gt;"",GI116,IF(GK116&lt;&gt;"",GK116))),Exploitation!$B$123:$D$127,3,FALSE)))</f>
        <v/>
      </c>
      <c r="BG142" s="340" t="str">
        <f>IF(ISERROR(IF(GR116&lt;&gt;"",GR116,VLOOKUP(IF(GH116&lt;&gt;"",GH116,IF(GJ116&lt;&gt;"",GJ116,IF(GL116&lt;&gt;"",GL116))),Exploitation!$B$123:$D$127,3,FALSE))),"",IF(GR116&lt;&gt;"",GR116,VLOOKUP(IF(GH116&lt;&gt;"",GH116,IF(GJ116&lt;&gt;"",GJ116,IF(GL116&lt;&gt;"",GL116))),Exploitation!$B$123:$D$127,3,FALSE)))</f>
        <v/>
      </c>
      <c r="BH142" s="359">
        <f t="shared" si="250"/>
        <v>0</v>
      </c>
      <c r="BI142" s="359">
        <f t="shared" si="251"/>
        <v>0</v>
      </c>
      <c r="BJ142" s="359">
        <f t="shared" si="252"/>
        <v>0</v>
      </c>
      <c r="BK142" s="359">
        <f t="shared" si="253"/>
        <v>0</v>
      </c>
      <c r="BL142" s="359">
        <f t="shared" si="254"/>
        <v>0</v>
      </c>
      <c r="BM142" s="359">
        <f t="shared" si="255"/>
        <v>0</v>
      </c>
      <c r="BN142" s="329">
        <f>(BM142-BL142)*'Donnees d''entrée'!$C$493</f>
        <v>0</v>
      </c>
      <c r="BO142" s="329">
        <f t="shared" si="256"/>
        <v>0</v>
      </c>
      <c r="BP142" s="358">
        <f t="shared" si="212"/>
        <v>0</v>
      </c>
      <c r="BQ142" s="300">
        <f t="shared" si="213"/>
        <v>0</v>
      </c>
      <c r="BR142" s="300">
        <f t="shared" si="214"/>
        <v>0</v>
      </c>
      <c r="BS142" s="300">
        <f t="shared" si="215"/>
        <v>0</v>
      </c>
      <c r="BT142" s="357">
        <f t="shared" si="257"/>
        <v>0</v>
      </c>
      <c r="BU142" s="357">
        <f t="shared" si="258"/>
        <v>0</v>
      </c>
      <c r="BV142" s="357">
        <f t="shared" si="259"/>
        <v>0</v>
      </c>
      <c r="BW142" s="340" t="str">
        <f t="shared" si="260"/>
        <v/>
      </c>
      <c r="BX142" s="340" t="str">
        <f>IF(ISERROR(IF(IP116&lt;&gt;"",IP116,VLOOKUP(IF(IF116&lt;&gt;"",IF116,IF(IH116&lt;&gt;"",IH116,IF(IJ116&lt;&gt;"",IJ116))),Exploitation!$B$123:$D$127,3,FALSE))),"",IF(IP116&lt;&gt;"",IP116,VLOOKUP(IF(IF116&lt;&gt;"",IF116,IF(IH116&lt;&gt;"",IH116,IF(IJ116&lt;&gt;"",IJ116))),Exploitation!$B$123:$D$127,3,FALSE)))</f>
        <v/>
      </c>
      <c r="BY142" s="340" t="str">
        <f>IF(ISERROR(IF(IQ116&lt;&gt;"",IQ116,VLOOKUP(IF(IG116&lt;&gt;"",IG116,IF(II116&lt;&gt;"",II116,IF(IK116&lt;&gt;"",IK116))),Exploitation!$B$123:$D$127,3,FALSE))),"",IF(IQ116&lt;&gt;"",IQ116,VLOOKUP(IF(IG116&lt;&gt;"",IG116,IF(II116&lt;&gt;"",II116,IF(IK116&lt;&gt;"",IK116))),Exploitation!$B$123:$D$127,3,FALSE)))</f>
        <v/>
      </c>
      <c r="BZ142" s="359">
        <f t="shared" si="261"/>
        <v>0</v>
      </c>
      <c r="CA142" s="359">
        <f t="shared" si="262"/>
        <v>0</v>
      </c>
      <c r="CB142" s="359">
        <f t="shared" si="263"/>
        <v>0</v>
      </c>
      <c r="CC142" s="359">
        <f t="shared" si="264"/>
        <v>0</v>
      </c>
      <c r="CD142" s="359">
        <f t="shared" si="265"/>
        <v>0</v>
      </c>
      <c r="CE142" s="359">
        <f t="shared" si="266"/>
        <v>0</v>
      </c>
      <c r="CF142" s="329">
        <f>(CE142-CD142)*'Donnees d''entrée'!$C$493</f>
        <v>0</v>
      </c>
      <c r="CG142" s="329">
        <f t="shared" si="267"/>
        <v>0</v>
      </c>
      <c r="CH142" s="358">
        <f t="shared" si="216"/>
        <v>0</v>
      </c>
      <c r="CI142" s="300">
        <f t="shared" si="217"/>
        <v>0</v>
      </c>
      <c r="CJ142" s="300">
        <f t="shared" si="218"/>
        <v>0</v>
      </c>
      <c r="CK142" s="300">
        <f t="shared" si="219"/>
        <v>0</v>
      </c>
      <c r="CL142" s="357">
        <f t="shared" si="268"/>
        <v>0</v>
      </c>
      <c r="CM142" s="357">
        <f t="shared" si="269"/>
        <v>0</v>
      </c>
      <c r="CN142" s="357">
        <f t="shared" si="270"/>
        <v>0</v>
      </c>
      <c r="CQ142" s="361">
        <f t="shared" si="271"/>
        <v>0</v>
      </c>
    </row>
    <row r="143" spans="1:95" customFormat="1" hidden="1" x14ac:dyDescent="0.25">
      <c r="A143" s="331">
        <v>17</v>
      </c>
      <c r="B143" s="280" t="str">
        <f t="shared" si="220"/>
        <v/>
      </c>
      <c r="C143" s="340" t="str">
        <f t="shared" si="221"/>
        <v/>
      </c>
      <c r="D143" s="340" t="str">
        <f>IF(ISERROR(IF(AT117&lt;&gt;"",AT117,VLOOKUP(IF(AJ117&lt;&gt;"",AJ117,IF(AL117&lt;&gt;"",AL117,IF(AN117&lt;&gt;"",AN117))),Exploitation!$B$123:$D$127,3,FALSE))),"",IF(AT117&lt;&gt;"",AT117,VLOOKUP(IF(AJ117&lt;&gt;"",AJ117,IF(AL117&lt;&gt;"",AL117,IF(AN117&lt;&gt;"",AN117))),Exploitation!$B$123:$D$127,3,FALSE)))</f>
        <v/>
      </c>
      <c r="E143" s="356" t="str">
        <f>IF(ISERROR(IF(AU117&lt;&gt;"",AU117,VLOOKUP(IF(AK117&lt;&gt;"",AK117,IF(AM117&lt;&gt;"",AM117,IF(AO117&lt;&gt;"",AO117))),Exploitation!$B$123:$D$127,3,FALSE))),"",IF(AU117&lt;&gt;"",AU117,VLOOKUP(IF(AK117&lt;&gt;"",AK117,IF(AM117&lt;&gt;"",AM117,IF(AO117&lt;&gt;"",AO117))),Exploitation!$B$123:$D$127,3,FALSE)))</f>
        <v/>
      </c>
      <c r="F143" s="360">
        <f t="shared" si="222"/>
        <v>0</v>
      </c>
      <c r="G143" s="359">
        <f t="shared" si="195"/>
        <v>0</v>
      </c>
      <c r="H143" s="359">
        <f t="shared" si="196"/>
        <v>0</v>
      </c>
      <c r="I143" s="359">
        <f t="shared" si="197"/>
        <v>0</v>
      </c>
      <c r="J143" s="359">
        <f t="shared" si="198"/>
        <v>0</v>
      </c>
      <c r="K143" s="359">
        <f t="shared" si="223"/>
        <v>0</v>
      </c>
      <c r="L143" s="329">
        <f>(K143-J143)*'Donnees d''entrée'!$C$493</f>
        <v>0</v>
      </c>
      <c r="M143" s="329">
        <f t="shared" si="224"/>
        <v>0</v>
      </c>
      <c r="N143" s="358">
        <f t="shared" si="199"/>
        <v>0</v>
      </c>
      <c r="O143" s="300">
        <f t="shared" si="200"/>
        <v>0</v>
      </c>
      <c r="P143" s="300">
        <f t="shared" si="201"/>
        <v>0</v>
      </c>
      <c r="Q143" s="300">
        <f t="shared" si="202"/>
        <v>0</v>
      </c>
      <c r="R143" s="357">
        <f t="shared" si="225"/>
        <v>0</v>
      </c>
      <c r="S143" s="362">
        <f t="shared" si="203"/>
        <v>0</v>
      </c>
      <c r="T143" s="362">
        <f t="shared" si="226"/>
        <v>0</v>
      </c>
      <c r="U143" s="340" t="str">
        <f t="shared" si="227"/>
        <v/>
      </c>
      <c r="V143" s="340" t="str">
        <f>IF(ISERROR(IF(CS117&lt;&gt;"",CS117,VLOOKUP(IF(CI117&lt;&gt;"",CI117,IF(CK117&lt;&gt;"",CK117,IF(CM117&lt;&gt;"",CM117))),Exploitation!$B$123:$D$127,3,FALSE))),"",IF(CS117&lt;&gt;"",CS117,VLOOKUP(IF(CI117&lt;&gt;"",CI117,IF(CK117&lt;&gt;"",CK117,IF(CM117&lt;&gt;"",CM117))),Exploitation!$B$123:$D$127,3,FALSE)))</f>
        <v/>
      </c>
      <c r="W143" s="340" t="str">
        <f>IF(ISERROR(IF(CT117&lt;&gt;"",CT117,VLOOKUP(IF(CJ117&lt;&gt;"",CJ117,IF(CL117&lt;&gt;"",CL117,IF(CN117&lt;&gt;"",CN117))),Exploitation!$B$123:$D$127,3,FALSE))),"",IF(CT117&lt;&gt;"",CT117,VLOOKUP(IF(CJ117&lt;&gt;"",CJ117,IF(CL117&lt;&gt;"",CL117,IF(CN117&lt;&gt;"",CN117))),Exploitation!$B$123:$D$127,3,FALSE)))</f>
        <v/>
      </c>
      <c r="X143" s="359">
        <f t="shared" si="228"/>
        <v>0</v>
      </c>
      <c r="Y143" s="359">
        <f t="shared" si="229"/>
        <v>0</v>
      </c>
      <c r="Z143" s="359">
        <f t="shared" si="230"/>
        <v>0</v>
      </c>
      <c r="AA143" s="359">
        <f t="shared" si="231"/>
        <v>0</v>
      </c>
      <c r="AB143" s="359">
        <f t="shared" si="232"/>
        <v>0</v>
      </c>
      <c r="AC143" s="359">
        <f t="shared" si="233"/>
        <v>0</v>
      </c>
      <c r="AD143" s="329">
        <f>(AC143-AB143)*'Donnees d''entrée'!$C$493</f>
        <v>0</v>
      </c>
      <c r="AE143" s="329">
        <f t="shared" si="234"/>
        <v>0</v>
      </c>
      <c r="AF143" s="358">
        <f t="shared" si="204"/>
        <v>0</v>
      </c>
      <c r="AG143" s="300">
        <f t="shared" si="205"/>
        <v>0</v>
      </c>
      <c r="AH143" s="300">
        <f t="shared" si="206"/>
        <v>0</v>
      </c>
      <c r="AI143" s="300">
        <f t="shared" si="207"/>
        <v>0</v>
      </c>
      <c r="AJ143" s="357">
        <f t="shared" si="235"/>
        <v>0</v>
      </c>
      <c r="AK143" s="357">
        <f t="shared" si="236"/>
        <v>0</v>
      </c>
      <c r="AL143" s="357">
        <f t="shared" si="237"/>
        <v>0</v>
      </c>
      <c r="AM143" s="340" t="str">
        <f t="shared" si="238"/>
        <v/>
      </c>
      <c r="AN143" s="340" t="str">
        <f>IF(ISERROR(IF(ER117&lt;&gt;"",ER117,VLOOKUP(IF(EH117&lt;&gt;"",EH117,IF(EJ117&lt;&gt;"",EJ117,IF(EL117&lt;&gt;"",EL117))),Exploitation!$B$123:$D$127,3,FALSE))),"",IF(ER117&lt;&gt;"",ER117,VLOOKUP(IF(EH117&lt;&gt;"",EH117,IF(EJ117&lt;&gt;"",EJ117,IF(EL117&lt;&gt;"",EL117))),Exploitation!$B$123:$D$127,3,FALSE)))</f>
        <v/>
      </c>
      <c r="AO143" s="340" t="str">
        <f>IF(ISERROR(IF(ES117&lt;&gt;"",ES117,VLOOKUP(IF(EI117&lt;&gt;"",EI117,IF(EK117&lt;&gt;"",EK117,IF(EM117&lt;&gt;"",EM117))),Exploitation!$B$123:$D$127,3,FALSE))),"",IF(ES117&lt;&gt;"",ES117,VLOOKUP(IF(EI117&lt;&gt;"",EI117,IF(EK117&lt;&gt;"",EK117,IF(EM117&lt;&gt;"",EM117))),Exploitation!$B$123:$D$127,3,FALSE)))</f>
        <v/>
      </c>
      <c r="AP143" s="359">
        <f t="shared" si="239"/>
        <v>0</v>
      </c>
      <c r="AQ143" s="359">
        <f t="shared" si="240"/>
        <v>0</v>
      </c>
      <c r="AR143" s="359">
        <f t="shared" si="241"/>
        <v>0</v>
      </c>
      <c r="AS143" s="359">
        <f t="shared" si="242"/>
        <v>0</v>
      </c>
      <c r="AT143" s="359">
        <f t="shared" si="243"/>
        <v>0</v>
      </c>
      <c r="AU143" s="359">
        <f t="shared" si="244"/>
        <v>0</v>
      </c>
      <c r="AV143" s="329">
        <f>(AU143-AT143)*'Donnees d''entrée'!$C$493</f>
        <v>0</v>
      </c>
      <c r="AW143" s="329">
        <f t="shared" si="245"/>
        <v>0</v>
      </c>
      <c r="AX143" s="358">
        <f t="shared" si="208"/>
        <v>0</v>
      </c>
      <c r="AY143" s="300">
        <f t="shared" si="209"/>
        <v>0</v>
      </c>
      <c r="AZ143" s="300">
        <f t="shared" si="210"/>
        <v>0</v>
      </c>
      <c r="BA143" s="300">
        <f t="shared" si="211"/>
        <v>0</v>
      </c>
      <c r="BB143" s="357">
        <f t="shared" si="246"/>
        <v>0</v>
      </c>
      <c r="BC143" s="357">
        <f t="shared" si="247"/>
        <v>0</v>
      </c>
      <c r="BD143" s="357">
        <f t="shared" si="248"/>
        <v>0</v>
      </c>
      <c r="BE143" s="340" t="str">
        <f t="shared" si="249"/>
        <v/>
      </c>
      <c r="BF143" s="340" t="str">
        <f>IF(ISERROR(IF(GQ117&lt;&gt;"",GQ117,VLOOKUP(IF(GG117&lt;&gt;"",GG117,IF(GI117&lt;&gt;"",GI117,IF(GK117&lt;&gt;"",GK117))),Exploitation!$B$123:$D$127,3,FALSE))),"",IF(GQ117&lt;&gt;"",GQ117,VLOOKUP(IF(GG117&lt;&gt;"",GG117,IF(GI117&lt;&gt;"",GI117,IF(GK117&lt;&gt;"",GK117))),Exploitation!$B$123:$D$127,3,FALSE)))</f>
        <v/>
      </c>
      <c r="BG143" s="340" t="str">
        <f>IF(ISERROR(IF(GR117&lt;&gt;"",GR117,VLOOKUP(IF(GH117&lt;&gt;"",GH117,IF(GJ117&lt;&gt;"",GJ117,IF(GL117&lt;&gt;"",GL117))),Exploitation!$B$123:$D$127,3,FALSE))),"",IF(GR117&lt;&gt;"",GR117,VLOOKUP(IF(GH117&lt;&gt;"",GH117,IF(GJ117&lt;&gt;"",GJ117,IF(GL117&lt;&gt;"",GL117))),Exploitation!$B$123:$D$127,3,FALSE)))</f>
        <v/>
      </c>
      <c r="BH143" s="359">
        <f t="shared" si="250"/>
        <v>0</v>
      </c>
      <c r="BI143" s="359">
        <f t="shared" si="251"/>
        <v>0</v>
      </c>
      <c r="BJ143" s="359">
        <f t="shared" si="252"/>
        <v>0</v>
      </c>
      <c r="BK143" s="359">
        <f t="shared" si="253"/>
        <v>0</v>
      </c>
      <c r="BL143" s="359">
        <f t="shared" si="254"/>
        <v>0</v>
      </c>
      <c r="BM143" s="359">
        <f t="shared" si="255"/>
        <v>0</v>
      </c>
      <c r="BN143" s="329">
        <f>(BM143-BL143)*'Donnees d''entrée'!$C$493</f>
        <v>0</v>
      </c>
      <c r="BO143" s="329">
        <f t="shared" si="256"/>
        <v>0</v>
      </c>
      <c r="BP143" s="358">
        <f t="shared" si="212"/>
        <v>0</v>
      </c>
      <c r="BQ143" s="300">
        <f t="shared" si="213"/>
        <v>0</v>
      </c>
      <c r="BR143" s="300">
        <f t="shared" si="214"/>
        <v>0</v>
      </c>
      <c r="BS143" s="300">
        <f t="shared" si="215"/>
        <v>0</v>
      </c>
      <c r="BT143" s="357">
        <f t="shared" si="257"/>
        <v>0</v>
      </c>
      <c r="BU143" s="357">
        <f t="shared" si="258"/>
        <v>0</v>
      </c>
      <c r="BV143" s="357">
        <f t="shared" si="259"/>
        <v>0</v>
      </c>
      <c r="BW143" s="340" t="str">
        <f t="shared" si="260"/>
        <v/>
      </c>
      <c r="BX143" s="340" t="str">
        <f>IF(ISERROR(IF(IP117&lt;&gt;"",IP117,VLOOKUP(IF(IF117&lt;&gt;"",IF117,IF(IH117&lt;&gt;"",IH117,IF(IJ117&lt;&gt;"",IJ117))),Exploitation!$B$123:$D$127,3,FALSE))),"",IF(IP117&lt;&gt;"",IP117,VLOOKUP(IF(IF117&lt;&gt;"",IF117,IF(IH117&lt;&gt;"",IH117,IF(IJ117&lt;&gt;"",IJ117))),Exploitation!$B$123:$D$127,3,FALSE)))</f>
        <v/>
      </c>
      <c r="BY143" s="340" t="str">
        <f>IF(ISERROR(IF(IQ117&lt;&gt;"",IQ117,VLOOKUP(IF(IG117&lt;&gt;"",IG117,IF(II117&lt;&gt;"",II117,IF(IK117&lt;&gt;"",IK117))),Exploitation!$B$123:$D$127,3,FALSE))),"",IF(IQ117&lt;&gt;"",IQ117,VLOOKUP(IF(IG117&lt;&gt;"",IG117,IF(II117&lt;&gt;"",II117,IF(IK117&lt;&gt;"",IK117))),Exploitation!$B$123:$D$127,3,FALSE)))</f>
        <v/>
      </c>
      <c r="BZ143" s="359">
        <f t="shared" si="261"/>
        <v>0</v>
      </c>
      <c r="CA143" s="359">
        <f t="shared" si="262"/>
        <v>0</v>
      </c>
      <c r="CB143" s="359">
        <f t="shared" si="263"/>
        <v>0</v>
      </c>
      <c r="CC143" s="359">
        <f t="shared" si="264"/>
        <v>0</v>
      </c>
      <c r="CD143" s="359">
        <f t="shared" si="265"/>
        <v>0</v>
      </c>
      <c r="CE143" s="359">
        <f t="shared" si="266"/>
        <v>0</v>
      </c>
      <c r="CF143" s="329">
        <f>(CE143-CD143)*'Donnees d''entrée'!$C$493</f>
        <v>0</v>
      </c>
      <c r="CG143" s="329">
        <f t="shared" si="267"/>
        <v>0</v>
      </c>
      <c r="CH143" s="358">
        <f t="shared" si="216"/>
        <v>0</v>
      </c>
      <c r="CI143" s="300">
        <f t="shared" si="217"/>
        <v>0</v>
      </c>
      <c r="CJ143" s="300">
        <f t="shared" si="218"/>
        <v>0</v>
      </c>
      <c r="CK143" s="300">
        <f t="shared" si="219"/>
        <v>0</v>
      </c>
      <c r="CL143" s="357">
        <f t="shared" si="268"/>
        <v>0</v>
      </c>
      <c r="CM143" s="357">
        <f t="shared" si="269"/>
        <v>0</v>
      </c>
      <c r="CN143" s="357">
        <f t="shared" si="270"/>
        <v>0</v>
      </c>
      <c r="CQ143" s="361">
        <f t="shared" si="271"/>
        <v>0</v>
      </c>
    </row>
    <row r="144" spans="1:95" customFormat="1" hidden="1" x14ac:dyDescent="0.25">
      <c r="A144" s="331">
        <v>18</v>
      </c>
      <c r="B144" s="280" t="str">
        <f t="shared" si="220"/>
        <v/>
      </c>
      <c r="C144" s="340" t="str">
        <f t="shared" si="221"/>
        <v/>
      </c>
      <c r="D144" s="340" t="str">
        <f>IF(ISERROR(IF(AT118&lt;&gt;"",AT118,VLOOKUP(IF(AJ118&lt;&gt;"",AJ118,IF(AL118&lt;&gt;"",AL118,IF(AN118&lt;&gt;"",AN118))),Exploitation!$B$123:$D$127,3,FALSE))),"",IF(AT118&lt;&gt;"",AT118,VLOOKUP(IF(AJ118&lt;&gt;"",AJ118,IF(AL118&lt;&gt;"",AL118,IF(AN118&lt;&gt;"",AN118))),Exploitation!$B$123:$D$127,3,FALSE)))</f>
        <v/>
      </c>
      <c r="E144" s="356" t="str">
        <f>IF(ISERROR(IF(AU118&lt;&gt;"",AU118,VLOOKUP(IF(AK118&lt;&gt;"",AK118,IF(AM118&lt;&gt;"",AM118,IF(AO118&lt;&gt;"",AO118))),Exploitation!$B$123:$D$127,3,FALSE))),"",IF(AU118&lt;&gt;"",AU118,VLOOKUP(IF(AK118&lt;&gt;"",AK118,IF(AM118&lt;&gt;"",AM118,IF(AO118&lt;&gt;"",AO118))),Exploitation!$B$123:$D$127,3,FALSE)))</f>
        <v/>
      </c>
      <c r="F144" s="360">
        <f t="shared" si="222"/>
        <v>0</v>
      </c>
      <c r="G144" s="359">
        <f t="shared" si="195"/>
        <v>0</v>
      </c>
      <c r="H144" s="359">
        <f t="shared" si="196"/>
        <v>0</v>
      </c>
      <c r="I144" s="359">
        <f t="shared" si="197"/>
        <v>0</v>
      </c>
      <c r="J144" s="359">
        <f t="shared" si="198"/>
        <v>0</v>
      </c>
      <c r="K144" s="359">
        <f t="shared" si="223"/>
        <v>0</v>
      </c>
      <c r="L144" s="329">
        <f>(K144-J144)*'Donnees d''entrée'!$C$493</f>
        <v>0</v>
      </c>
      <c r="M144" s="329">
        <f t="shared" si="224"/>
        <v>0</v>
      </c>
      <c r="N144" s="358">
        <f t="shared" si="199"/>
        <v>0</v>
      </c>
      <c r="O144" s="300">
        <f t="shared" si="200"/>
        <v>0</v>
      </c>
      <c r="P144" s="300">
        <f t="shared" si="201"/>
        <v>0</v>
      </c>
      <c r="Q144" s="300">
        <f t="shared" si="202"/>
        <v>0</v>
      </c>
      <c r="R144" s="357">
        <f t="shared" si="225"/>
        <v>0</v>
      </c>
      <c r="S144" s="362">
        <f t="shared" si="203"/>
        <v>0</v>
      </c>
      <c r="T144" s="362">
        <f t="shared" si="226"/>
        <v>0</v>
      </c>
      <c r="U144" s="340" t="str">
        <f t="shared" si="227"/>
        <v/>
      </c>
      <c r="V144" s="340" t="str">
        <f>IF(ISERROR(IF(CS118&lt;&gt;"",CS118,VLOOKUP(IF(CI118&lt;&gt;"",CI118,IF(CK118&lt;&gt;"",CK118,IF(CM118&lt;&gt;"",CM118))),Exploitation!$B$123:$D$127,3,FALSE))),"",IF(CS118&lt;&gt;"",CS118,VLOOKUP(IF(CI118&lt;&gt;"",CI118,IF(CK118&lt;&gt;"",CK118,IF(CM118&lt;&gt;"",CM118))),Exploitation!$B$123:$D$127,3,FALSE)))</f>
        <v/>
      </c>
      <c r="W144" s="340" t="str">
        <f>IF(ISERROR(IF(CT118&lt;&gt;"",CT118,VLOOKUP(IF(CJ118&lt;&gt;"",CJ118,IF(CL118&lt;&gt;"",CL118,IF(CN118&lt;&gt;"",CN118))),Exploitation!$B$123:$D$127,3,FALSE))),"",IF(CT118&lt;&gt;"",CT118,VLOOKUP(IF(CJ118&lt;&gt;"",CJ118,IF(CL118&lt;&gt;"",CL118,IF(CN118&lt;&gt;"",CN118))),Exploitation!$B$123:$D$127,3,FALSE)))</f>
        <v/>
      </c>
      <c r="X144" s="359">
        <f t="shared" si="228"/>
        <v>0</v>
      </c>
      <c r="Y144" s="359">
        <f t="shared" si="229"/>
        <v>0</v>
      </c>
      <c r="Z144" s="359">
        <f t="shared" si="230"/>
        <v>0</v>
      </c>
      <c r="AA144" s="359">
        <f t="shared" si="231"/>
        <v>0</v>
      </c>
      <c r="AB144" s="359">
        <f t="shared" si="232"/>
        <v>0</v>
      </c>
      <c r="AC144" s="359">
        <f t="shared" si="233"/>
        <v>0</v>
      </c>
      <c r="AD144" s="329">
        <f>(AC144-AB144)*'Donnees d''entrée'!$C$493</f>
        <v>0</v>
      </c>
      <c r="AE144" s="329">
        <f t="shared" si="234"/>
        <v>0</v>
      </c>
      <c r="AF144" s="358">
        <f t="shared" si="204"/>
        <v>0</v>
      </c>
      <c r="AG144" s="300">
        <f t="shared" si="205"/>
        <v>0</v>
      </c>
      <c r="AH144" s="300">
        <f t="shared" si="206"/>
        <v>0</v>
      </c>
      <c r="AI144" s="300">
        <f t="shared" si="207"/>
        <v>0</v>
      </c>
      <c r="AJ144" s="357">
        <f t="shared" si="235"/>
        <v>0</v>
      </c>
      <c r="AK144" s="357">
        <f t="shared" si="236"/>
        <v>0</v>
      </c>
      <c r="AL144" s="357">
        <f t="shared" si="237"/>
        <v>0</v>
      </c>
      <c r="AM144" s="340" t="str">
        <f t="shared" si="238"/>
        <v/>
      </c>
      <c r="AN144" s="340" t="str">
        <f>IF(ISERROR(IF(ER118&lt;&gt;"",ER118,VLOOKUP(IF(EH118&lt;&gt;"",EH118,IF(EJ118&lt;&gt;"",EJ118,IF(EL118&lt;&gt;"",EL118))),Exploitation!$B$123:$D$127,3,FALSE))),"",IF(ER118&lt;&gt;"",ER118,VLOOKUP(IF(EH118&lt;&gt;"",EH118,IF(EJ118&lt;&gt;"",EJ118,IF(EL118&lt;&gt;"",EL118))),Exploitation!$B$123:$D$127,3,FALSE)))</f>
        <v/>
      </c>
      <c r="AO144" s="340" t="str">
        <f>IF(ISERROR(IF(ES118&lt;&gt;"",ES118,VLOOKUP(IF(EI118&lt;&gt;"",EI118,IF(EK118&lt;&gt;"",EK118,IF(EM118&lt;&gt;"",EM118))),Exploitation!$B$123:$D$127,3,FALSE))),"",IF(ES118&lt;&gt;"",ES118,VLOOKUP(IF(EI118&lt;&gt;"",EI118,IF(EK118&lt;&gt;"",EK118,IF(EM118&lt;&gt;"",EM118))),Exploitation!$B$123:$D$127,3,FALSE)))</f>
        <v/>
      </c>
      <c r="AP144" s="359">
        <f t="shared" si="239"/>
        <v>0</v>
      </c>
      <c r="AQ144" s="359">
        <f t="shared" si="240"/>
        <v>0</v>
      </c>
      <c r="AR144" s="359">
        <f t="shared" si="241"/>
        <v>0</v>
      </c>
      <c r="AS144" s="359">
        <f t="shared" si="242"/>
        <v>0</v>
      </c>
      <c r="AT144" s="359">
        <f t="shared" si="243"/>
        <v>0</v>
      </c>
      <c r="AU144" s="359">
        <f t="shared" si="244"/>
        <v>0</v>
      </c>
      <c r="AV144" s="329">
        <f>(AU144-AT144)*'Donnees d''entrée'!$C$493</f>
        <v>0</v>
      </c>
      <c r="AW144" s="329">
        <f t="shared" si="245"/>
        <v>0</v>
      </c>
      <c r="AX144" s="358">
        <f t="shared" si="208"/>
        <v>0</v>
      </c>
      <c r="AY144" s="300">
        <f t="shared" si="209"/>
        <v>0</v>
      </c>
      <c r="AZ144" s="300">
        <f t="shared" si="210"/>
        <v>0</v>
      </c>
      <c r="BA144" s="300">
        <f t="shared" si="211"/>
        <v>0</v>
      </c>
      <c r="BB144" s="357">
        <f t="shared" si="246"/>
        <v>0</v>
      </c>
      <c r="BC144" s="357">
        <f t="shared" si="247"/>
        <v>0</v>
      </c>
      <c r="BD144" s="357">
        <f t="shared" si="248"/>
        <v>0</v>
      </c>
      <c r="BE144" s="340" t="str">
        <f t="shared" si="249"/>
        <v/>
      </c>
      <c r="BF144" s="340" t="str">
        <f>IF(ISERROR(IF(GQ118&lt;&gt;"",GQ118,VLOOKUP(IF(GG118&lt;&gt;"",GG118,IF(GI118&lt;&gt;"",GI118,IF(GK118&lt;&gt;"",GK118))),Exploitation!$B$123:$D$127,3,FALSE))),"",IF(GQ118&lt;&gt;"",GQ118,VLOOKUP(IF(GG118&lt;&gt;"",GG118,IF(GI118&lt;&gt;"",GI118,IF(GK118&lt;&gt;"",GK118))),Exploitation!$B$123:$D$127,3,FALSE)))</f>
        <v/>
      </c>
      <c r="BG144" s="340" t="str">
        <f>IF(ISERROR(IF(GR118&lt;&gt;"",GR118,VLOOKUP(IF(GH118&lt;&gt;"",GH118,IF(GJ118&lt;&gt;"",GJ118,IF(GL118&lt;&gt;"",GL118))),Exploitation!$B$123:$D$127,3,FALSE))),"",IF(GR118&lt;&gt;"",GR118,VLOOKUP(IF(GH118&lt;&gt;"",GH118,IF(GJ118&lt;&gt;"",GJ118,IF(GL118&lt;&gt;"",GL118))),Exploitation!$B$123:$D$127,3,FALSE)))</f>
        <v/>
      </c>
      <c r="BH144" s="359">
        <f t="shared" si="250"/>
        <v>0</v>
      </c>
      <c r="BI144" s="359">
        <f t="shared" si="251"/>
        <v>0</v>
      </c>
      <c r="BJ144" s="359">
        <f t="shared" si="252"/>
        <v>0</v>
      </c>
      <c r="BK144" s="359">
        <f t="shared" si="253"/>
        <v>0</v>
      </c>
      <c r="BL144" s="359">
        <f t="shared" si="254"/>
        <v>0</v>
      </c>
      <c r="BM144" s="359">
        <f t="shared" si="255"/>
        <v>0</v>
      </c>
      <c r="BN144" s="329">
        <f>(BM144-BL144)*'Donnees d''entrée'!$C$493</f>
        <v>0</v>
      </c>
      <c r="BO144" s="329">
        <f t="shared" si="256"/>
        <v>0</v>
      </c>
      <c r="BP144" s="358">
        <f t="shared" si="212"/>
        <v>0</v>
      </c>
      <c r="BQ144" s="300">
        <f t="shared" si="213"/>
        <v>0</v>
      </c>
      <c r="BR144" s="300">
        <f t="shared" si="214"/>
        <v>0</v>
      </c>
      <c r="BS144" s="300">
        <f t="shared" si="215"/>
        <v>0</v>
      </c>
      <c r="BT144" s="357">
        <f t="shared" si="257"/>
        <v>0</v>
      </c>
      <c r="BU144" s="357">
        <f t="shared" si="258"/>
        <v>0</v>
      </c>
      <c r="BV144" s="357">
        <f t="shared" si="259"/>
        <v>0</v>
      </c>
      <c r="BW144" s="340" t="str">
        <f t="shared" si="260"/>
        <v/>
      </c>
      <c r="BX144" s="340" t="str">
        <f>IF(ISERROR(IF(IP118&lt;&gt;"",IP118,VLOOKUP(IF(IF118&lt;&gt;"",IF118,IF(IH118&lt;&gt;"",IH118,IF(IJ118&lt;&gt;"",IJ118))),Exploitation!$B$123:$D$127,3,FALSE))),"",IF(IP118&lt;&gt;"",IP118,VLOOKUP(IF(IF118&lt;&gt;"",IF118,IF(IH118&lt;&gt;"",IH118,IF(IJ118&lt;&gt;"",IJ118))),Exploitation!$B$123:$D$127,3,FALSE)))</f>
        <v/>
      </c>
      <c r="BY144" s="340" t="str">
        <f>IF(ISERROR(IF(IQ118&lt;&gt;"",IQ118,VLOOKUP(IF(IG118&lt;&gt;"",IG118,IF(II118&lt;&gt;"",II118,IF(IK118&lt;&gt;"",IK118))),Exploitation!$B$123:$D$127,3,FALSE))),"",IF(IQ118&lt;&gt;"",IQ118,VLOOKUP(IF(IG118&lt;&gt;"",IG118,IF(II118&lt;&gt;"",II118,IF(IK118&lt;&gt;"",IK118))),Exploitation!$B$123:$D$127,3,FALSE)))</f>
        <v/>
      </c>
      <c r="BZ144" s="359">
        <f t="shared" si="261"/>
        <v>0</v>
      </c>
      <c r="CA144" s="359">
        <f t="shared" si="262"/>
        <v>0</v>
      </c>
      <c r="CB144" s="359">
        <f t="shared" si="263"/>
        <v>0</v>
      </c>
      <c r="CC144" s="359">
        <f t="shared" si="264"/>
        <v>0</v>
      </c>
      <c r="CD144" s="359">
        <f t="shared" si="265"/>
        <v>0</v>
      </c>
      <c r="CE144" s="359">
        <f t="shared" si="266"/>
        <v>0</v>
      </c>
      <c r="CF144" s="329">
        <f>(CE144-CD144)*'Donnees d''entrée'!$C$493</f>
        <v>0</v>
      </c>
      <c r="CG144" s="329">
        <f t="shared" si="267"/>
        <v>0</v>
      </c>
      <c r="CH144" s="358">
        <f t="shared" si="216"/>
        <v>0</v>
      </c>
      <c r="CI144" s="300">
        <f t="shared" si="217"/>
        <v>0</v>
      </c>
      <c r="CJ144" s="300">
        <f t="shared" si="218"/>
        <v>0</v>
      </c>
      <c r="CK144" s="300">
        <f t="shared" si="219"/>
        <v>0</v>
      </c>
      <c r="CL144" s="357">
        <f t="shared" si="268"/>
        <v>0</v>
      </c>
      <c r="CM144" s="357">
        <f t="shared" si="269"/>
        <v>0</v>
      </c>
      <c r="CN144" s="357">
        <f t="shared" si="270"/>
        <v>0</v>
      </c>
      <c r="CQ144" s="361">
        <f t="shared" si="271"/>
        <v>0</v>
      </c>
    </row>
    <row r="145" spans="1:280" hidden="1" x14ac:dyDescent="0.25">
      <c r="A145" s="331">
        <v>19</v>
      </c>
      <c r="B145" s="280" t="str">
        <f t="shared" si="220"/>
        <v/>
      </c>
      <c r="C145" s="340" t="str">
        <f t="shared" si="221"/>
        <v/>
      </c>
      <c r="D145" s="340" t="str">
        <f>IF(ISERROR(IF(AT119&lt;&gt;"",AT119,VLOOKUP(IF(AJ119&lt;&gt;"",AJ119,IF(AL119&lt;&gt;"",AL119,IF(AN119&lt;&gt;"",AN119))),Exploitation!$B$123:$D$127,3,FALSE))),"",IF(AT119&lt;&gt;"",AT119,VLOOKUP(IF(AJ119&lt;&gt;"",AJ119,IF(AL119&lt;&gt;"",AL119,IF(AN119&lt;&gt;"",AN119))),Exploitation!$B$123:$D$127,3,FALSE)))</f>
        <v/>
      </c>
      <c r="E145" s="356" t="str">
        <f>IF(ISERROR(IF(AU119&lt;&gt;"",AU119,VLOOKUP(IF(AK119&lt;&gt;"",AK119,IF(AM119&lt;&gt;"",AM119,IF(AO119&lt;&gt;"",AO119))),Exploitation!$B$123:$D$127,3,FALSE))),"",IF(AU119&lt;&gt;"",AU119,VLOOKUP(IF(AK119&lt;&gt;"",AK119,IF(AM119&lt;&gt;"",AM119,IF(AO119&lt;&gt;"",AO119))),Exploitation!$B$123:$D$127,3,FALSE)))</f>
        <v/>
      </c>
      <c r="F145" s="360">
        <f t="shared" si="222"/>
        <v>0</v>
      </c>
      <c r="G145" s="359">
        <f t="shared" si="195"/>
        <v>0</v>
      </c>
      <c r="H145" s="359">
        <f t="shared" si="196"/>
        <v>0</v>
      </c>
      <c r="I145" s="359">
        <f t="shared" si="197"/>
        <v>0</v>
      </c>
      <c r="J145" s="359">
        <f t="shared" si="198"/>
        <v>0</v>
      </c>
      <c r="K145" s="359">
        <f t="shared" si="223"/>
        <v>0</v>
      </c>
      <c r="L145" s="329">
        <f>(K145-J145)*'Donnees d''entrée'!$C$493</f>
        <v>0</v>
      </c>
      <c r="M145" s="329">
        <f t="shared" si="224"/>
        <v>0</v>
      </c>
      <c r="N145" s="358">
        <f t="shared" si="199"/>
        <v>0</v>
      </c>
      <c r="O145" s="300">
        <f t="shared" si="200"/>
        <v>0</v>
      </c>
      <c r="P145" s="300">
        <f t="shared" si="201"/>
        <v>0</v>
      </c>
      <c r="Q145" s="300">
        <f t="shared" si="202"/>
        <v>0</v>
      </c>
      <c r="R145" s="357">
        <f t="shared" si="225"/>
        <v>0</v>
      </c>
      <c r="S145" s="362">
        <f t="shared" si="203"/>
        <v>0</v>
      </c>
      <c r="T145" s="362">
        <f t="shared" si="226"/>
        <v>0</v>
      </c>
      <c r="U145" s="340" t="str">
        <f t="shared" si="227"/>
        <v/>
      </c>
      <c r="V145" s="340" t="str">
        <f>IF(ISERROR(IF(CS119&lt;&gt;"",CS119,VLOOKUP(IF(CI119&lt;&gt;"",CI119,IF(CK119&lt;&gt;"",CK119,IF(CM119&lt;&gt;"",CM119))),Exploitation!$B$123:$D$127,3,FALSE))),"",IF(CS119&lt;&gt;"",CS119,VLOOKUP(IF(CI119&lt;&gt;"",CI119,IF(CK119&lt;&gt;"",CK119,IF(CM119&lt;&gt;"",CM119))),Exploitation!$B$123:$D$127,3,FALSE)))</f>
        <v/>
      </c>
      <c r="W145" s="340" t="str">
        <f>IF(ISERROR(IF(CT119&lt;&gt;"",CT119,VLOOKUP(IF(CJ119&lt;&gt;"",CJ119,IF(CL119&lt;&gt;"",CL119,IF(CN119&lt;&gt;"",CN119))),Exploitation!$B$123:$D$127,3,FALSE))),"",IF(CT119&lt;&gt;"",CT119,VLOOKUP(IF(CJ119&lt;&gt;"",CJ119,IF(CL119&lt;&gt;"",CL119,IF(CN119&lt;&gt;"",CN119))),Exploitation!$B$123:$D$127,3,FALSE)))</f>
        <v/>
      </c>
      <c r="X145" s="359">
        <f t="shared" si="228"/>
        <v>0</v>
      </c>
      <c r="Y145" s="359">
        <f t="shared" si="229"/>
        <v>0</v>
      </c>
      <c r="Z145" s="359">
        <f t="shared" si="230"/>
        <v>0</v>
      </c>
      <c r="AA145" s="359">
        <f t="shared" si="231"/>
        <v>0</v>
      </c>
      <c r="AB145" s="359">
        <f t="shared" si="232"/>
        <v>0</v>
      </c>
      <c r="AC145" s="359">
        <f t="shared" si="233"/>
        <v>0</v>
      </c>
      <c r="AD145" s="329">
        <f>(AC145-AB145)*'Donnees d''entrée'!$C$493</f>
        <v>0</v>
      </c>
      <c r="AE145" s="329">
        <f t="shared" si="234"/>
        <v>0</v>
      </c>
      <c r="AF145" s="358">
        <f t="shared" si="204"/>
        <v>0</v>
      </c>
      <c r="AG145" s="300">
        <f t="shared" si="205"/>
        <v>0</v>
      </c>
      <c r="AH145" s="300">
        <f t="shared" si="206"/>
        <v>0</v>
      </c>
      <c r="AI145" s="300">
        <f t="shared" si="207"/>
        <v>0</v>
      </c>
      <c r="AJ145" s="357">
        <f t="shared" si="235"/>
        <v>0</v>
      </c>
      <c r="AK145" s="357">
        <f t="shared" si="236"/>
        <v>0</v>
      </c>
      <c r="AL145" s="357">
        <f t="shared" si="237"/>
        <v>0</v>
      </c>
      <c r="AM145" s="340" t="str">
        <f t="shared" si="238"/>
        <v/>
      </c>
      <c r="AN145" s="340" t="str">
        <f>IF(ISERROR(IF(ER119&lt;&gt;"",ER119,VLOOKUP(IF(EH119&lt;&gt;"",EH119,IF(EJ119&lt;&gt;"",EJ119,IF(EL119&lt;&gt;"",EL119))),Exploitation!$B$123:$D$127,3,FALSE))),"",IF(ER119&lt;&gt;"",ER119,VLOOKUP(IF(EH119&lt;&gt;"",EH119,IF(EJ119&lt;&gt;"",EJ119,IF(EL119&lt;&gt;"",EL119))),Exploitation!$B$123:$D$127,3,FALSE)))</f>
        <v/>
      </c>
      <c r="AO145" s="340" t="str">
        <f>IF(ISERROR(IF(ES119&lt;&gt;"",ES119,VLOOKUP(IF(EI119&lt;&gt;"",EI119,IF(EK119&lt;&gt;"",EK119,IF(EM119&lt;&gt;"",EM119))),Exploitation!$B$123:$D$127,3,FALSE))),"",IF(ES119&lt;&gt;"",ES119,VLOOKUP(IF(EI119&lt;&gt;"",EI119,IF(EK119&lt;&gt;"",EK119,IF(EM119&lt;&gt;"",EM119))),Exploitation!$B$123:$D$127,3,FALSE)))</f>
        <v/>
      </c>
      <c r="AP145" s="359">
        <f t="shared" si="239"/>
        <v>0</v>
      </c>
      <c r="AQ145" s="359">
        <f t="shared" si="240"/>
        <v>0</v>
      </c>
      <c r="AR145" s="359">
        <f t="shared" si="241"/>
        <v>0</v>
      </c>
      <c r="AS145" s="359">
        <f t="shared" si="242"/>
        <v>0</v>
      </c>
      <c r="AT145" s="359">
        <f t="shared" si="243"/>
        <v>0</v>
      </c>
      <c r="AU145" s="359">
        <f t="shared" si="244"/>
        <v>0</v>
      </c>
      <c r="AV145" s="329">
        <f>(AU145-AT145)*'Donnees d''entrée'!$C$493</f>
        <v>0</v>
      </c>
      <c r="AW145" s="329">
        <f t="shared" si="245"/>
        <v>0</v>
      </c>
      <c r="AX145" s="358">
        <f t="shared" si="208"/>
        <v>0</v>
      </c>
      <c r="AY145" s="300">
        <f t="shared" si="209"/>
        <v>0</v>
      </c>
      <c r="AZ145" s="300">
        <f t="shared" si="210"/>
        <v>0</v>
      </c>
      <c r="BA145" s="300">
        <f t="shared" si="211"/>
        <v>0</v>
      </c>
      <c r="BB145" s="357">
        <f t="shared" si="246"/>
        <v>0</v>
      </c>
      <c r="BC145" s="357">
        <f t="shared" si="247"/>
        <v>0</v>
      </c>
      <c r="BD145" s="357">
        <f t="shared" si="248"/>
        <v>0</v>
      </c>
      <c r="BE145" s="340" t="str">
        <f t="shared" si="249"/>
        <v/>
      </c>
      <c r="BF145" s="340" t="str">
        <f>IF(ISERROR(IF(GQ119&lt;&gt;"",GQ119,VLOOKUP(IF(GG119&lt;&gt;"",GG119,IF(GI119&lt;&gt;"",GI119,IF(GK119&lt;&gt;"",GK119))),Exploitation!$B$123:$D$127,3,FALSE))),"",IF(GQ119&lt;&gt;"",GQ119,VLOOKUP(IF(GG119&lt;&gt;"",GG119,IF(GI119&lt;&gt;"",GI119,IF(GK119&lt;&gt;"",GK119))),Exploitation!$B$123:$D$127,3,FALSE)))</f>
        <v/>
      </c>
      <c r="BG145" s="340" t="str">
        <f>IF(ISERROR(IF(GR119&lt;&gt;"",GR119,VLOOKUP(IF(GH119&lt;&gt;"",GH119,IF(GJ119&lt;&gt;"",GJ119,IF(GL119&lt;&gt;"",GL119))),Exploitation!$B$123:$D$127,3,FALSE))),"",IF(GR119&lt;&gt;"",GR119,VLOOKUP(IF(GH119&lt;&gt;"",GH119,IF(GJ119&lt;&gt;"",GJ119,IF(GL119&lt;&gt;"",GL119))),Exploitation!$B$123:$D$127,3,FALSE)))</f>
        <v/>
      </c>
      <c r="BH145" s="359">
        <f t="shared" si="250"/>
        <v>0</v>
      </c>
      <c r="BI145" s="359">
        <f t="shared" si="251"/>
        <v>0</v>
      </c>
      <c r="BJ145" s="359">
        <f t="shared" si="252"/>
        <v>0</v>
      </c>
      <c r="BK145" s="359">
        <f t="shared" si="253"/>
        <v>0</v>
      </c>
      <c r="BL145" s="359">
        <f t="shared" si="254"/>
        <v>0</v>
      </c>
      <c r="BM145" s="359">
        <f t="shared" si="255"/>
        <v>0</v>
      </c>
      <c r="BN145" s="329">
        <f>(BM145-BL145)*'Donnees d''entrée'!$C$493</f>
        <v>0</v>
      </c>
      <c r="BO145" s="329">
        <f t="shared" si="256"/>
        <v>0</v>
      </c>
      <c r="BP145" s="358">
        <f t="shared" si="212"/>
        <v>0</v>
      </c>
      <c r="BQ145" s="300">
        <f t="shared" si="213"/>
        <v>0</v>
      </c>
      <c r="BR145" s="300">
        <f t="shared" si="214"/>
        <v>0</v>
      </c>
      <c r="BS145" s="300">
        <f t="shared" si="215"/>
        <v>0</v>
      </c>
      <c r="BT145" s="357">
        <f t="shared" si="257"/>
        <v>0</v>
      </c>
      <c r="BU145" s="357">
        <f t="shared" si="258"/>
        <v>0</v>
      </c>
      <c r="BV145" s="357">
        <f t="shared" si="259"/>
        <v>0</v>
      </c>
      <c r="BW145" s="340" t="str">
        <f t="shared" si="260"/>
        <v/>
      </c>
      <c r="BX145" s="340" t="str">
        <f>IF(ISERROR(IF(IP119&lt;&gt;"",IP119,VLOOKUP(IF(IF119&lt;&gt;"",IF119,IF(IH119&lt;&gt;"",IH119,IF(IJ119&lt;&gt;"",IJ119))),Exploitation!$B$123:$D$127,3,FALSE))),"",IF(IP119&lt;&gt;"",IP119,VLOOKUP(IF(IF119&lt;&gt;"",IF119,IF(IH119&lt;&gt;"",IH119,IF(IJ119&lt;&gt;"",IJ119))),Exploitation!$B$123:$D$127,3,FALSE)))</f>
        <v/>
      </c>
      <c r="BY145" s="340" t="str">
        <f>IF(ISERROR(IF(IQ119&lt;&gt;"",IQ119,VLOOKUP(IF(IG119&lt;&gt;"",IG119,IF(II119&lt;&gt;"",II119,IF(IK119&lt;&gt;"",IK119))),Exploitation!$B$123:$D$127,3,FALSE))),"",IF(IQ119&lt;&gt;"",IQ119,VLOOKUP(IF(IG119&lt;&gt;"",IG119,IF(II119&lt;&gt;"",II119,IF(IK119&lt;&gt;"",IK119))),Exploitation!$B$123:$D$127,3,FALSE)))</f>
        <v/>
      </c>
      <c r="BZ145" s="359">
        <f t="shared" si="261"/>
        <v>0</v>
      </c>
      <c r="CA145" s="359">
        <f t="shared" si="262"/>
        <v>0</v>
      </c>
      <c r="CB145" s="359">
        <f t="shared" si="263"/>
        <v>0</v>
      </c>
      <c r="CC145" s="359">
        <f t="shared" si="264"/>
        <v>0</v>
      </c>
      <c r="CD145" s="359">
        <f t="shared" si="265"/>
        <v>0</v>
      </c>
      <c r="CE145" s="359">
        <f t="shared" si="266"/>
        <v>0</v>
      </c>
      <c r="CF145" s="329">
        <f>(CE145-CD145)*'Donnees d''entrée'!$C$493</f>
        <v>0</v>
      </c>
      <c r="CG145" s="329">
        <f t="shared" si="267"/>
        <v>0</v>
      </c>
      <c r="CH145" s="358">
        <f t="shared" si="216"/>
        <v>0</v>
      </c>
      <c r="CI145" s="300">
        <f t="shared" si="217"/>
        <v>0</v>
      </c>
      <c r="CJ145" s="300">
        <f t="shared" si="218"/>
        <v>0</v>
      </c>
      <c r="CK145" s="300">
        <f t="shared" si="219"/>
        <v>0</v>
      </c>
      <c r="CL145" s="357">
        <f t="shared" si="268"/>
        <v>0</v>
      </c>
      <c r="CM145" s="357">
        <f t="shared" si="269"/>
        <v>0</v>
      </c>
      <c r="CN145" s="357">
        <f t="shared" si="270"/>
        <v>0</v>
      </c>
      <c r="CQ145" s="361">
        <f t="shared" si="271"/>
        <v>0</v>
      </c>
    </row>
    <row r="146" spans="1:280" hidden="1" x14ac:dyDescent="0.25">
      <c r="A146" s="331">
        <v>20</v>
      </c>
      <c r="B146" s="280" t="str">
        <f t="shared" si="220"/>
        <v/>
      </c>
      <c r="C146" s="340" t="str">
        <f t="shared" si="221"/>
        <v/>
      </c>
      <c r="D146" s="340" t="str">
        <f>IF(ISERROR(IF(AT120&lt;&gt;"",AT120,VLOOKUP(IF(AJ120&lt;&gt;"",AJ120,IF(AL120&lt;&gt;"",AL120,IF(AN120&lt;&gt;"",AN120))),Exploitation!$B$123:$D$127,3,FALSE))),"",IF(AT120&lt;&gt;"",AT120,VLOOKUP(IF(AJ120&lt;&gt;"",AJ120,IF(AL120&lt;&gt;"",AL120,IF(AN120&lt;&gt;"",AN120))),Exploitation!$B$123:$D$127,3,FALSE)))</f>
        <v/>
      </c>
      <c r="E146" s="356" t="str">
        <f>IF(ISERROR(IF(AU120&lt;&gt;"",AU120,VLOOKUP(IF(AK120&lt;&gt;"",AK120,IF(AM120&lt;&gt;"",AM120,IF(AO120&lt;&gt;"",AO120))),Exploitation!$B$123:$D$127,3,FALSE))),"",IF(AU120&lt;&gt;"",AU120,VLOOKUP(IF(AK120&lt;&gt;"",AK120,IF(AM120&lt;&gt;"",AM120,IF(AO120&lt;&gt;"",AO120))),Exploitation!$B$123:$D$127,3,FALSE)))</f>
        <v/>
      </c>
      <c r="F146" s="360">
        <f t="shared" si="222"/>
        <v>0</v>
      </c>
      <c r="G146" s="359">
        <f t="shared" si="195"/>
        <v>0</v>
      </c>
      <c r="H146" s="359">
        <f t="shared" si="196"/>
        <v>0</v>
      </c>
      <c r="I146" s="359">
        <f t="shared" si="197"/>
        <v>0</v>
      </c>
      <c r="J146" s="359">
        <f t="shared" si="198"/>
        <v>0</v>
      </c>
      <c r="K146" s="359">
        <f t="shared" si="223"/>
        <v>0</v>
      </c>
      <c r="L146" s="329">
        <f>(K146-J146)*'Donnees d''entrée'!$C$493</f>
        <v>0</v>
      </c>
      <c r="M146" s="329">
        <f t="shared" si="224"/>
        <v>0</v>
      </c>
      <c r="N146" s="358">
        <f t="shared" si="199"/>
        <v>0</v>
      </c>
      <c r="O146" s="300">
        <f t="shared" si="200"/>
        <v>0</v>
      </c>
      <c r="P146" s="300">
        <f t="shared" si="201"/>
        <v>0</v>
      </c>
      <c r="Q146" s="300">
        <f t="shared" si="202"/>
        <v>0</v>
      </c>
      <c r="R146" s="357">
        <f t="shared" si="225"/>
        <v>0</v>
      </c>
      <c r="S146" s="362">
        <f t="shared" si="203"/>
        <v>0</v>
      </c>
      <c r="T146" s="362">
        <f t="shared" si="226"/>
        <v>0</v>
      </c>
      <c r="U146" s="340" t="str">
        <f t="shared" si="227"/>
        <v/>
      </c>
      <c r="V146" s="340" t="str">
        <f>IF(ISERROR(IF(CS120&lt;&gt;"",CS120,VLOOKUP(IF(CI120&lt;&gt;"",CI120,IF(CK120&lt;&gt;"",CK120,IF(CM120&lt;&gt;"",CM120))),Exploitation!$B$123:$D$127,3,FALSE))),"",IF(CS120&lt;&gt;"",CS120,VLOOKUP(IF(CI120&lt;&gt;"",CI120,IF(CK120&lt;&gt;"",CK120,IF(CM120&lt;&gt;"",CM120))),Exploitation!$B$123:$D$127,3,FALSE)))</f>
        <v/>
      </c>
      <c r="W146" s="340" t="str">
        <f>IF(ISERROR(IF(CT120&lt;&gt;"",CT120,VLOOKUP(IF(CJ120&lt;&gt;"",CJ120,IF(CL120&lt;&gt;"",CL120,IF(CN120&lt;&gt;"",CN120))),Exploitation!$B$123:$D$127,3,FALSE))),"",IF(CT120&lt;&gt;"",CT120,VLOOKUP(IF(CJ120&lt;&gt;"",CJ120,IF(CL120&lt;&gt;"",CL120,IF(CN120&lt;&gt;"",CN120))),Exploitation!$B$123:$D$127,3,FALSE)))</f>
        <v/>
      </c>
      <c r="X146" s="359">
        <f t="shared" si="228"/>
        <v>0</v>
      </c>
      <c r="Y146" s="359">
        <f t="shared" si="229"/>
        <v>0</v>
      </c>
      <c r="Z146" s="359">
        <f t="shared" si="230"/>
        <v>0</v>
      </c>
      <c r="AA146" s="359">
        <f>IF($V146&lt;&gt;"",BY120+CC120+CG120+CX120,0)</f>
        <v>0</v>
      </c>
      <c r="AB146" s="359">
        <f t="shared" si="232"/>
        <v>0</v>
      </c>
      <c r="AC146" s="359">
        <f t="shared" si="233"/>
        <v>0</v>
      </c>
      <c r="AD146" s="329">
        <f>(AC146-AB146)*'Donnees d''entrée'!$C$493</f>
        <v>0</v>
      </c>
      <c r="AE146" s="329">
        <f t="shared" si="234"/>
        <v>0</v>
      </c>
      <c r="AF146" s="358">
        <f t="shared" si="204"/>
        <v>0</v>
      </c>
      <c r="AG146" s="300">
        <f t="shared" si="205"/>
        <v>0</v>
      </c>
      <c r="AH146" s="300">
        <f t="shared" si="206"/>
        <v>0</v>
      </c>
      <c r="AI146" s="300">
        <f t="shared" si="207"/>
        <v>0</v>
      </c>
      <c r="AJ146" s="357">
        <f t="shared" si="235"/>
        <v>0</v>
      </c>
      <c r="AK146" s="357">
        <f t="shared" si="236"/>
        <v>0</v>
      </c>
      <c r="AL146" s="357">
        <f t="shared" si="237"/>
        <v>0</v>
      </c>
      <c r="AM146" s="340" t="str">
        <f t="shared" si="238"/>
        <v/>
      </c>
      <c r="AN146" s="340" t="str">
        <f>IF(ISERROR(IF(ER120&lt;&gt;"",ER120,VLOOKUP(IF(EH120&lt;&gt;"",EH120,IF(EJ120&lt;&gt;"",EJ120,IF(EL120&lt;&gt;"",EL120))),Exploitation!$B$123:$D$127,3,FALSE))),"",IF(ER120&lt;&gt;"",ER120,VLOOKUP(IF(EH120&lt;&gt;"",EH120,IF(EJ120&lt;&gt;"",EJ120,IF(EL120&lt;&gt;"",EL120))),Exploitation!$B$123:$D$127,3,FALSE)))</f>
        <v/>
      </c>
      <c r="AO146" s="340" t="str">
        <f>IF(ISERROR(IF(ES120&lt;&gt;"",ES120,VLOOKUP(IF(EI120&lt;&gt;"",EI120,IF(EK120&lt;&gt;"",EK120,IF(EM120&lt;&gt;"",EM120))),Exploitation!$B$123:$D$127,3,FALSE))),"",IF(ES120&lt;&gt;"",ES120,VLOOKUP(IF(EI120&lt;&gt;"",EI120,IF(EK120&lt;&gt;"",EK120,IF(EM120&lt;&gt;"",EM120))),Exploitation!$B$123:$D$127,3,FALSE)))</f>
        <v/>
      </c>
      <c r="AP146" s="359">
        <f t="shared" si="239"/>
        <v>0</v>
      </c>
      <c r="AQ146" s="359">
        <f t="shared" si="240"/>
        <v>0</v>
      </c>
      <c r="AR146" s="359">
        <f t="shared" si="241"/>
        <v>0</v>
      </c>
      <c r="AS146" s="359">
        <f t="shared" si="242"/>
        <v>0</v>
      </c>
      <c r="AT146" s="359">
        <f t="shared" si="243"/>
        <v>0</v>
      </c>
      <c r="AU146" s="359">
        <f t="shared" si="244"/>
        <v>0</v>
      </c>
      <c r="AV146" s="329">
        <f>(AU146-AT146)*'Donnees d''entrée'!$C$493</f>
        <v>0</v>
      </c>
      <c r="AW146" s="329">
        <f t="shared" si="245"/>
        <v>0</v>
      </c>
      <c r="AX146" s="358">
        <f t="shared" si="208"/>
        <v>0</v>
      </c>
      <c r="AY146" s="300">
        <f t="shared" si="209"/>
        <v>0</v>
      </c>
      <c r="AZ146" s="300">
        <f t="shared" si="210"/>
        <v>0</v>
      </c>
      <c r="BA146" s="300">
        <f t="shared" si="211"/>
        <v>0</v>
      </c>
      <c r="BB146" s="357">
        <f t="shared" si="246"/>
        <v>0</v>
      </c>
      <c r="BC146" s="357">
        <f t="shared" si="247"/>
        <v>0</v>
      </c>
      <c r="BD146" s="357">
        <f t="shared" si="248"/>
        <v>0</v>
      </c>
      <c r="BE146" s="340" t="str">
        <f t="shared" si="249"/>
        <v/>
      </c>
      <c r="BF146" s="340" t="str">
        <f>IF(ISERROR(IF(GQ120&lt;&gt;"",GQ120,VLOOKUP(IF(GG120&lt;&gt;"",GG120,IF(GI120&lt;&gt;"",GI120,IF(GK120&lt;&gt;"",GK120))),Exploitation!$B$123:$D$127,3,FALSE))),"",IF(GQ120&lt;&gt;"",GQ120,VLOOKUP(IF(GG120&lt;&gt;"",GG120,IF(GI120&lt;&gt;"",GI120,IF(GK120&lt;&gt;"",GK120))),Exploitation!$B$123:$D$127,3,FALSE)))</f>
        <v/>
      </c>
      <c r="BG146" s="340" t="str">
        <f>IF(ISERROR(IF(GR120&lt;&gt;"",GR120,VLOOKUP(IF(GH120&lt;&gt;"",GH120,IF(GJ120&lt;&gt;"",GJ120,IF(GL120&lt;&gt;"",GL120))),Exploitation!$B$123:$D$127,3,FALSE))),"",IF(GR120&lt;&gt;"",GR120,VLOOKUP(IF(GH120&lt;&gt;"",GH120,IF(GJ120&lt;&gt;"",GJ120,IF(GL120&lt;&gt;"",GL120))),Exploitation!$B$123:$D$127,3,FALSE)))</f>
        <v/>
      </c>
      <c r="BH146" s="359">
        <f t="shared" si="250"/>
        <v>0</v>
      </c>
      <c r="BI146" s="359">
        <f t="shared" si="251"/>
        <v>0</v>
      </c>
      <c r="BJ146" s="359">
        <f t="shared" si="252"/>
        <v>0</v>
      </c>
      <c r="BK146" s="359">
        <f t="shared" si="253"/>
        <v>0</v>
      </c>
      <c r="BL146" s="359">
        <f t="shared" si="254"/>
        <v>0</v>
      </c>
      <c r="BM146" s="359">
        <f t="shared" si="255"/>
        <v>0</v>
      </c>
      <c r="BN146" s="329">
        <f>(BM146-BL146)*'Donnees d''entrée'!$C$493</f>
        <v>0</v>
      </c>
      <c r="BO146" s="329">
        <f t="shared" si="256"/>
        <v>0</v>
      </c>
      <c r="BP146" s="358">
        <f t="shared" si="212"/>
        <v>0</v>
      </c>
      <c r="BQ146" s="300">
        <f t="shared" si="213"/>
        <v>0</v>
      </c>
      <c r="BR146" s="300">
        <f t="shared" si="214"/>
        <v>0</v>
      </c>
      <c r="BS146" s="300">
        <f t="shared" si="215"/>
        <v>0</v>
      </c>
      <c r="BT146" s="357">
        <f t="shared" si="257"/>
        <v>0</v>
      </c>
      <c r="BU146" s="357">
        <f t="shared" si="258"/>
        <v>0</v>
      </c>
      <c r="BV146" s="357">
        <f t="shared" si="259"/>
        <v>0</v>
      </c>
      <c r="BW146" s="340" t="str">
        <f t="shared" si="260"/>
        <v/>
      </c>
      <c r="BX146" s="340" t="str">
        <f>IF(ISERROR(IF(IP120&lt;&gt;"",IP120,VLOOKUP(IF(IF120&lt;&gt;"",IF120,IF(IH120&lt;&gt;"",IH120,IF(IJ120&lt;&gt;"",IJ120))),Exploitation!$B$123:$D$127,3,FALSE))),"",IF(IP120&lt;&gt;"",IP120,VLOOKUP(IF(IF120&lt;&gt;"",IF120,IF(IH120&lt;&gt;"",IH120,IF(IJ120&lt;&gt;"",IJ120))),Exploitation!$B$123:$D$127,3,FALSE)))</f>
        <v/>
      </c>
      <c r="BY146" s="340" t="str">
        <f>IF(ISERROR(IF(IQ120&lt;&gt;"",IQ120,VLOOKUP(IF(IG120&lt;&gt;"",IG120,IF(II120&lt;&gt;"",II120,IF(IK120&lt;&gt;"",IK120))),Exploitation!$B$123:$D$127,3,FALSE))),"",IF(IQ120&lt;&gt;"",IQ120,VLOOKUP(IF(IG120&lt;&gt;"",IG120,IF(II120&lt;&gt;"",II120,IF(IK120&lt;&gt;"",IK120))),Exploitation!$B$123:$D$127,3,FALSE)))</f>
        <v/>
      </c>
      <c r="BZ146" s="359">
        <f t="shared" si="261"/>
        <v>0</v>
      </c>
      <c r="CA146" s="359">
        <f t="shared" si="262"/>
        <v>0</v>
      </c>
      <c r="CB146" s="359">
        <f t="shared" si="263"/>
        <v>0</v>
      </c>
      <c r="CC146" s="359">
        <f t="shared" si="264"/>
        <v>0</v>
      </c>
      <c r="CD146" s="359">
        <f t="shared" si="265"/>
        <v>0</v>
      </c>
      <c r="CE146" s="359">
        <f t="shared" si="266"/>
        <v>0</v>
      </c>
      <c r="CF146" s="329">
        <f>(CE146-CD146)*'Donnees d''entrée'!$C$493</f>
        <v>0</v>
      </c>
      <c r="CG146" s="329">
        <f t="shared" si="267"/>
        <v>0</v>
      </c>
      <c r="CH146" s="358">
        <f t="shared" si="216"/>
        <v>0</v>
      </c>
      <c r="CI146" s="300">
        <f t="shared" si="217"/>
        <v>0</v>
      </c>
      <c r="CJ146" s="300">
        <f t="shared" si="218"/>
        <v>0</v>
      </c>
      <c r="CK146" s="300">
        <f t="shared" si="219"/>
        <v>0</v>
      </c>
      <c r="CL146" s="357">
        <f t="shared" si="268"/>
        <v>0</v>
      </c>
      <c r="CM146" s="357">
        <f t="shared" si="269"/>
        <v>0</v>
      </c>
      <c r="CN146" s="357">
        <f t="shared" si="270"/>
        <v>0</v>
      </c>
      <c r="CQ146" s="361">
        <f>SUM(R146:T146,AJ146:AL146,BB146:BD146,BT146:BV146,CL146:CN146)</f>
        <v>0</v>
      </c>
    </row>
    <row r="147" spans="1:280" hidden="1" x14ac:dyDescent="0.25"/>
    <row r="148" spans="1:280" hidden="1" x14ac:dyDescent="0.25"/>
    <row r="149" spans="1:280" hidden="1" x14ac:dyDescent="0.25">
      <c r="H149"/>
      <c r="I149"/>
      <c r="J149"/>
      <c r="K149"/>
      <c r="L149"/>
      <c r="M149"/>
    </row>
    <row r="150" spans="1:280" ht="28.15" hidden="1" customHeight="1" x14ac:dyDescent="0.4">
      <c r="B150" s="574" t="s">
        <v>297</v>
      </c>
      <c r="C150" s="574"/>
      <c r="D150" s="574"/>
      <c r="E150" s="308">
        <f ca="1">SUM($CQ$127:$CQ$146)</f>
        <v>0</v>
      </c>
      <c r="F150" s="309" t="s">
        <v>106</v>
      </c>
      <c r="H150"/>
      <c r="I150"/>
      <c r="J150"/>
      <c r="K150"/>
      <c r="L150"/>
      <c r="M150"/>
    </row>
    <row r="151" spans="1:280" ht="28.9" hidden="1" customHeight="1" x14ac:dyDescent="0.25">
      <c r="Q151" s="287"/>
    </row>
    <row r="152" spans="1:280" hidden="1" x14ac:dyDescent="0.25"/>
    <row r="153" spans="1:280" hidden="1" x14ac:dyDescent="0.25">
      <c r="B153" s="153" t="s">
        <v>600</v>
      </c>
    </row>
    <row r="154" spans="1:280" hidden="1" x14ac:dyDescent="0.25">
      <c r="B154" s="153"/>
      <c r="I154" s="312"/>
    </row>
    <row r="155" spans="1:280" ht="15" hidden="1" customHeight="1" x14ac:dyDescent="0.25">
      <c r="C155" s="567" t="s">
        <v>196</v>
      </c>
      <c r="D155" s="568"/>
      <c r="E155" s="568"/>
      <c r="F155" s="568"/>
      <c r="G155" s="568"/>
      <c r="H155" s="568"/>
      <c r="I155" s="568"/>
      <c r="J155" s="568"/>
      <c r="K155" s="568"/>
      <c r="L155" s="568"/>
      <c r="M155" s="568"/>
      <c r="N155" s="568"/>
      <c r="O155" s="568"/>
      <c r="P155" s="568"/>
      <c r="Q155" s="568"/>
      <c r="R155" s="568"/>
      <c r="S155" s="568"/>
      <c r="T155" s="568"/>
      <c r="U155" s="568"/>
      <c r="V155" s="568"/>
      <c r="W155" s="568"/>
      <c r="X155" s="568"/>
      <c r="Y155" s="568"/>
      <c r="Z155" s="568"/>
      <c r="AA155" s="568"/>
      <c r="AB155" s="568"/>
      <c r="AC155" s="568"/>
      <c r="AD155" s="568"/>
      <c r="AE155" s="568"/>
      <c r="AF155" s="568"/>
      <c r="AG155" s="568"/>
      <c r="AH155" s="568"/>
      <c r="AI155" s="568"/>
      <c r="AJ155" s="559" t="s">
        <v>197</v>
      </c>
      <c r="AK155" s="559"/>
      <c r="AL155" s="559"/>
      <c r="AM155" s="559"/>
      <c r="AN155" s="559"/>
      <c r="AO155" s="559"/>
      <c r="AP155" s="559"/>
      <c r="AQ155" s="559"/>
      <c r="AR155" s="559"/>
      <c r="AS155" s="559"/>
      <c r="AT155" s="559"/>
      <c r="AU155" s="559"/>
      <c r="AV155" s="559"/>
      <c r="AW155" s="559"/>
      <c r="AX155" s="559"/>
      <c r="AY155" s="559"/>
      <c r="AZ155" s="559"/>
      <c r="BA155" s="559"/>
      <c r="BB155" s="559"/>
      <c r="BC155" s="559"/>
      <c r="BD155" s="559"/>
      <c r="BE155" s="559"/>
      <c r="BF155" s="559"/>
      <c r="BG155" s="559"/>
      <c r="BH155" s="559"/>
      <c r="BI155" s="559"/>
      <c r="BJ155" s="559"/>
      <c r="BK155" s="559"/>
      <c r="BL155" s="559"/>
      <c r="BM155" s="559"/>
      <c r="BN155" s="559"/>
      <c r="BO155" s="559"/>
      <c r="BP155" s="559"/>
      <c r="BQ155" s="559" t="s">
        <v>236</v>
      </c>
      <c r="BR155" s="559"/>
      <c r="BS155" s="559"/>
      <c r="BT155" s="559"/>
      <c r="BU155" s="559"/>
      <c r="BV155" s="559"/>
      <c r="BW155" s="559"/>
      <c r="BX155" s="559"/>
      <c r="BY155" s="559"/>
      <c r="BZ155" s="559"/>
      <c r="CA155" s="559"/>
      <c r="CB155" s="559"/>
      <c r="CC155" s="559"/>
      <c r="CD155" s="559"/>
      <c r="CE155" s="559"/>
      <c r="CF155" s="559"/>
      <c r="CG155" s="559"/>
      <c r="CH155" s="559"/>
      <c r="CI155" s="559"/>
      <c r="CJ155" s="559"/>
      <c r="CK155" s="559"/>
      <c r="CL155" s="559"/>
      <c r="CM155" s="559"/>
      <c r="CN155" s="559"/>
      <c r="CO155" s="559"/>
      <c r="CP155" s="559"/>
      <c r="CQ155" s="559"/>
      <c r="CR155" s="559"/>
      <c r="CS155" s="559"/>
      <c r="CT155" s="559"/>
      <c r="CU155" s="559"/>
      <c r="CV155" s="559"/>
      <c r="CW155" s="559"/>
      <c r="CX155" s="559" t="s">
        <v>454</v>
      </c>
      <c r="CY155" s="559"/>
      <c r="CZ155" s="559"/>
      <c r="DA155" s="559"/>
      <c r="DB155" s="559"/>
      <c r="DC155" s="559"/>
      <c r="DD155" s="559"/>
      <c r="DE155" s="559"/>
      <c r="DF155" s="559"/>
      <c r="DG155" s="559"/>
      <c r="DH155" s="559"/>
      <c r="DI155" s="559"/>
      <c r="DJ155" s="559"/>
      <c r="DK155" s="559"/>
      <c r="DL155" s="559"/>
      <c r="DM155" s="559"/>
      <c r="DN155" s="559"/>
      <c r="DO155" s="559"/>
      <c r="DP155" s="559"/>
      <c r="DQ155" s="559"/>
      <c r="DR155" s="559"/>
      <c r="DS155" s="559"/>
      <c r="DT155" s="559"/>
      <c r="DU155" s="559"/>
      <c r="DV155" s="559"/>
      <c r="DW155" s="559"/>
      <c r="DX155" s="559"/>
      <c r="DY155" s="559"/>
      <c r="DZ155" s="559"/>
      <c r="EA155" s="559"/>
      <c r="EB155" s="559"/>
      <c r="EC155" s="559"/>
      <c r="ED155" s="559"/>
      <c r="EE155" s="559" t="s">
        <v>455</v>
      </c>
      <c r="EF155" s="559"/>
      <c r="EG155" s="559"/>
      <c r="EH155" s="559"/>
      <c r="EI155" s="559"/>
      <c r="EJ155" s="559"/>
      <c r="EK155" s="559"/>
      <c r="EL155" s="559"/>
      <c r="EM155" s="559"/>
      <c r="EN155" s="559"/>
      <c r="EO155" s="559"/>
      <c r="EP155" s="559"/>
      <c r="EQ155" s="559"/>
      <c r="ER155" s="559"/>
      <c r="ES155" s="559"/>
      <c r="ET155" s="559"/>
      <c r="EU155" s="559"/>
      <c r="EV155" s="559"/>
      <c r="EW155" s="559"/>
      <c r="EX155" s="559"/>
      <c r="EY155" s="559"/>
      <c r="EZ155" s="559"/>
      <c r="FA155" s="559"/>
      <c r="FB155" s="559"/>
      <c r="FC155" s="559"/>
      <c r="FD155" s="559"/>
      <c r="FE155" s="559"/>
      <c r="FF155" s="559"/>
      <c r="FG155" s="559"/>
      <c r="FH155" s="559"/>
      <c r="FI155" s="559"/>
      <c r="FJ155" s="559"/>
      <c r="FK155" s="559"/>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c r="IQ155"/>
      <c r="IR155"/>
      <c r="IS155"/>
      <c r="IT155"/>
      <c r="IU155"/>
      <c r="IV155"/>
      <c r="IW155"/>
      <c r="IX155"/>
      <c r="IY155"/>
      <c r="IZ155"/>
      <c r="JA155"/>
      <c r="JB155"/>
      <c r="JC155"/>
      <c r="JD155"/>
      <c r="JE155"/>
      <c r="JF155"/>
      <c r="JG155"/>
      <c r="JH155"/>
      <c r="JI155"/>
      <c r="JJ155"/>
      <c r="JK155"/>
      <c r="JL155"/>
      <c r="JM155"/>
      <c r="JN155"/>
      <c r="JO155"/>
      <c r="JP155"/>
      <c r="JQ155"/>
      <c r="JR155"/>
      <c r="JS155"/>
      <c r="JT155"/>
    </row>
    <row r="156" spans="1:280" ht="86.45" hidden="1" customHeight="1" x14ac:dyDescent="0.25">
      <c r="B156" s="310" t="s">
        <v>308</v>
      </c>
      <c r="C156" s="310" t="s">
        <v>714</v>
      </c>
      <c r="D156" s="310" t="s">
        <v>715</v>
      </c>
      <c r="E156" s="310" t="s">
        <v>716</v>
      </c>
      <c r="F156" s="350" t="s">
        <v>612</v>
      </c>
      <c r="G156" s="350" t="s">
        <v>718</v>
      </c>
      <c r="H156" s="350" t="s">
        <v>601</v>
      </c>
      <c r="I156" s="350" t="s">
        <v>711</v>
      </c>
      <c r="J156" s="350" t="s">
        <v>602</v>
      </c>
      <c r="K156" s="350" t="s">
        <v>712</v>
      </c>
      <c r="L156" s="350" t="s">
        <v>728</v>
      </c>
      <c r="M156" s="350" t="s">
        <v>727</v>
      </c>
      <c r="N156" s="350" t="s">
        <v>729</v>
      </c>
      <c r="O156" s="350" t="s">
        <v>613</v>
      </c>
      <c r="P156" s="350" t="s">
        <v>605</v>
      </c>
      <c r="Q156" s="350" t="s">
        <v>606</v>
      </c>
      <c r="R156" s="350" t="s">
        <v>719</v>
      </c>
      <c r="S156" s="350" t="s">
        <v>713</v>
      </c>
      <c r="T156" s="350" t="s">
        <v>720</v>
      </c>
      <c r="U156" s="350" t="s">
        <v>614</v>
      </c>
      <c r="V156" s="350" t="s">
        <v>607</v>
      </c>
      <c r="W156" s="350" t="s">
        <v>608</v>
      </c>
      <c r="X156" s="350" t="s">
        <v>721</v>
      </c>
      <c r="Y156" s="350" t="s">
        <v>609</v>
      </c>
      <c r="Z156" s="350" t="s">
        <v>615</v>
      </c>
      <c r="AA156" s="350" t="s">
        <v>610</v>
      </c>
      <c r="AB156" s="350" t="s">
        <v>611</v>
      </c>
      <c r="AC156" s="290" t="s">
        <v>428</v>
      </c>
      <c r="AD156" s="350" t="s">
        <v>616</v>
      </c>
      <c r="AE156" s="350" t="s">
        <v>603</v>
      </c>
      <c r="AF156" s="350" t="s">
        <v>604</v>
      </c>
      <c r="AG156" s="350" t="s">
        <v>726</v>
      </c>
      <c r="AH156" s="350" t="s">
        <v>724</v>
      </c>
      <c r="AI156" s="350" t="s">
        <v>725</v>
      </c>
      <c r="AJ156" s="310" t="s">
        <v>714</v>
      </c>
      <c r="AK156" s="310" t="s">
        <v>715</v>
      </c>
      <c r="AL156" s="310" t="s">
        <v>716</v>
      </c>
      <c r="AM156" s="350" t="s">
        <v>612</v>
      </c>
      <c r="AN156" s="350" t="s">
        <v>718</v>
      </c>
      <c r="AO156" s="350" t="s">
        <v>601</v>
      </c>
      <c r="AP156" s="350" t="s">
        <v>711</v>
      </c>
      <c r="AQ156" s="350" t="s">
        <v>602</v>
      </c>
      <c r="AR156" s="350" t="s">
        <v>712</v>
      </c>
      <c r="AS156" s="350" t="s">
        <v>728</v>
      </c>
      <c r="AT156" s="350" t="s">
        <v>727</v>
      </c>
      <c r="AU156" s="350" t="s">
        <v>729</v>
      </c>
      <c r="AV156" s="350" t="s">
        <v>613</v>
      </c>
      <c r="AW156" s="350" t="s">
        <v>605</v>
      </c>
      <c r="AX156" s="350" t="s">
        <v>606</v>
      </c>
      <c r="AY156" s="350" t="s">
        <v>719</v>
      </c>
      <c r="AZ156" s="350" t="s">
        <v>713</v>
      </c>
      <c r="BA156" s="350" t="s">
        <v>720</v>
      </c>
      <c r="BB156" s="350" t="s">
        <v>614</v>
      </c>
      <c r="BC156" s="350" t="s">
        <v>607</v>
      </c>
      <c r="BD156" s="350" t="s">
        <v>608</v>
      </c>
      <c r="BE156" s="350" t="s">
        <v>721</v>
      </c>
      <c r="BF156" s="350" t="s">
        <v>609</v>
      </c>
      <c r="BG156" s="350" t="s">
        <v>615</v>
      </c>
      <c r="BH156" s="350" t="s">
        <v>610</v>
      </c>
      <c r="BI156" s="350" t="s">
        <v>611</v>
      </c>
      <c r="BJ156" s="290" t="s">
        <v>428</v>
      </c>
      <c r="BK156" s="350" t="s">
        <v>616</v>
      </c>
      <c r="BL156" s="350" t="s">
        <v>603</v>
      </c>
      <c r="BM156" s="350" t="s">
        <v>604</v>
      </c>
      <c r="BN156" s="350" t="s">
        <v>726</v>
      </c>
      <c r="BO156" s="350" t="s">
        <v>724</v>
      </c>
      <c r="BP156" s="350" t="s">
        <v>725</v>
      </c>
      <c r="BQ156" s="310" t="s">
        <v>714</v>
      </c>
      <c r="BR156" s="310" t="s">
        <v>715</v>
      </c>
      <c r="BS156" s="310" t="s">
        <v>716</v>
      </c>
      <c r="BT156" s="350" t="s">
        <v>612</v>
      </c>
      <c r="BU156" s="350" t="s">
        <v>718</v>
      </c>
      <c r="BV156" s="350" t="s">
        <v>601</v>
      </c>
      <c r="BW156" s="350" t="s">
        <v>711</v>
      </c>
      <c r="BX156" s="350" t="s">
        <v>602</v>
      </c>
      <c r="BY156" s="350" t="s">
        <v>712</v>
      </c>
      <c r="BZ156" s="350" t="s">
        <v>728</v>
      </c>
      <c r="CA156" s="350" t="s">
        <v>727</v>
      </c>
      <c r="CB156" s="350" t="s">
        <v>729</v>
      </c>
      <c r="CC156" s="350" t="s">
        <v>613</v>
      </c>
      <c r="CD156" s="350" t="s">
        <v>605</v>
      </c>
      <c r="CE156" s="350" t="s">
        <v>606</v>
      </c>
      <c r="CF156" s="350" t="s">
        <v>719</v>
      </c>
      <c r="CG156" s="350" t="s">
        <v>713</v>
      </c>
      <c r="CH156" s="350" t="s">
        <v>720</v>
      </c>
      <c r="CI156" s="350" t="s">
        <v>614</v>
      </c>
      <c r="CJ156" s="350" t="s">
        <v>607</v>
      </c>
      <c r="CK156" s="350" t="s">
        <v>608</v>
      </c>
      <c r="CL156" s="350" t="s">
        <v>721</v>
      </c>
      <c r="CM156" s="350" t="s">
        <v>609</v>
      </c>
      <c r="CN156" s="350" t="s">
        <v>615</v>
      </c>
      <c r="CO156" s="350" t="s">
        <v>610</v>
      </c>
      <c r="CP156" s="350" t="s">
        <v>611</v>
      </c>
      <c r="CQ156" s="290" t="s">
        <v>428</v>
      </c>
      <c r="CR156" s="350" t="s">
        <v>616</v>
      </c>
      <c r="CS156" s="350" t="s">
        <v>603</v>
      </c>
      <c r="CT156" s="350" t="s">
        <v>604</v>
      </c>
      <c r="CU156" s="350" t="s">
        <v>726</v>
      </c>
      <c r="CV156" s="350" t="s">
        <v>724</v>
      </c>
      <c r="CW156" s="350" t="s">
        <v>725</v>
      </c>
      <c r="CX156" s="310" t="s">
        <v>714</v>
      </c>
      <c r="CY156" s="310" t="s">
        <v>715</v>
      </c>
      <c r="CZ156" s="310" t="s">
        <v>716</v>
      </c>
      <c r="DA156" s="350" t="s">
        <v>612</v>
      </c>
      <c r="DB156" s="350" t="s">
        <v>718</v>
      </c>
      <c r="DC156" s="350" t="s">
        <v>601</v>
      </c>
      <c r="DD156" s="350" t="s">
        <v>711</v>
      </c>
      <c r="DE156" s="350" t="s">
        <v>602</v>
      </c>
      <c r="DF156" s="350" t="s">
        <v>712</v>
      </c>
      <c r="DG156" s="350" t="s">
        <v>728</v>
      </c>
      <c r="DH156" s="350" t="s">
        <v>727</v>
      </c>
      <c r="DI156" s="350" t="s">
        <v>729</v>
      </c>
      <c r="DJ156" s="350" t="s">
        <v>613</v>
      </c>
      <c r="DK156" s="350" t="s">
        <v>605</v>
      </c>
      <c r="DL156" s="350" t="s">
        <v>606</v>
      </c>
      <c r="DM156" s="350" t="s">
        <v>719</v>
      </c>
      <c r="DN156" s="350" t="s">
        <v>713</v>
      </c>
      <c r="DO156" s="350" t="s">
        <v>720</v>
      </c>
      <c r="DP156" s="350" t="s">
        <v>614</v>
      </c>
      <c r="DQ156" s="350" t="s">
        <v>607</v>
      </c>
      <c r="DR156" s="350" t="s">
        <v>608</v>
      </c>
      <c r="DS156" s="350" t="s">
        <v>721</v>
      </c>
      <c r="DT156" s="350" t="s">
        <v>609</v>
      </c>
      <c r="DU156" s="350" t="s">
        <v>615</v>
      </c>
      <c r="DV156" s="350" t="s">
        <v>610</v>
      </c>
      <c r="DW156" s="350" t="s">
        <v>611</v>
      </c>
      <c r="DX156" s="290" t="s">
        <v>428</v>
      </c>
      <c r="DY156" s="350" t="s">
        <v>616</v>
      </c>
      <c r="DZ156" s="350" t="s">
        <v>603</v>
      </c>
      <c r="EA156" s="350" t="s">
        <v>604</v>
      </c>
      <c r="EB156" s="350" t="s">
        <v>726</v>
      </c>
      <c r="EC156" s="350" t="s">
        <v>724</v>
      </c>
      <c r="ED156" s="350" t="s">
        <v>725</v>
      </c>
      <c r="EE156" s="310" t="s">
        <v>714</v>
      </c>
      <c r="EF156" s="310" t="s">
        <v>715</v>
      </c>
      <c r="EG156" s="310" t="s">
        <v>716</v>
      </c>
      <c r="EH156" s="350" t="s">
        <v>612</v>
      </c>
      <c r="EI156" s="350" t="s">
        <v>718</v>
      </c>
      <c r="EJ156" s="350" t="s">
        <v>601</v>
      </c>
      <c r="EK156" s="350" t="s">
        <v>711</v>
      </c>
      <c r="EL156" s="350" t="s">
        <v>602</v>
      </c>
      <c r="EM156" s="350" t="s">
        <v>712</v>
      </c>
      <c r="EN156" s="350" t="s">
        <v>728</v>
      </c>
      <c r="EO156" s="350" t="s">
        <v>727</v>
      </c>
      <c r="EP156" s="350" t="s">
        <v>729</v>
      </c>
      <c r="EQ156" s="350" t="s">
        <v>613</v>
      </c>
      <c r="ER156" s="350" t="s">
        <v>605</v>
      </c>
      <c r="ES156" s="350" t="s">
        <v>606</v>
      </c>
      <c r="ET156" s="350" t="s">
        <v>719</v>
      </c>
      <c r="EU156" s="350" t="s">
        <v>713</v>
      </c>
      <c r="EV156" s="350" t="s">
        <v>720</v>
      </c>
      <c r="EW156" s="350" t="s">
        <v>614</v>
      </c>
      <c r="EX156" s="350" t="s">
        <v>607</v>
      </c>
      <c r="EY156" s="350" t="s">
        <v>608</v>
      </c>
      <c r="EZ156" s="350" t="s">
        <v>721</v>
      </c>
      <c r="FA156" s="350" t="s">
        <v>609</v>
      </c>
      <c r="FB156" s="350" t="s">
        <v>615</v>
      </c>
      <c r="FC156" s="350" t="s">
        <v>610</v>
      </c>
      <c r="FD156" s="350" t="s">
        <v>611</v>
      </c>
      <c r="FE156" s="290" t="s">
        <v>428</v>
      </c>
      <c r="FF156" s="350" t="s">
        <v>616</v>
      </c>
      <c r="FG156" s="350" t="s">
        <v>603</v>
      </c>
      <c r="FH156" s="350" t="s">
        <v>604</v>
      </c>
      <c r="FI156" s="350" t="s">
        <v>726</v>
      </c>
      <c r="FJ156" s="350" t="s">
        <v>724</v>
      </c>
      <c r="FK156" s="350" t="s">
        <v>725</v>
      </c>
      <c r="FL156"/>
      <c r="FM156"/>
      <c r="FN156" s="350" t="s">
        <v>765</v>
      </c>
      <c r="FO156" s="350" t="s">
        <v>764</v>
      </c>
      <c r="FP156" s="350" t="s">
        <v>766</v>
      </c>
      <c r="FQ156" s="350" t="s">
        <v>767</v>
      </c>
      <c r="FR156"/>
      <c r="FS156" s="350" t="s">
        <v>768</v>
      </c>
      <c r="FT156" s="350" t="s">
        <v>769</v>
      </c>
      <c r="FU156" s="350" t="s">
        <v>770</v>
      </c>
      <c r="FV156"/>
      <c r="FW156" s="350" t="s">
        <v>771</v>
      </c>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c r="IQ156"/>
      <c r="IR156"/>
      <c r="IS156"/>
      <c r="IT156"/>
      <c r="IU156"/>
      <c r="IV156"/>
      <c r="IW156"/>
      <c r="IX156"/>
      <c r="IY156"/>
      <c r="IZ156"/>
      <c r="JA156"/>
      <c r="JB156"/>
      <c r="JC156"/>
      <c r="JD156"/>
      <c r="JE156"/>
      <c r="JF156"/>
      <c r="JG156"/>
      <c r="JH156"/>
      <c r="JI156"/>
      <c r="JJ156"/>
      <c r="JK156"/>
      <c r="JL156"/>
      <c r="JM156"/>
      <c r="JN156"/>
      <c r="JO156"/>
      <c r="JP156"/>
      <c r="JQ156"/>
      <c r="JR156"/>
      <c r="JS156"/>
      <c r="JT156"/>
    </row>
    <row r="157" spans="1:280" hidden="1" x14ac:dyDescent="0.25">
      <c r="A157" s="279">
        <v>1</v>
      </c>
      <c r="B157" s="280" t="str">
        <f>B19</f>
        <v>P1P2P3</v>
      </c>
      <c r="C157" s="280" t="str">
        <f>AP101</f>
        <v/>
      </c>
      <c r="D157" s="280" t="str">
        <f>IF(ISERROR(IF(AQ101&lt;&gt;"",AQ101,VLOOKUP(IF(AJ101&lt;&gt;"",AJ101,IF(AL101&lt;&gt;"",AL101,IF(AN101&lt;&gt;"",AN101))),Exploitation!$B$123:$D$127,1,FALSE))),"",IF(AQ101&lt;&gt;"",AQ101,VLOOKUP(IF(AJ101&lt;&gt;"",AJ101,IF(AL101&lt;&gt;"",AL101,IF(AN101&lt;&gt;"",AN101))),Exploitation!$B$123:$D$127,1,FALSE)))</f>
        <v>COMPOST NORME</v>
      </c>
      <c r="E157" s="280" t="str">
        <f>IF(ISERROR(IF(AR101&lt;&gt;"",AR101,VLOOKUP(IF(AK101&lt;&gt;"",AK101,IF(AM101&lt;&gt;"",AM101,IF(AO101&lt;&gt;"",AO101))),Exploitation!$B$123:$D$127,1,FALSE))),"",IF(AR101&lt;&gt;"",AR101,VLOOKUP(IF(AK101&lt;&gt;"",AK101,IF(AM101&lt;&gt;"",AM101,IF(AO101&lt;&gt;"",AO101))),Exploitation!$B$123:$D$127,1,FALSE)))</f>
        <v/>
      </c>
      <c r="F157" s="361">
        <f>F127</f>
        <v>0</v>
      </c>
      <c r="G157" s="361">
        <f>G127</f>
        <v>0</v>
      </c>
      <c r="H157" s="361">
        <f ca="1">H127</f>
        <v>25267.317264000005</v>
      </c>
      <c r="I157" s="361">
        <f ca="1">I127</f>
        <v>38803.380084000004</v>
      </c>
      <c r="J157" s="361">
        <f>M127</f>
        <v>0</v>
      </c>
      <c r="K157" s="361">
        <f>K127</f>
        <v>0</v>
      </c>
      <c r="L157" s="361">
        <f>R127</f>
        <v>0</v>
      </c>
      <c r="M157" s="361">
        <f t="shared" ref="M157:N172" ca="1" si="272">S127</f>
        <v>0</v>
      </c>
      <c r="N157" s="361">
        <f>T127</f>
        <v>0</v>
      </c>
      <c r="O157" s="361">
        <f>F157*'Donnees d''entrée'!$C$511</f>
        <v>0</v>
      </c>
      <c r="P157" s="296">
        <f ca="1">H157*'Donnees d''entrée'!$C$511</f>
        <v>252.67317264000005</v>
      </c>
      <c r="Q157" s="296">
        <f>J157*'Donnees d''entrée'!$C$512</f>
        <v>0</v>
      </c>
      <c r="R157" s="296">
        <f ca="1">IF(ISERROR(J46*'Donnees d''entrée'!$C$674*(G157/(G157+I157+K157))),0,J46*'Donnees d''entrée'!$C$674*(G157/(G157+I157+K157)))</f>
        <v>0</v>
      </c>
      <c r="S157" s="361">
        <f ca="1">IF(ISERROR(J46*'Donnees d''entrée'!$C$674*(I157/(G157+I157+K157))),0,J46*'Donnees d''entrée'!$C$674*(I157/(G157+I157+K157)))</f>
        <v>45.120209400000007</v>
      </c>
      <c r="T157" s="361">
        <f ca="1">IF(ISERROR(J46*'Donnees d''entrée'!$C$674*(K157/(G157+I157+K157))),0,J46*'Donnees d''entrée'!$C$674*(K157/(G157+I157+K157)))</f>
        <v>0</v>
      </c>
      <c r="U157" s="361">
        <f>F157*'Donnees d''entrée'!$C$513</f>
        <v>0</v>
      </c>
      <c r="V157" s="361">
        <f ca="1">H157*'Donnees d''entrée'!$C$513</f>
        <v>7580.1951792000009</v>
      </c>
      <c r="W157" s="361">
        <f>J157*'Donnees d''entrée'!$C$514</f>
        <v>0</v>
      </c>
      <c r="X157" s="361">
        <f>F157*'Donnees d''entrée'!$C$515</f>
        <v>0</v>
      </c>
      <c r="Y157" s="361">
        <f ca="1">H157*'Donnees d''entrée'!$C$515</f>
        <v>3032.0780716800004</v>
      </c>
      <c r="Z157" s="296">
        <f ca="1">F157-L157-O157-R157-U157-X157</f>
        <v>0</v>
      </c>
      <c r="AA157" s="296">
        <f ca="1">H157-M157-P157-S157-V157-Y157</f>
        <v>14357.250631080005</v>
      </c>
      <c r="AB157" s="296">
        <f ca="1">J157-N157-Q157-T157-W157</f>
        <v>0</v>
      </c>
      <c r="AC157" s="358">
        <f t="shared" ref="AC157:AC176" si="273">IF(ISERROR(VLOOKUP(E46,FE_NH3,4,FALSE)),0,VLOOKUP(E46,FE_NH3,4,FALSE))</f>
        <v>0.66</v>
      </c>
      <c r="AD157" s="296">
        <f ca="1">Z157*$AC157</f>
        <v>0</v>
      </c>
      <c r="AE157" s="296">
        <f t="shared" ref="AE157:AF172" ca="1" si="274">AA157*$AC157</f>
        <v>9475.7854165128047</v>
      </c>
      <c r="AF157" s="296">
        <f t="shared" ca="1" si="274"/>
        <v>0</v>
      </c>
      <c r="AG157" s="296">
        <f ca="1">G157-L157-O157-R157-U157-X157</f>
        <v>0</v>
      </c>
      <c r="AH157" s="296">
        <f ca="1">I157-M157-P157-S157-V157-Y157</f>
        <v>27893.313451080005</v>
      </c>
      <c r="AI157" s="296">
        <f ca="1">K157-N157-Q157-T157-W157</f>
        <v>0</v>
      </c>
      <c r="AJ157" s="280" t="str">
        <f>CO101</f>
        <v/>
      </c>
      <c r="AK157" s="280" t="str">
        <f>IF(ISERROR(IF(CP101&lt;&gt;"",CP101,VLOOKUP(IF(CI101&lt;&gt;"",CI101,IF(CK101&lt;&gt;"",CK101,IF(CM101&lt;&gt;"",CM101))),Exploitation!$B$123:$D$127,1,FALSE))),"",IF(CP101&lt;&gt;"",CP101,VLOOKUP(IF(CI101&lt;&gt;"",CI101,IF(CK101&lt;&gt;"",CK101,IF(CM101&lt;&gt;"",CM101))),Exploitation!$B$123:$D$127,1,FALSE)))</f>
        <v/>
      </c>
      <c r="AL157" s="280" t="str">
        <f>IF(ISERROR(IF(CQ101&lt;&gt;"",CQ101,VLOOKUP(IF(CJ101&lt;&gt;"",CJ101,IF(CL101&lt;&gt;"",CL101,IF(CN101&lt;&gt;"",CN101))),Exploitation!$B$123:$D$127,1,FALSE))),"",IF(CQ101&lt;&gt;"",CQ101,VLOOKUP(IF(CJ101&lt;&gt;"",CJ101,IF(CL101&lt;&gt;"",CL101,IF(CN101&lt;&gt;"",CN101))),Exploitation!$B$123:$D$127,1,FALSE)))</f>
        <v/>
      </c>
      <c r="AM157" s="361">
        <f>X127</f>
        <v>0</v>
      </c>
      <c r="AN157" s="361">
        <f t="shared" ref="AN157:AR172" si="275">Y127</f>
        <v>0</v>
      </c>
      <c r="AO157" s="361">
        <f t="shared" si="275"/>
        <v>0</v>
      </c>
      <c r="AP157" s="361">
        <f t="shared" si="275"/>
        <v>0</v>
      </c>
      <c r="AQ157" s="361">
        <f>AE127</f>
        <v>0</v>
      </c>
      <c r="AR157" s="361">
        <f>AC127</f>
        <v>0</v>
      </c>
      <c r="AS157" s="361">
        <f>AJ127</f>
        <v>0</v>
      </c>
      <c r="AT157" s="361">
        <f>AK127</f>
        <v>0</v>
      </c>
      <c r="AU157" s="361">
        <f>AL127</f>
        <v>0</v>
      </c>
      <c r="AV157" s="361">
        <f>AM157*'Donnees d''entrée'!$C$511</f>
        <v>0</v>
      </c>
      <c r="AW157" s="296">
        <f>AO157*'Donnees d''entrée'!$C$511</f>
        <v>0</v>
      </c>
      <c r="AX157" s="296">
        <f>AQ157*'Donnees d''entrée'!$C$512</f>
        <v>0</v>
      </c>
      <c r="AY157" s="296">
        <f>IF(ISERROR(V46*'Donnees d''entrée'!$C$674*(AN157/(AN157+AP157+AR157))),0,V46*'Donnees d''entrée'!$C$674*(AN157/(AN157+AP157+AR157)))</f>
        <v>0</v>
      </c>
      <c r="AZ157" s="361">
        <f>IF(ISERROR(V46*'Donnees d''entrée'!$C$674*(AP157/(AN157+AP157+AR157))),0,V46*'Donnees d''entrée'!$C$674*(AP157/(AN157+AP157+AR157)))</f>
        <v>0</v>
      </c>
      <c r="BA157" s="361">
        <f>IF(ISERROR(V46*'Donnees d''entrée'!$C$674*(AR157/(AN157+AP157+AR157))),0,V46*'Donnees d''entrée'!$C$674*(AR157/(AN157+AP157+AR157)))</f>
        <v>0</v>
      </c>
      <c r="BB157" s="361">
        <f>AM157*'Donnees d''entrée'!$C$513</f>
        <v>0</v>
      </c>
      <c r="BC157" s="361">
        <f>AO157*'Donnees d''entrée'!$C$513</f>
        <v>0</v>
      </c>
      <c r="BD157" s="361">
        <f>AQ157*'Donnees d''entrée'!$C$514</f>
        <v>0</v>
      </c>
      <c r="BE157" s="361">
        <f>AM157*'Donnees d''entrée'!$C$515</f>
        <v>0</v>
      </c>
      <c r="BF157" s="361">
        <f>AO157*'Donnees d''entrée'!$C$515</f>
        <v>0</v>
      </c>
      <c r="BG157" s="296">
        <f>AM157-AS157-AV157-AY157-BB157-BE157</f>
        <v>0</v>
      </c>
      <c r="BH157" s="296">
        <f>AO157-AT157-AW157-AZ157-BC157-BF157</f>
        <v>0</v>
      </c>
      <c r="BI157" s="296">
        <f>AQ157-AU157-AX157-BA157-BD157</f>
        <v>0</v>
      </c>
      <c r="BJ157" s="358">
        <f t="shared" ref="BJ157:BJ176" si="276">IF(ISERROR(VLOOKUP(Q46,FE_NH3,4,FALSE)),0,VLOOKUP(Q46,FE_NH3,4,FALSE))</f>
        <v>0</v>
      </c>
      <c r="BK157" s="296">
        <f>BG157*$BJ157</f>
        <v>0</v>
      </c>
      <c r="BL157" s="296">
        <f t="shared" ref="BL157:BM172" si="277">BH157*$BJ157</f>
        <v>0</v>
      </c>
      <c r="BM157" s="296">
        <f>BI157*$BJ157</f>
        <v>0</v>
      </c>
      <c r="BN157" s="296">
        <f>AN157-AS157-AV157-AY157-BB157-BE157</f>
        <v>0</v>
      </c>
      <c r="BO157" s="296">
        <f>AP157-AT157-AW157-AZ157-BC157-BF157</f>
        <v>0</v>
      </c>
      <c r="BP157" s="296">
        <f>AR157-AU157-AX157-BA157-BD157</f>
        <v>0</v>
      </c>
      <c r="BQ157" s="280" t="str">
        <f>EN101</f>
        <v/>
      </c>
      <c r="BR157" s="280" t="str">
        <f>IF(ISERROR(IF(EO101&lt;&gt;"",EO101,VLOOKUP(IF(EH101&lt;&gt;"",EH101,IF(EJ101&lt;&gt;"",EJ101,IF(EL101&lt;&gt;"",EL101))),Exploitation!$B$123:$D$127,1,FALSE))),"",IF(EO101&lt;&gt;"",EO101,VLOOKUP(IF(EH101&lt;&gt;"",EH101,IF(EJ101&lt;&gt;"",EJ101,IF(EL101&lt;&gt;"",EL101))),Exploitation!$B$123:$D$127,1,FALSE)))</f>
        <v/>
      </c>
      <c r="BS157" s="280" t="str">
        <f>IF(ISERROR(IF(EP101&lt;&gt;"",EP101,VLOOKUP(IF(EI101&lt;&gt;"",EI101,IF(EK101&lt;&gt;"",EK101,IF(EM101&lt;&gt;"",EM101))),Exploitation!$B$123:$D$127,1,FALSE))),"",IF(EP101&lt;&gt;"",EP101,VLOOKUP(IF(EI101&lt;&gt;"",EI101,IF(EK101&lt;&gt;"",EK101,IF(EM101&lt;&gt;"",EM101))),Exploitation!$B$123:$D$127,1,FALSE)))</f>
        <v/>
      </c>
      <c r="BT157" s="361">
        <f>AP127</f>
        <v>0</v>
      </c>
      <c r="BU157" s="361">
        <f>AQ127</f>
        <v>0</v>
      </c>
      <c r="BV157" s="361">
        <f t="shared" ref="BU157:BY172" si="278">AR127</f>
        <v>0</v>
      </c>
      <c r="BW157" s="361">
        <f t="shared" si="278"/>
        <v>0</v>
      </c>
      <c r="BX157" s="361">
        <f>AW127</f>
        <v>0</v>
      </c>
      <c r="BY157" s="361">
        <f t="shared" si="278"/>
        <v>0</v>
      </c>
      <c r="BZ157" s="361">
        <f>BB127</f>
        <v>0</v>
      </c>
      <c r="CA157" s="361">
        <f>BC127</f>
        <v>0</v>
      </c>
      <c r="CB157" s="361">
        <f t="shared" ref="CA157:CB172" si="279">BD127</f>
        <v>0</v>
      </c>
      <c r="CC157" s="361">
        <f>BT157*'Donnees d''entrée'!$C$511</f>
        <v>0</v>
      </c>
      <c r="CD157" s="296">
        <f>BV157*'Donnees d''entrée'!$C$511</f>
        <v>0</v>
      </c>
      <c r="CE157" s="296">
        <f>BX157*'Donnees d''entrée'!$C$512</f>
        <v>0</v>
      </c>
      <c r="CF157" s="296">
        <f>IF(ISERROR(AH46*'Donnees d''entrée'!$C$674*(BU157/(BU157+BW157+BY157))),0,AH46*'Donnees d''entrée'!$C$674*(BU157/(BU157+BW157+BY157)))</f>
        <v>0</v>
      </c>
      <c r="CG157" s="361">
        <f>IF(ISERROR(AH46*'Donnees d''entrée'!$C$674*(BW157/(BU157+BW157+BY157))),0,AH46*'Donnees d''entrée'!$C$674*(BW157/(BU157+BW157+BY157)))</f>
        <v>0</v>
      </c>
      <c r="CH157" s="361">
        <f>IF(ISERROR(AH46*'Donnees d''entrée'!$C$674*(BY157/(BU157+BW157+BY157))),0,AH46*'Donnees d''entrée'!$C$674*(BY157/(BU157+BW157+BY157)))</f>
        <v>0</v>
      </c>
      <c r="CI157" s="361">
        <f>BT157*'Donnees d''entrée'!$C$513</f>
        <v>0</v>
      </c>
      <c r="CJ157" s="361">
        <f>BV157*'Donnees d''entrée'!$C$513</f>
        <v>0</v>
      </c>
      <c r="CK157" s="361">
        <f>BX157*'Donnees d''entrée'!$C$514</f>
        <v>0</v>
      </c>
      <c r="CL157" s="361">
        <f>BT157*'Donnees d''entrée'!$C$515</f>
        <v>0</v>
      </c>
      <c r="CM157" s="361">
        <f>BV157*'Donnees d''entrée'!$C$515</f>
        <v>0</v>
      </c>
      <c r="CN157" s="296">
        <f>BT157-BZ157-CC157-CF157-CI157-CL157</f>
        <v>0</v>
      </c>
      <c r="CO157" s="296">
        <f>BV157-CA157-CD157-CG157-CJ157-CM157</f>
        <v>0</v>
      </c>
      <c r="CP157" s="296">
        <f>BX157-CB157-CE157-CH157-CK157</f>
        <v>0</v>
      </c>
      <c r="CQ157" s="358">
        <f t="shared" ref="CQ157:CQ176" si="280">IF(ISERROR(VLOOKUP(AC46,FE_NH3,4,FALSE)),0,VLOOKUP(AC46,FE_NH3,4,FALSE))</f>
        <v>0</v>
      </c>
      <c r="CR157" s="296">
        <f>CN157*$CQ157</f>
        <v>0</v>
      </c>
      <c r="CS157" s="296">
        <f>CO157*$CQ157</f>
        <v>0</v>
      </c>
      <c r="CT157" s="296">
        <f>CP157*$CQ157</f>
        <v>0</v>
      </c>
      <c r="CU157" s="296">
        <f>BU157-BZ157-CC157-CF157-CI157-CL157</f>
        <v>0</v>
      </c>
      <c r="CV157" s="296">
        <f>BW157-CA157-CD157-CG157-CJ157-CM157</f>
        <v>0</v>
      </c>
      <c r="CW157" s="296">
        <f>BY157-CB157-CE157-CH157-CK157</f>
        <v>0</v>
      </c>
      <c r="CX157" s="369" t="str">
        <f>GM101</f>
        <v/>
      </c>
      <c r="CY157" s="280" t="str">
        <f>IF(ISERROR(IF(GN101&lt;&gt;"",GN101,VLOOKUP(IF(GG101&lt;&gt;"",GG101,IF(GI101&lt;&gt;"",GI101,IF(GK101&lt;&gt;"",GK101))),Exploitation!$B$123:$D$127,1,FALSE))),"",IF(GN101&lt;&gt;"",GN101,VLOOKUP(IF(GG101&lt;&gt;"",GG101,IF(GI101&lt;&gt;"",GI101,IF(GK101&lt;&gt;"",GK101))),Exploitation!$B$123:$D$127,1,FALSE)))</f>
        <v/>
      </c>
      <c r="CZ157" s="280" t="str">
        <f>IF(ISERROR(IF(GO101&lt;&gt;"",GO101,VLOOKUP(IF(GH101&lt;&gt;"",GH101,IF(GJ101&lt;&gt;"",GJ101,IF(GL101&lt;&gt;"",GL101))),Exploitation!$B$123:$D$127,1,FALSE))),"",IF(GO101&lt;&gt;"",GO101,VLOOKUP(IF(GH101&lt;&gt;"",GH101,IF(GJ101&lt;&gt;"",GJ101,IF(GL101&lt;&gt;"",GL101))),Exploitation!$B$123:$D$127,1,FALSE)))</f>
        <v/>
      </c>
      <c r="DA157" s="361">
        <f>BH127</f>
        <v>0</v>
      </c>
      <c r="DB157" s="361">
        <f t="shared" ref="DB157:DF172" si="281">BI127</f>
        <v>0</v>
      </c>
      <c r="DC157" s="361">
        <f t="shared" si="281"/>
        <v>0</v>
      </c>
      <c r="DD157" s="361">
        <f t="shared" si="281"/>
        <v>0</v>
      </c>
      <c r="DE157" s="361">
        <f>BO127</f>
        <v>0</v>
      </c>
      <c r="DF157" s="361">
        <f>BM127</f>
        <v>0</v>
      </c>
      <c r="DG157" s="361">
        <f>BT127</f>
        <v>0</v>
      </c>
      <c r="DH157" s="361">
        <f t="shared" ref="DH157:DI172" si="282">BU127</f>
        <v>0</v>
      </c>
      <c r="DI157" s="361">
        <f t="shared" si="282"/>
        <v>0</v>
      </c>
      <c r="DJ157" s="361">
        <f>DA157*'Donnees d''entrée'!$C$511</f>
        <v>0</v>
      </c>
      <c r="DK157" s="296">
        <f>DC157*'Donnees d''entrée'!$C$511</f>
        <v>0</v>
      </c>
      <c r="DL157" s="296">
        <f>DE157*'Donnees d''entrée'!$C$512</f>
        <v>0</v>
      </c>
      <c r="DM157" s="296">
        <f>IF(ISERROR(AT46*'Donnees d''entrée'!$C$674*(DB157/(DB157+DD157+DF157))),0,AT46*'Donnees d''entrée'!$C$674*(DB157/(DB157+DD157+DF157)))</f>
        <v>0</v>
      </c>
      <c r="DN157" s="361">
        <f>IF(ISERROR(AT46*'Donnees d''entrée'!$C$674*(DD157/(DB157+DD157+DF157))),0,AT46*'Donnees d''entrée'!$C$674*(DD157/(DB157+DD157+DF157)))</f>
        <v>0</v>
      </c>
      <c r="DO157" s="361">
        <f>IF(ISERROR(AT46*'Donnees d''entrée'!$C$674*(DF157/(DB157+DD157+DF157))),0,AT46*'Donnees d''entrée'!$C$674*(DF157/(DB157+DD157+DF157)))</f>
        <v>0</v>
      </c>
      <c r="DP157" s="361">
        <f>DA157*'Donnees d''entrée'!$C$513</f>
        <v>0</v>
      </c>
      <c r="DQ157" s="361">
        <f>DC157*'Donnees d''entrée'!$C$513</f>
        <v>0</v>
      </c>
      <c r="DR157" s="361">
        <f>DE157*'Donnees d''entrée'!$C$514</f>
        <v>0</v>
      </c>
      <c r="DS157" s="361">
        <f>DA157*'Donnees d''entrée'!$C$515</f>
        <v>0</v>
      </c>
      <c r="DT157" s="361">
        <f>DC157*'Donnees d''entrée'!$C$515</f>
        <v>0</v>
      </c>
      <c r="DU157" s="296">
        <f>DA157-DG157-DJ157-DM157-DP157-DS157</f>
        <v>0</v>
      </c>
      <c r="DV157" s="296">
        <f>DC157-DH157-DK157-DN157-DQ157-DT157</f>
        <v>0</v>
      </c>
      <c r="DW157" s="296">
        <f>DE157-DI157-DL157-DO157-DR157</f>
        <v>0</v>
      </c>
      <c r="DX157" s="358">
        <f t="shared" ref="DX157:DX176" si="283">IF(ISERROR(VLOOKUP(AO46,FE_NH3,4,FALSE)),0,VLOOKUP(AO46,FE_NH3,4,FALSE))</f>
        <v>0</v>
      </c>
      <c r="DY157" s="296">
        <f>DU157*$DX157</f>
        <v>0</v>
      </c>
      <c r="DZ157" s="296">
        <f>DV157*$DX157</f>
        <v>0</v>
      </c>
      <c r="EA157" s="296">
        <f>DW157*$DX157</f>
        <v>0</v>
      </c>
      <c r="EB157" s="296">
        <f>DB157-DG157-DJ157-DM157-DP157-DS157</f>
        <v>0</v>
      </c>
      <c r="EC157" s="296">
        <f>DD157-DH157-DK157-DN157-DQ157-DT157</f>
        <v>0</v>
      </c>
      <c r="ED157" s="296">
        <f>DF157-DI157-DL157-DO157-DR157</f>
        <v>0</v>
      </c>
      <c r="EE157" s="369" t="str">
        <f>IL101</f>
        <v/>
      </c>
      <c r="EF157" s="280" t="str">
        <f>IF(ISERROR(IF(IM101&lt;&gt;"",IM101,VLOOKUP(IF(IF101&lt;&gt;"",IF101,IF(IH101&lt;&gt;"",IH101,IF(IJ101&lt;&gt;"",IJ101))),Exploitation!$B$123:$D$127,1,FALSE))),"",IF(IM101&lt;&gt;"",IM101,VLOOKUP(IF(IF101&lt;&gt;"",IF101,IF(IH101&lt;&gt;"",IH101,IF(IJ101&lt;&gt;"",IJ101))),Exploitation!$B$123:$D$127,1,FALSE)))</f>
        <v/>
      </c>
      <c r="EG157" s="280" t="str">
        <f>IF(ISERROR(IF(IN101&lt;&gt;"",IN101,VLOOKUP(IF(IG101&lt;&gt;"",IG101,IF(II101&lt;&gt;"",II101,IF(IK101&lt;&gt;"",IK101))),Exploitation!$B$123:$D$127,1,FALSE))),"",IF(IN101&lt;&gt;"",IN101,VLOOKUP(IF(IG101&lt;&gt;"",IG101,IF(II101&lt;&gt;"",II101,IF(IK101&lt;&gt;"",IK101))),Exploitation!$B$123:$D$127,1,FALSE)))</f>
        <v/>
      </c>
      <c r="EH157" s="361">
        <f>BZ127</f>
        <v>0</v>
      </c>
      <c r="EI157" s="361">
        <f t="shared" ref="EI157:EM172" si="284">CA127</f>
        <v>0</v>
      </c>
      <c r="EJ157" s="361">
        <f t="shared" si="284"/>
        <v>0</v>
      </c>
      <c r="EK157" s="361">
        <f t="shared" si="284"/>
        <v>0</v>
      </c>
      <c r="EL157" s="361">
        <f>CG127</f>
        <v>0</v>
      </c>
      <c r="EM157" s="361">
        <f t="shared" si="284"/>
        <v>0</v>
      </c>
      <c r="EN157" s="361">
        <f>CL127</f>
        <v>0</v>
      </c>
      <c r="EO157" s="361">
        <f t="shared" ref="EO157:EP172" si="285">CM127</f>
        <v>0</v>
      </c>
      <c r="EP157" s="361">
        <f>CN127</f>
        <v>0</v>
      </c>
      <c r="EQ157" s="361">
        <f>EH157*'Donnees d''entrée'!$C$511</f>
        <v>0</v>
      </c>
      <c r="ER157" s="296">
        <f>EJ157*'Donnees d''entrée'!$C$511</f>
        <v>0</v>
      </c>
      <c r="ES157" s="296">
        <f>EL157*'Donnees d''entrée'!$C$512</f>
        <v>0</v>
      </c>
      <c r="ET157" s="296">
        <f>IF(ISERROR(BF46*'Donnees d''entrée'!$C$674*(EI157/(EI157+EK157+EM157))),0,BF46*'Donnees d''entrée'!$C$674*(EI157/(EI157+EK157+EM157)))</f>
        <v>0</v>
      </c>
      <c r="EU157" s="361">
        <f>IF(ISERROR(BF46*'Donnees d''entrée'!$C$674*(EK157/(EI157+EK157+EM157))),0,BF46*'Donnees d''entrée'!$C$674*(EK157/(EI157+EK157+EM157)))</f>
        <v>0</v>
      </c>
      <c r="EV157" s="361">
        <f>IF(ISERROR(BF46*'Donnees d''entrée'!$C$674*(EM157/(EI157+EK157+EM157))),0,BF46*'Donnees d''entrée'!$C$674*(EM157/(EI157+EK157+EM157)))</f>
        <v>0</v>
      </c>
      <c r="EW157" s="361">
        <f>EH157*'Donnees d''entrée'!$C$513</f>
        <v>0</v>
      </c>
      <c r="EX157" s="361">
        <f>EJ157*'Donnees d''entrée'!$C$513</f>
        <v>0</v>
      </c>
      <c r="EY157" s="361">
        <f>EL157*'Donnees d''entrée'!$C$514</f>
        <v>0</v>
      </c>
      <c r="EZ157" s="361">
        <f>EH157*'Donnees d''entrée'!$C$515</f>
        <v>0</v>
      </c>
      <c r="FA157" s="361">
        <f>EJ157*'Donnees d''entrée'!$C$515</f>
        <v>0</v>
      </c>
      <c r="FB157" s="296">
        <f>EH157-EN157-EQ157-ET157-EW157-EZ157</f>
        <v>0</v>
      </c>
      <c r="FC157" s="296">
        <f>EJ157-EO157-ER157-EU157-EX157-FA157</f>
        <v>0</v>
      </c>
      <c r="FD157" s="296">
        <f>EL157-EP157-ES157-EV157-EY157</f>
        <v>0</v>
      </c>
      <c r="FE157" s="358">
        <f t="shared" ref="FE157:FE176" si="286">IF(ISERROR(VLOOKUP(BA46,FE_NH3,4,FALSE)),0,VLOOKUP(BA46,FE_NH3,4,FALSE))</f>
        <v>0</v>
      </c>
      <c r="FF157" s="296">
        <f>FB157*$FE157</f>
        <v>0</v>
      </c>
      <c r="FG157" s="296">
        <f>FC157*$FE157</f>
        <v>0</v>
      </c>
      <c r="FH157" s="296">
        <f>FD157*$FE157</f>
        <v>0</v>
      </c>
      <c r="FI157" s="296">
        <f>EI157-EN157-EQ157-ET157-EW157-EZ157</f>
        <v>0</v>
      </c>
      <c r="FJ157" s="296">
        <f>EK157-EO157-ER157-EU157-EX157-FA157</f>
        <v>0</v>
      </c>
      <c r="FK157" s="296">
        <f>EM157-EP157-ES157-EV157-EY157</f>
        <v>0</v>
      </c>
      <c r="FL157"/>
      <c r="FM157"/>
      <c r="FN157" s="370">
        <f ca="1">SUM(O157:Q157,AV157:AX157,CC157:CE157,DJ157:DL157,EQ157:ES157)</f>
        <v>252.67317264000005</v>
      </c>
      <c r="FO157" s="370">
        <f ca="1">SUM(R157:T157,AY157:BA157,CF157:CH157,DM157:DO157,ET157:EV157)</f>
        <v>45.120209400000007</v>
      </c>
      <c r="FP157" s="370">
        <f ca="1">SUM(U157:W157,BB157:BD157,CI157:CK157,DP157:DR157,EW157:EY157)</f>
        <v>7580.1951792000009</v>
      </c>
      <c r="FQ157" s="370">
        <f ca="1">SUM(X157:Y157,BE157:BF157,CL157:CM157,DS157:DT157,EZ157:FA157)</f>
        <v>3032.0780716800004</v>
      </c>
      <c r="FR157"/>
      <c r="FS157" s="370">
        <f ca="1">G157+I157+K157+AN157+AP157+AR157+BU157+BW157+BY157+DB157+DD157+DF157+EK157+EM157+EI157</f>
        <v>38803.380084000004</v>
      </c>
      <c r="FT157" s="370">
        <f ca="1">SUM(L157:N157,AS157:AU157,BZ157:CB157,DG157:DI157,EN157:EP157)</f>
        <v>0</v>
      </c>
      <c r="FU157" s="370">
        <f ca="1">SUM(AG157:AI157,BN157:BP157,CU157:CW157,EB157:ED157,FI157:FK157)</f>
        <v>27893.313451080005</v>
      </c>
      <c r="FV157"/>
      <c r="FW157" s="371">
        <f ca="1">FS157-FN157-FO157-FP157-FQ157-FT157-FU157</f>
        <v>0</v>
      </c>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c r="IQ157"/>
      <c r="IR157"/>
      <c r="IS157"/>
      <c r="IT157"/>
      <c r="IU157"/>
      <c r="IV157"/>
      <c r="IW157"/>
      <c r="IX157"/>
      <c r="IY157"/>
      <c r="IZ157"/>
      <c r="JA157"/>
      <c r="JB157"/>
      <c r="JC157"/>
      <c r="JD157"/>
      <c r="JE157"/>
      <c r="JF157"/>
      <c r="JG157"/>
      <c r="JH157"/>
      <c r="JI157"/>
      <c r="JJ157"/>
      <c r="JK157"/>
      <c r="JL157"/>
      <c r="JM157"/>
      <c r="JN157"/>
      <c r="JO157"/>
      <c r="JP157"/>
      <c r="JQ157"/>
      <c r="JR157"/>
      <c r="JS157"/>
      <c r="JT157"/>
    </row>
    <row r="158" spans="1:280" ht="15" hidden="1" customHeight="1" x14ac:dyDescent="0.25">
      <c r="A158" s="279">
        <v>2</v>
      </c>
      <c r="B158" s="280" t="str">
        <f t="shared" ref="B158:B176" si="287">B20</f>
        <v/>
      </c>
      <c r="C158" s="280" t="str">
        <f t="shared" ref="C158:C176" si="288">AP102</f>
        <v/>
      </c>
      <c r="D158" s="280" t="str">
        <f>IF(ISERROR(IF(AQ102&lt;&gt;"",AQ102,VLOOKUP(IF(AJ102&lt;&gt;"",AJ102,IF(AL102&lt;&gt;"",AL102,IF(AN102&lt;&gt;"",AN102))),Exploitation!$B$123:$D$127,1,FALSE))),"",IF(AQ102&lt;&gt;"",AQ102,VLOOKUP(IF(AJ102&lt;&gt;"",AJ102,IF(AL102&lt;&gt;"",AL102,IF(AN102&lt;&gt;"",AN102))),Exploitation!$B$123:$D$127,1,FALSE)))</f>
        <v/>
      </c>
      <c r="E158" s="280" t="str">
        <f>IF(ISERROR(IF(AR102&lt;&gt;"",AR102,VLOOKUP(IF(AK102&lt;&gt;"",AK102,IF(AM102&lt;&gt;"",AM102,IF(AO102&lt;&gt;"",AO102))),Exploitation!$B$123:$D$127,1,FALSE))),"",IF(AR102&lt;&gt;"",AR102,VLOOKUP(IF(AK102&lt;&gt;"",AK102,IF(AM102&lt;&gt;"",AM102,IF(AO102&lt;&gt;"",AO102))),Exploitation!$B$123:$D$127,1,FALSE)))</f>
        <v/>
      </c>
      <c r="F158" s="361">
        <f t="shared" ref="F158:G176" si="289">F128</f>
        <v>0</v>
      </c>
      <c r="G158" s="361">
        <f t="shared" si="289"/>
        <v>0</v>
      </c>
      <c r="H158" s="361">
        <f t="shared" ref="H158:I176" si="290">H128</f>
        <v>0</v>
      </c>
      <c r="I158" s="361">
        <f t="shared" si="290"/>
        <v>0</v>
      </c>
      <c r="J158" s="361">
        <f t="shared" ref="J158:J176" si="291">M128</f>
        <v>0</v>
      </c>
      <c r="K158" s="361">
        <f t="shared" ref="K158:K176" si="292">K128</f>
        <v>0</v>
      </c>
      <c r="L158" s="361">
        <f t="shared" ref="L158:L176" si="293">R128</f>
        <v>0</v>
      </c>
      <c r="M158" s="361">
        <f t="shared" si="272"/>
        <v>0</v>
      </c>
      <c r="N158" s="361">
        <f t="shared" si="272"/>
        <v>0</v>
      </c>
      <c r="O158" s="361">
        <f>F158*'Donnees d''entrée'!$C$511</f>
        <v>0</v>
      </c>
      <c r="P158" s="296">
        <f>H158*'Donnees d''entrée'!$C$511</f>
        <v>0</v>
      </c>
      <c r="Q158" s="296">
        <f>J158*'Donnees d''entrée'!$C$512</f>
        <v>0</v>
      </c>
      <c r="R158" s="296">
        <f>IF(ISERROR(J47*'Donnees d''entrée'!$C$674*(G158/(G158+I158+K158))),0,J47*'Donnees d''entrée'!$C$674*(G158/(G158+I158+K158)))</f>
        <v>0</v>
      </c>
      <c r="S158" s="361">
        <f>IF(ISERROR(J47*'Donnees d''entrée'!$C$674*(I158/(G158+I158+K158))),0,J47*'Donnees d''entrée'!$C$674*(I158/(G158+I158+K158)))</f>
        <v>0</v>
      </c>
      <c r="T158" s="361">
        <f>IF(ISERROR(J47*'Donnees d''entrée'!$C$674*(K158/(G158+I158+K158))),0,J47*'Donnees d''entrée'!$C$674*(K158/(G158+I158+K158)))</f>
        <v>0</v>
      </c>
      <c r="U158" s="361">
        <f>F158*'Donnees d''entrée'!$C$513</f>
        <v>0</v>
      </c>
      <c r="V158" s="361">
        <f>H158*'Donnees d''entrée'!$C$513</f>
        <v>0</v>
      </c>
      <c r="W158" s="361">
        <f>J158*'Donnees d''entrée'!$C$514</f>
        <v>0</v>
      </c>
      <c r="X158" s="361">
        <f>F158*'Donnees d''entrée'!$C$515</f>
        <v>0</v>
      </c>
      <c r="Y158" s="361">
        <f>H158*'Donnees d''entrée'!$C$515</f>
        <v>0</v>
      </c>
      <c r="Z158" s="296">
        <f t="shared" ref="Z158:Z176" si="294">F158-L158-O158-R158-U158-X158</f>
        <v>0</v>
      </c>
      <c r="AA158" s="296">
        <f>H158-M158-P158-S158-V158-Y158</f>
        <v>0</v>
      </c>
      <c r="AB158" s="296">
        <f t="shared" ref="AB158:AB176" si="295">J158-N158-Q158-T158-W158</f>
        <v>0</v>
      </c>
      <c r="AC158" s="358">
        <f t="shared" si="273"/>
        <v>0</v>
      </c>
      <c r="AD158" s="296">
        <f t="shared" ref="AD158:AD176" si="296">Z158*$AC158</f>
        <v>0</v>
      </c>
      <c r="AE158" s="296">
        <f>AA158*$AC158</f>
        <v>0</v>
      </c>
      <c r="AF158" s="296">
        <f t="shared" si="274"/>
        <v>0</v>
      </c>
      <c r="AG158" s="296">
        <f t="shared" ref="AG158:AG176" si="297">G158-L158-O158-R158-U158-X158</f>
        <v>0</v>
      </c>
      <c r="AH158" s="296">
        <f t="shared" ref="AH158:AH176" si="298">I158-M158-P158-S158-V158-Y158</f>
        <v>0</v>
      </c>
      <c r="AI158" s="296">
        <f t="shared" ref="AI158:AI176" si="299">K158-N158-Q158-T158-W158</f>
        <v>0</v>
      </c>
      <c r="AJ158" s="280" t="str">
        <f t="shared" ref="AJ158:AJ176" si="300">CO102</f>
        <v/>
      </c>
      <c r="AK158" s="280" t="str">
        <f>IF(ISERROR(IF(CP102&lt;&gt;"",CP102,VLOOKUP(IF(CI102&lt;&gt;"",CI102,IF(CK102&lt;&gt;"",CK102,IF(CM102&lt;&gt;"",CM102))),Exploitation!$B$123:$D$127,1,FALSE))),"",IF(CP102&lt;&gt;"",CP102,VLOOKUP(IF(CI102&lt;&gt;"",CI102,IF(CK102&lt;&gt;"",CK102,IF(CM102&lt;&gt;"",CM102))),Exploitation!$B$123:$D$127,1,FALSE)))</f>
        <v/>
      </c>
      <c r="AL158" s="280" t="str">
        <f>IF(ISERROR(IF(CQ102&lt;&gt;"",CQ102,VLOOKUP(IF(CJ102&lt;&gt;"",CJ102,IF(CL102&lt;&gt;"",CL102,IF(CN102&lt;&gt;"",CN102))),Exploitation!$B$123:$D$127,1,FALSE))),"",IF(CQ102&lt;&gt;"",CQ102,VLOOKUP(IF(CJ102&lt;&gt;"",CJ102,IF(CL102&lt;&gt;"",CL102,IF(CN102&lt;&gt;"",CN102))),Exploitation!$B$123:$D$127,1,FALSE)))</f>
        <v/>
      </c>
      <c r="AM158" s="361">
        <f t="shared" ref="AM158:AM176" si="301">X128</f>
        <v>0</v>
      </c>
      <c r="AN158" s="361">
        <f t="shared" si="275"/>
        <v>0</v>
      </c>
      <c r="AO158" s="361">
        <f t="shared" si="275"/>
        <v>0</v>
      </c>
      <c r="AP158" s="361">
        <f t="shared" si="275"/>
        <v>0</v>
      </c>
      <c r="AQ158" s="361">
        <f t="shared" ref="AQ158:AQ176" si="302">AE128</f>
        <v>0</v>
      </c>
      <c r="AR158" s="361">
        <f t="shared" si="275"/>
        <v>0</v>
      </c>
      <c r="AS158" s="361">
        <f t="shared" ref="AS158:AU176" si="303">AJ128</f>
        <v>0</v>
      </c>
      <c r="AT158" s="361">
        <f t="shared" si="303"/>
        <v>0</v>
      </c>
      <c r="AU158" s="361">
        <f t="shared" si="303"/>
        <v>0</v>
      </c>
      <c r="AV158" s="361">
        <f>AM158*'Donnees d''entrée'!$C$511</f>
        <v>0</v>
      </c>
      <c r="AW158" s="296">
        <f>AO158*'Donnees d''entrée'!$C$511</f>
        <v>0</v>
      </c>
      <c r="AX158" s="296">
        <f>AQ158*'Donnees d''entrée'!$C$512</f>
        <v>0</v>
      </c>
      <c r="AY158" s="296">
        <f>IF(ISERROR(V47*'Donnees d''entrée'!$C$674*(AN158/(AN158+AP158+AR158))),0,V47*'Donnees d''entrée'!$C$674*(AN158/(AN158+AP158+AR158)))</f>
        <v>0</v>
      </c>
      <c r="AZ158" s="361">
        <f>IF(ISERROR(V47*'Donnees d''entrée'!$C$674*(AP158/(AN158+AP158+AR158))),0,V47*'Donnees d''entrée'!$C$674*(AP158/(AN158+AP158+AR158)))</f>
        <v>0</v>
      </c>
      <c r="BA158" s="361">
        <f>IF(ISERROR(V47*'Donnees d''entrée'!$C$674*(AR158/(AN158+AP158+AR158))),0,V47*'Donnees d''entrée'!$C$674*(AR158/(AN158+AP158+AR158)))</f>
        <v>0</v>
      </c>
      <c r="BB158" s="361">
        <f>AM158*'Donnees d''entrée'!$C$513</f>
        <v>0</v>
      </c>
      <c r="BC158" s="361">
        <f>AO158*'Donnees d''entrée'!$C$513</f>
        <v>0</v>
      </c>
      <c r="BD158" s="361">
        <f>AQ158*'Donnees d''entrée'!$C$514</f>
        <v>0</v>
      </c>
      <c r="BE158" s="361">
        <f>AM158*'Donnees d''entrée'!$C$515</f>
        <v>0</v>
      </c>
      <c r="BF158" s="361">
        <f>AO158*'Donnees d''entrée'!$C$515</f>
        <v>0</v>
      </c>
      <c r="BG158" s="296">
        <f t="shared" ref="BG158:BG176" si="304">AM158-AS158-AV158-AY158-BB158-BE158</f>
        <v>0</v>
      </c>
      <c r="BH158" s="296">
        <f>AO158-AT158-AW158-AZ158-BC158-BF158</f>
        <v>0</v>
      </c>
      <c r="BI158" s="296">
        <f t="shared" ref="BI158:BI176" si="305">AQ158-AU158-AX158-BA158-BD158</f>
        <v>0</v>
      </c>
      <c r="BJ158" s="358">
        <f t="shared" si="276"/>
        <v>0</v>
      </c>
      <c r="BK158" s="296">
        <f t="shared" ref="BK158:BK176" si="306">BG158*$BJ158</f>
        <v>0</v>
      </c>
      <c r="BL158" s="296">
        <f t="shared" si="277"/>
        <v>0</v>
      </c>
      <c r="BM158" s="296">
        <f t="shared" si="277"/>
        <v>0</v>
      </c>
      <c r="BN158" s="296">
        <f t="shared" ref="BN158:BN176" si="307">AN158-AS158-AV158-AY158-BB158-BE158</f>
        <v>0</v>
      </c>
      <c r="BO158" s="296">
        <f t="shared" ref="BO158:BO176" si="308">AP158-AT158-AW158-AZ158-BC158-BF158</f>
        <v>0</v>
      </c>
      <c r="BP158" s="296">
        <f t="shared" ref="BP158:BP176" si="309">AR158-AU158-AX158-BA158-BD158</f>
        <v>0</v>
      </c>
      <c r="BQ158" s="280" t="str">
        <f t="shared" ref="BQ158:BQ176" si="310">EN102</f>
        <v/>
      </c>
      <c r="BR158" s="280" t="str">
        <f>IF(ISERROR(IF(EO102&lt;&gt;"",EO102,VLOOKUP(IF(EH102&lt;&gt;"",EH102,IF(EJ102&lt;&gt;"",EJ102,IF(EL102&lt;&gt;"",EL102))),Exploitation!$B$123:$D$127,1,FALSE))),"",IF(EO102&lt;&gt;"",EO102,VLOOKUP(IF(EH102&lt;&gt;"",EH102,IF(EJ102&lt;&gt;"",EJ102,IF(EL102&lt;&gt;"",EL102))),Exploitation!$B$123:$D$127,1,FALSE)))</f>
        <v/>
      </c>
      <c r="BS158" s="280" t="str">
        <f>IF(ISERROR(IF(EP102&lt;&gt;"",EP102,VLOOKUP(IF(EI102&lt;&gt;"",EI102,IF(EK102&lt;&gt;"",EK102,IF(EM102&lt;&gt;"",EM102))),Exploitation!$B$123:$D$127,1,FALSE))),"",IF(EP102&lt;&gt;"",EP102,VLOOKUP(IF(EI102&lt;&gt;"",EI102,IF(EK102&lt;&gt;"",EK102,IF(EM102&lt;&gt;"",EM102))),Exploitation!$B$123:$D$127,1,FALSE)))</f>
        <v/>
      </c>
      <c r="BT158" s="361">
        <f t="shared" ref="BT158:BT176" si="311">AP128</f>
        <v>0</v>
      </c>
      <c r="BU158" s="361">
        <f t="shared" si="278"/>
        <v>0</v>
      </c>
      <c r="BV158" s="361">
        <f t="shared" si="278"/>
        <v>0</v>
      </c>
      <c r="BW158" s="361">
        <f t="shared" si="278"/>
        <v>0</v>
      </c>
      <c r="BX158" s="361">
        <f t="shared" ref="BX158:BX176" si="312">AW128</f>
        <v>0</v>
      </c>
      <c r="BY158" s="361">
        <f t="shared" si="278"/>
        <v>0</v>
      </c>
      <c r="BZ158" s="361">
        <f t="shared" ref="BZ158:BZ176" si="313">BB128</f>
        <v>0</v>
      </c>
      <c r="CA158" s="361">
        <f t="shared" si="279"/>
        <v>0</v>
      </c>
      <c r="CB158" s="361">
        <f t="shared" si="279"/>
        <v>0</v>
      </c>
      <c r="CC158" s="361">
        <f>BT158*'Donnees d''entrée'!$C$511</f>
        <v>0</v>
      </c>
      <c r="CD158" s="296">
        <f>BV158*'Donnees d''entrée'!$C$511</f>
        <v>0</v>
      </c>
      <c r="CE158" s="296">
        <f>BX158*'Donnees d''entrée'!$C$512</f>
        <v>0</v>
      </c>
      <c r="CF158" s="296">
        <f>IF(ISERROR(BC47*'Donnees d''entrée'!$C$674*(BU158/(BU158+BW158+BY158))),0,BC47*'Donnees d''entrée'!$C$674*(BU158/(BU158+BW158+BY158)))</f>
        <v>0</v>
      </c>
      <c r="CG158" s="361">
        <f>IF(ISERROR(AH47*'Donnees d''entrée'!$C$674*(BW158/(BU158+BW158+BY158))),0,AH47*'Donnees d''entrée'!$C$674*(BW158/(BU158+BW158+BY158)))</f>
        <v>0</v>
      </c>
      <c r="CH158" s="361">
        <f>IF(ISERROR(AH47*'Donnees d''entrée'!$C$674*(BY158/(BU158+BW158+BY158))),0,AH47*'Donnees d''entrée'!$C$674*(BY158/(BU158+BW158+BY158)))</f>
        <v>0</v>
      </c>
      <c r="CI158" s="361">
        <f>BT158*'Donnees d''entrée'!$C$513</f>
        <v>0</v>
      </c>
      <c r="CJ158" s="361">
        <f>BV158*'Donnees d''entrée'!$C$513</f>
        <v>0</v>
      </c>
      <c r="CK158" s="361">
        <f>BX158*'Donnees d''entrée'!$C$514</f>
        <v>0</v>
      </c>
      <c r="CL158" s="361">
        <f>BT158*'Donnees d''entrée'!$C$515</f>
        <v>0</v>
      </c>
      <c r="CM158" s="361">
        <f>BV158*'Donnees d''entrée'!$C$515</f>
        <v>0</v>
      </c>
      <c r="CN158" s="296">
        <f t="shared" ref="CN158:CN176" si="314">BT158-BZ158-CC158-CF158-CI158-CL158</f>
        <v>0</v>
      </c>
      <c r="CO158" s="296">
        <f>BV158-CA158-CD158-CG158-CJ158-CM158</f>
        <v>0</v>
      </c>
      <c r="CP158" s="296">
        <f t="shared" ref="CP158:CP176" si="315">BX158-CB158-CE158-CH158-CK158</f>
        <v>0</v>
      </c>
      <c r="CQ158" s="358">
        <f t="shared" si="280"/>
        <v>0</v>
      </c>
      <c r="CR158" s="296">
        <f t="shared" ref="CR158:CR176" si="316">CN158*$CQ158</f>
        <v>0</v>
      </c>
      <c r="CS158" s="296">
        <f t="shared" ref="CS158:CT172" si="317">CO158*$CQ158</f>
        <v>0</v>
      </c>
      <c r="CT158" s="296">
        <f t="shared" si="317"/>
        <v>0</v>
      </c>
      <c r="CU158" s="296">
        <f t="shared" ref="CU158:CU176" si="318">BU158-BZ158-CC158-CF158-CI158-CL158</f>
        <v>0</v>
      </c>
      <c r="CV158" s="296">
        <f t="shared" ref="CV158:CV176" si="319">BW158-CA158-CD158-CG158-CJ158-CM158</f>
        <v>0</v>
      </c>
      <c r="CW158" s="296">
        <f t="shared" ref="CW158:CW176" si="320">BY158-CB158-CE158-CH158-CK158</f>
        <v>0</v>
      </c>
      <c r="CX158" s="369" t="str">
        <f t="shared" ref="CX158:CX176" si="321">GM102</f>
        <v/>
      </c>
      <c r="CY158" s="280" t="str">
        <f>IF(ISERROR(IF(GN102&lt;&gt;"",GN102,VLOOKUP(IF(GG102&lt;&gt;"",GG102,IF(GI102&lt;&gt;"",GI102,IF(GK102&lt;&gt;"",GK102))),Exploitation!$B$123:$D$127,1,FALSE))),"",IF(GN102&lt;&gt;"",GN102,VLOOKUP(IF(GG102&lt;&gt;"",GG102,IF(GI102&lt;&gt;"",GI102,IF(GK102&lt;&gt;"",GK102))),Exploitation!$B$123:$D$127,1,FALSE)))</f>
        <v/>
      </c>
      <c r="CZ158" s="280" t="str">
        <f>IF(ISERROR(IF(GO102&lt;&gt;"",GO102,VLOOKUP(IF(GH102&lt;&gt;"",GH102,IF(GJ102&lt;&gt;"",GJ102,IF(GL102&lt;&gt;"",GL102))),Exploitation!$B$123:$D$127,1,FALSE))),"",IF(GO102&lt;&gt;"",GO102,VLOOKUP(IF(GH102&lt;&gt;"",GH102,IF(GJ102&lt;&gt;"",GJ102,IF(GL102&lt;&gt;"",GL102))),Exploitation!$B$123:$D$127,1,FALSE)))</f>
        <v/>
      </c>
      <c r="DA158" s="361">
        <f t="shared" ref="DA158:DA176" si="322">BH128</f>
        <v>0</v>
      </c>
      <c r="DB158" s="361">
        <f t="shared" si="281"/>
        <v>0</v>
      </c>
      <c r="DC158" s="361">
        <f t="shared" si="281"/>
        <v>0</v>
      </c>
      <c r="DD158" s="361">
        <f t="shared" si="281"/>
        <v>0</v>
      </c>
      <c r="DE158" s="361">
        <f t="shared" ref="DE158:DE176" si="323">BO128</f>
        <v>0</v>
      </c>
      <c r="DF158" s="361">
        <f t="shared" si="281"/>
        <v>0</v>
      </c>
      <c r="DG158" s="361">
        <f t="shared" ref="DG158:DG176" si="324">BT128</f>
        <v>0</v>
      </c>
      <c r="DH158" s="361">
        <f t="shared" si="282"/>
        <v>0</v>
      </c>
      <c r="DI158" s="361">
        <f t="shared" si="282"/>
        <v>0</v>
      </c>
      <c r="DJ158" s="361">
        <f>DA158*'Donnees d''entrée'!$C$511</f>
        <v>0</v>
      </c>
      <c r="DK158" s="296">
        <f>DC158*'Donnees d''entrée'!$C$511</f>
        <v>0</v>
      </c>
      <c r="DL158" s="296">
        <f>DE158*'Donnees d''entrée'!$C$512</f>
        <v>0</v>
      </c>
      <c r="DM158" s="296">
        <f>IF(ISERROR(AT47*'Donnees d''entrée'!$C$674*(DB158/(DB158+DD158+DF158))),0,AT47*'Donnees d''entrée'!$C$674*(DB158/(DB158+DD158+DF158)))</f>
        <v>0</v>
      </c>
      <c r="DN158" s="361">
        <f>IF(ISERROR(AT47*'Donnees d''entrée'!$C$674*(DD158/(DB158+DD158+DF158))),0,AT47*'Donnees d''entrée'!$C$674*(DD158/(DB158+DD158+DF158)))</f>
        <v>0</v>
      </c>
      <c r="DO158" s="361">
        <f>IF(ISERROR(AT47*'Donnees d''entrée'!$C$674*(DF158/(DB158+DD158+DF158))),0,AT47*'Donnees d''entrée'!$C$674*(DF158/(DB158+DD158+DF158)))</f>
        <v>0</v>
      </c>
      <c r="DP158" s="361">
        <f>DA158*'Donnees d''entrée'!$C$513</f>
        <v>0</v>
      </c>
      <c r="DQ158" s="361">
        <f>DC158*'Donnees d''entrée'!$C$513</f>
        <v>0</v>
      </c>
      <c r="DR158" s="361">
        <f>DE158*'Donnees d''entrée'!$C$514</f>
        <v>0</v>
      </c>
      <c r="DS158" s="361">
        <f>DA158*'Donnees d''entrée'!$C$515</f>
        <v>0</v>
      </c>
      <c r="DT158" s="361">
        <f>DC158*'Donnees d''entrée'!$C$515</f>
        <v>0</v>
      </c>
      <c r="DU158" s="296">
        <f t="shared" ref="DU158:DU176" si="325">DA158-DG158-DJ158-DM158-DP158-DS158</f>
        <v>0</v>
      </c>
      <c r="DV158" s="296">
        <f>DC158-DH158-DK158-DN158-DQ158-DT158</f>
        <v>0</v>
      </c>
      <c r="DW158" s="296">
        <f t="shared" ref="DW158:DW176" si="326">DE158-DI158-DL158-DO158-DR158</f>
        <v>0</v>
      </c>
      <c r="DX158" s="358">
        <f t="shared" si="283"/>
        <v>0</v>
      </c>
      <c r="DY158" s="296">
        <f t="shared" ref="DY158:DY176" si="327">DU158*$DX158</f>
        <v>0</v>
      </c>
      <c r="DZ158" s="296">
        <f t="shared" ref="DZ158:EA172" si="328">DV158*$DX158</f>
        <v>0</v>
      </c>
      <c r="EA158" s="296">
        <f t="shared" si="328"/>
        <v>0</v>
      </c>
      <c r="EB158" s="296">
        <f t="shared" ref="EB158:EB176" si="329">DB158-DG158-DJ158-DM158-DP158-DS158</f>
        <v>0</v>
      </c>
      <c r="EC158" s="296">
        <f t="shared" ref="EC158:EC176" si="330">DD158-DH158-DK158-DN158-DQ158-DT158</f>
        <v>0</v>
      </c>
      <c r="ED158" s="296">
        <f t="shared" ref="ED158:ED176" si="331">DF158-DI158-DL158-DO158-DR158</f>
        <v>0</v>
      </c>
      <c r="EE158" s="369" t="str">
        <f t="shared" ref="EE158:EE176" si="332">IL102</f>
        <v/>
      </c>
      <c r="EF158" s="280" t="str">
        <f>IF(ISERROR(IF(IM102&lt;&gt;"",IM102,VLOOKUP(IF(IF102&lt;&gt;"",IF102,IF(IH102&lt;&gt;"",IH102,IF(IJ102&lt;&gt;"",IJ102))),Exploitation!$B$123:$D$127,1,FALSE))),"",IF(IM102&lt;&gt;"",IM102,VLOOKUP(IF(IF102&lt;&gt;"",IF102,IF(IH102&lt;&gt;"",IH102,IF(IJ102&lt;&gt;"",IJ102))),Exploitation!$B$123:$D$127,1,FALSE)))</f>
        <v/>
      </c>
      <c r="EG158" s="280" t="str">
        <f>IF(ISERROR(IF(IN102&lt;&gt;"",IN102,VLOOKUP(IF(IG102&lt;&gt;"",IG102,IF(II102&lt;&gt;"",II102,IF(IK102&lt;&gt;"",IK102))),Exploitation!$B$123:$D$127,1,FALSE))),"",IF(IN102&lt;&gt;"",IN102,VLOOKUP(IF(IG102&lt;&gt;"",IG102,IF(II102&lt;&gt;"",II102,IF(IK102&lt;&gt;"",IK102))),Exploitation!$B$123:$D$127,1,FALSE)))</f>
        <v/>
      </c>
      <c r="EH158" s="361">
        <f t="shared" ref="EH158:EH176" si="333">BZ128</f>
        <v>0</v>
      </c>
      <c r="EI158" s="361">
        <f t="shared" si="284"/>
        <v>0</v>
      </c>
      <c r="EJ158" s="361">
        <f t="shared" si="284"/>
        <v>0</v>
      </c>
      <c r="EK158" s="361">
        <f t="shared" si="284"/>
        <v>0</v>
      </c>
      <c r="EL158" s="361">
        <f t="shared" ref="EL158:EL176" si="334">CG128</f>
        <v>0</v>
      </c>
      <c r="EM158" s="361">
        <f t="shared" si="284"/>
        <v>0</v>
      </c>
      <c r="EN158" s="361">
        <f t="shared" ref="EN158:EN176" si="335">CL128</f>
        <v>0</v>
      </c>
      <c r="EO158" s="361">
        <f t="shared" si="285"/>
        <v>0</v>
      </c>
      <c r="EP158" s="361">
        <f t="shared" si="285"/>
        <v>0</v>
      </c>
      <c r="EQ158" s="361">
        <f>EH158*'Donnees d''entrée'!$C$511</f>
        <v>0</v>
      </c>
      <c r="ER158" s="296">
        <f>EJ158*'Donnees d''entrée'!$C$511</f>
        <v>0</v>
      </c>
      <c r="ES158" s="296">
        <f>EL158*'Donnees d''entrée'!$C$512</f>
        <v>0</v>
      </c>
      <c r="ET158" s="296">
        <f>IF(ISERROR(BF47*'Donnees d''entrée'!$C$674*(EI158/(EI158+EK158+EM158))),0,BF47*'Donnees d''entrée'!$C$674*(EI158/(EI158+EK158+EM158)))</f>
        <v>0</v>
      </c>
      <c r="EU158" s="361">
        <f>IF(ISERROR(BF47*'Donnees d''entrée'!$C$674*(EK158/(EI158+EK158+EM158))),0,BF47*'Donnees d''entrée'!$C$674*(EK158/(EI158+EK158+EM158)))</f>
        <v>0</v>
      </c>
      <c r="EV158" s="361">
        <f>IF(ISERROR(BF47*'Donnees d''entrée'!$C$674*(EM158/(EI158+EK158+EM158))),0,BF47*'Donnees d''entrée'!$C$674*(EM158/(EI158+EK158+EM158)))</f>
        <v>0</v>
      </c>
      <c r="EW158" s="361">
        <f>EH158*'Donnees d''entrée'!$C$513</f>
        <v>0</v>
      </c>
      <c r="EX158" s="361">
        <f>EJ158*'Donnees d''entrée'!$C$513</f>
        <v>0</v>
      </c>
      <c r="EY158" s="361">
        <f>EL158*'Donnees d''entrée'!$C$514</f>
        <v>0</v>
      </c>
      <c r="EZ158" s="361">
        <f>EH158*'Donnees d''entrée'!$C$515</f>
        <v>0</v>
      </c>
      <c r="FA158" s="361">
        <f>EJ158*'Donnees d''entrée'!$C$515</f>
        <v>0</v>
      </c>
      <c r="FB158" s="296">
        <f t="shared" ref="FB158:FB176" si="336">EH158-EN158-EQ158-ET158-EW158-EZ158</f>
        <v>0</v>
      </c>
      <c r="FC158" s="296">
        <f>EJ158-EO158-ER158-EU158-EX158-FA158</f>
        <v>0</v>
      </c>
      <c r="FD158" s="296">
        <f t="shared" ref="FD158:FD176" si="337">EL158-EP158-ES158-EV158-EY158</f>
        <v>0</v>
      </c>
      <c r="FE158" s="358">
        <f t="shared" si="286"/>
        <v>0</v>
      </c>
      <c r="FF158" s="296">
        <f t="shared" ref="FF158:FF176" si="338">FB158*$FE158</f>
        <v>0</v>
      </c>
      <c r="FG158" s="296">
        <f t="shared" ref="FG158:FH172" si="339">FC158*$FE158</f>
        <v>0</v>
      </c>
      <c r="FH158" s="296">
        <f t="shared" si="339"/>
        <v>0</v>
      </c>
      <c r="FI158" s="296">
        <f t="shared" ref="FI158:FI176" si="340">EI158-EN158-EQ158-ET158-EW158-EZ158</f>
        <v>0</v>
      </c>
      <c r="FJ158" s="296">
        <f t="shared" ref="FJ158:FJ176" si="341">EK158-EO158-ER158-EU158-EX158-FA158</f>
        <v>0</v>
      </c>
      <c r="FK158" s="296">
        <f t="shared" ref="FK158:FK176" si="342">EM158-EP158-ES158-EV158-EY158</f>
        <v>0</v>
      </c>
      <c r="FL158"/>
      <c r="FM158"/>
      <c r="FN158" s="370">
        <f t="shared" ref="FN158:FN176" si="343">SUM(O158:Q158,AV158:AX158,CC158:CE158,DJ158:DL158,EQ158:ES158)</f>
        <v>0</v>
      </c>
      <c r="FO158" s="370">
        <f t="shared" ref="FO158:FO176" si="344">SUM(R158:T158,AY158:BA158,CF158:CH158,DM158:DO158,ET158:EV158)</f>
        <v>0</v>
      </c>
      <c r="FP158" s="370">
        <f t="shared" ref="FP158:FP176" si="345">SUM(U158:W158,BB158:BD158,CI158:CK158,DP158:DR158,EW158:EY158)</f>
        <v>0</v>
      </c>
      <c r="FQ158" s="370">
        <f>SUM(X158:Y158,BE158:BF158,CL158:CM158,DS158:DT158,EZ158:FA158)</f>
        <v>0</v>
      </c>
      <c r="FR158"/>
      <c r="FS158" s="370">
        <f t="shared" ref="FS158:FS176" si="346">G158+I158+K158+AN158+AP158+AR158+BU158+BW158+BY158+DB158+DD158+DF158+EK158+EM158+EI158</f>
        <v>0</v>
      </c>
      <c r="FT158" s="370">
        <f t="shared" ref="FT158:FT176" si="347">SUM(L158:N158,AS158:AU158,BZ158:CB158,DG158:DI158,EN158:EP158)</f>
        <v>0</v>
      </c>
      <c r="FU158" s="370">
        <f t="shared" ref="FU158:FU176" si="348">SUM(AG158:AI158,BN158:BP158,CU158:CW158,EB158:ED158,FI158:FK158)</f>
        <v>0</v>
      </c>
      <c r="FV158"/>
      <c r="FW158" s="371">
        <f t="shared" ref="FW158:FW176" si="349">FS158-FN158-FO158-FP158-FQ158-FT158-FU158</f>
        <v>0</v>
      </c>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c r="IQ158"/>
      <c r="IR158"/>
      <c r="IS158"/>
      <c r="IT158"/>
      <c r="IU158"/>
      <c r="IV158"/>
      <c r="IW158"/>
      <c r="IX158"/>
      <c r="IY158"/>
      <c r="IZ158"/>
      <c r="JA158"/>
      <c r="JB158"/>
      <c r="JC158"/>
      <c r="JD158"/>
      <c r="JE158"/>
      <c r="JF158"/>
      <c r="JG158"/>
      <c r="JH158"/>
      <c r="JI158"/>
      <c r="JJ158"/>
      <c r="JK158"/>
      <c r="JL158"/>
      <c r="JM158"/>
      <c r="JN158"/>
      <c r="JO158"/>
      <c r="JP158"/>
      <c r="JQ158"/>
      <c r="JR158"/>
      <c r="JS158"/>
      <c r="JT158"/>
    </row>
    <row r="159" spans="1:280" hidden="1" x14ac:dyDescent="0.25">
      <c r="A159" s="279">
        <v>3</v>
      </c>
      <c r="B159" s="280" t="str">
        <f t="shared" si="287"/>
        <v/>
      </c>
      <c r="C159" s="280" t="str">
        <f t="shared" si="288"/>
        <v/>
      </c>
      <c r="D159" s="280" t="str">
        <f>IF(ISERROR(IF(AQ103&lt;&gt;"",AQ103,VLOOKUP(IF(AJ103&lt;&gt;"",AJ103,IF(AL103&lt;&gt;"",AL103,IF(AN103&lt;&gt;"",AN103))),Exploitation!$B$123:$D$127,1,FALSE))),"",IF(AQ103&lt;&gt;"",AQ103,VLOOKUP(IF(AJ103&lt;&gt;"",AJ103,IF(AL103&lt;&gt;"",AL103,IF(AN103&lt;&gt;"",AN103))),Exploitation!$B$123:$D$127,1,FALSE)))</f>
        <v/>
      </c>
      <c r="E159" s="280" t="str">
        <f>IF(ISERROR(IF(AR103&lt;&gt;"",AR103,VLOOKUP(IF(AK103&lt;&gt;"",AK103,IF(AM103&lt;&gt;"",AM103,IF(AO103&lt;&gt;"",AO103))),Exploitation!$B$123:$D$127,1,FALSE))),"",IF(AR103&lt;&gt;"",AR103,VLOOKUP(IF(AK103&lt;&gt;"",AK103,IF(AM103&lt;&gt;"",AM103,IF(AO103&lt;&gt;"",AO103))),Exploitation!$B$123:$D$127,1,FALSE)))</f>
        <v/>
      </c>
      <c r="F159" s="361">
        <f t="shared" si="289"/>
        <v>0</v>
      </c>
      <c r="G159" s="361">
        <f t="shared" si="289"/>
        <v>0</v>
      </c>
      <c r="H159" s="361">
        <f t="shared" si="290"/>
        <v>0</v>
      </c>
      <c r="I159" s="361">
        <f t="shared" si="290"/>
        <v>0</v>
      </c>
      <c r="J159" s="361">
        <f t="shared" si="291"/>
        <v>0</v>
      </c>
      <c r="K159" s="361">
        <f t="shared" si="292"/>
        <v>0</v>
      </c>
      <c r="L159" s="361">
        <f t="shared" si="293"/>
        <v>0</v>
      </c>
      <c r="M159" s="361">
        <f t="shared" si="272"/>
        <v>0</v>
      </c>
      <c r="N159" s="361">
        <f t="shared" si="272"/>
        <v>0</v>
      </c>
      <c r="O159" s="361">
        <f>F159*'Donnees d''entrée'!$C$511</f>
        <v>0</v>
      </c>
      <c r="P159" s="296">
        <f>H159*'Donnees d''entrée'!$C$511</f>
        <v>0</v>
      </c>
      <c r="Q159" s="296">
        <f>J159*'Donnees d''entrée'!$C$512</f>
        <v>0</v>
      </c>
      <c r="R159" s="296">
        <f>IF(ISERROR(J48*'Donnees d''entrée'!$C$674*(G159/(G159+I159+K159))),0,J48*'Donnees d''entrée'!$C$674*(G159/(G159+I159+K159)))</f>
        <v>0</v>
      </c>
      <c r="S159" s="361">
        <f>IF(ISERROR(J48*'Donnees d''entrée'!$C$674*(I159/(G159+I159+K159))),0,J48*'Donnees d''entrée'!$C$674*(I159/(G159+I159+K159)))</f>
        <v>0</v>
      </c>
      <c r="T159" s="361">
        <f>IF(ISERROR(J48*'Donnees d''entrée'!$C$674*(K159/(G159+I159+K159))),0,J48*'Donnees d''entrée'!$C$674*(K159/(G159+I159+K159)))</f>
        <v>0</v>
      </c>
      <c r="U159" s="361">
        <f>F159*'Donnees d''entrée'!$C$513</f>
        <v>0</v>
      </c>
      <c r="V159" s="361">
        <f>H159*'Donnees d''entrée'!$C$513</f>
        <v>0</v>
      </c>
      <c r="W159" s="361">
        <f>J159*'Donnees d''entrée'!$C$514</f>
        <v>0</v>
      </c>
      <c r="X159" s="361">
        <f>F159*'Donnees d''entrée'!$C$515</f>
        <v>0</v>
      </c>
      <c r="Y159" s="361">
        <f>H159*'Donnees d''entrée'!$C$515</f>
        <v>0</v>
      </c>
      <c r="Z159" s="296">
        <f t="shared" si="294"/>
        <v>0</v>
      </c>
      <c r="AA159" s="296">
        <f t="shared" ref="AA159:AA176" si="350">H159-M159-P159-S159-V159-Y159</f>
        <v>0</v>
      </c>
      <c r="AB159" s="296">
        <f t="shared" si="295"/>
        <v>0</v>
      </c>
      <c r="AC159" s="358">
        <f t="shared" si="273"/>
        <v>0</v>
      </c>
      <c r="AD159" s="296">
        <f t="shared" si="296"/>
        <v>0</v>
      </c>
      <c r="AE159" s="296">
        <f t="shared" si="274"/>
        <v>0</v>
      </c>
      <c r="AF159" s="296">
        <f t="shared" si="274"/>
        <v>0</v>
      </c>
      <c r="AG159" s="296">
        <f t="shared" si="297"/>
        <v>0</v>
      </c>
      <c r="AH159" s="296">
        <f t="shared" si="298"/>
        <v>0</v>
      </c>
      <c r="AI159" s="296">
        <f t="shared" si="299"/>
        <v>0</v>
      </c>
      <c r="AJ159" s="280" t="str">
        <f t="shared" si="300"/>
        <v/>
      </c>
      <c r="AK159" s="280" t="str">
        <f>IF(ISERROR(IF(CP103&lt;&gt;"",CP103,VLOOKUP(IF(CI103&lt;&gt;"",CI103,IF(CK103&lt;&gt;"",CK103,IF(CM103&lt;&gt;"",CM103))),Exploitation!$B$123:$D$127,1,FALSE))),"",IF(CP103&lt;&gt;"",CP103,VLOOKUP(IF(CI103&lt;&gt;"",CI103,IF(CK103&lt;&gt;"",CK103,IF(CM103&lt;&gt;"",CM103))),Exploitation!$B$123:$D$127,1,FALSE)))</f>
        <v/>
      </c>
      <c r="AL159" s="280" t="str">
        <f>IF(ISERROR(IF(CQ103&lt;&gt;"",CQ103,VLOOKUP(IF(CJ103&lt;&gt;"",CJ103,IF(CL103&lt;&gt;"",CL103,IF(CN103&lt;&gt;"",CN103))),Exploitation!$B$123:$D$127,1,FALSE))),"",IF(CQ103&lt;&gt;"",CQ103,VLOOKUP(IF(CJ103&lt;&gt;"",CJ103,IF(CL103&lt;&gt;"",CL103,IF(CN103&lt;&gt;"",CN103))),Exploitation!$B$123:$D$127,1,FALSE)))</f>
        <v/>
      </c>
      <c r="AM159" s="361">
        <f t="shared" si="301"/>
        <v>0</v>
      </c>
      <c r="AN159" s="361">
        <f t="shared" si="275"/>
        <v>0</v>
      </c>
      <c r="AO159" s="361">
        <f t="shared" si="275"/>
        <v>0</v>
      </c>
      <c r="AP159" s="361">
        <f t="shared" si="275"/>
        <v>0</v>
      </c>
      <c r="AQ159" s="361">
        <f t="shared" si="302"/>
        <v>0</v>
      </c>
      <c r="AR159" s="361">
        <f t="shared" si="275"/>
        <v>0</v>
      </c>
      <c r="AS159" s="361">
        <f t="shared" si="303"/>
        <v>0</v>
      </c>
      <c r="AT159" s="361">
        <f t="shared" si="303"/>
        <v>0</v>
      </c>
      <c r="AU159" s="361">
        <f t="shared" si="303"/>
        <v>0</v>
      </c>
      <c r="AV159" s="361">
        <f>AM159*'Donnees d''entrée'!$C$511</f>
        <v>0</v>
      </c>
      <c r="AW159" s="296">
        <f>AO159*'Donnees d''entrée'!$C$511</f>
        <v>0</v>
      </c>
      <c r="AX159" s="296">
        <f>AQ159*'Donnees d''entrée'!$C$512</f>
        <v>0</v>
      </c>
      <c r="AY159" s="296">
        <f>IF(ISERROR(V48*'Donnees d''entrée'!$C$674*(AN159/(AN159+AP159+AR159))),0,V48*'Donnees d''entrée'!$C$674*(AN159/(AN159+AP159+AR159)))</f>
        <v>0</v>
      </c>
      <c r="AZ159" s="361">
        <f>IF(ISERROR(V48*'Donnees d''entrée'!$C$674*(AP159/(AN159+AP159+AR159))),0,V48*'Donnees d''entrée'!$C$674*(AP159/(AN159+AP159+AR159)))</f>
        <v>0</v>
      </c>
      <c r="BA159" s="361">
        <f>IF(ISERROR(V48*'Donnees d''entrée'!$C$674*(AR159/(AN159+AP159+AR159))),0,V48*'Donnees d''entrée'!$C$674*(AR159/(AN159+AP159+AR159)))</f>
        <v>0</v>
      </c>
      <c r="BB159" s="361">
        <f>AM159*'Donnees d''entrée'!$C$513</f>
        <v>0</v>
      </c>
      <c r="BC159" s="361">
        <f>AO159*'Donnees d''entrée'!$C$513</f>
        <v>0</v>
      </c>
      <c r="BD159" s="361">
        <f>AQ159*'Donnees d''entrée'!$C$514</f>
        <v>0</v>
      </c>
      <c r="BE159" s="361">
        <f>AM159*'Donnees d''entrée'!$C$515</f>
        <v>0</v>
      </c>
      <c r="BF159" s="361">
        <f>AO159*'Donnees d''entrée'!$C$515</f>
        <v>0</v>
      </c>
      <c r="BG159" s="296">
        <f t="shared" si="304"/>
        <v>0</v>
      </c>
      <c r="BH159" s="296">
        <f t="shared" ref="BH159:BH176" si="351">AO159-AT159-AW159-AZ159-BC159-BF159</f>
        <v>0</v>
      </c>
      <c r="BI159" s="296">
        <f t="shared" si="305"/>
        <v>0</v>
      </c>
      <c r="BJ159" s="358">
        <f t="shared" si="276"/>
        <v>0</v>
      </c>
      <c r="BK159" s="296">
        <f t="shared" si="306"/>
        <v>0</v>
      </c>
      <c r="BL159" s="296">
        <f t="shared" si="277"/>
        <v>0</v>
      </c>
      <c r="BM159" s="296">
        <f t="shared" si="277"/>
        <v>0</v>
      </c>
      <c r="BN159" s="296">
        <f t="shared" si="307"/>
        <v>0</v>
      </c>
      <c r="BO159" s="296">
        <f t="shared" si="308"/>
        <v>0</v>
      </c>
      <c r="BP159" s="296">
        <f t="shared" si="309"/>
        <v>0</v>
      </c>
      <c r="BQ159" s="280" t="str">
        <f t="shared" si="310"/>
        <v/>
      </c>
      <c r="BR159" s="280" t="str">
        <f>IF(ISERROR(IF(EO103&lt;&gt;"",EO103,VLOOKUP(IF(EH103&lt;&gt;"",EH103,IF(EJ103&lt;&gt;"",EJ103,IF(EL103&lt;&gt;"",EL103))),Exploitation!$B$123:$D$127,1,FALSE))),"",IF(EO103&lt;&gt;"",EO103,VLOOKUP(IF(EH103&lt;&gt;"",EH103,IF(EJ103&lt;&gt;"",EJ103,IF(EL103&lt;&gt;"",EL103))),Exploitation!$B$123:$D$127,1,FALSE)))</f>
        <v/>
      </c>
      <c r="BS159" s="280" t="str">
        <f>IF(ISERROR(IF(EP103&lt;&gt;"",EP103,VLOOKUP(IF(EI103&lt;&gt;"",EI103,IF(EK103&lt;&gt;"",EK103,IF(EM103&lt;&gt;"",EM103))),Exploitation!$B$123:$D$127,1,FALSE))),"",IF(EP103&lt;&gt;"",EP103,VLOOKUP(IF(EI103&lt;&gt;"",EI103,IF(EK103&lt;&gt;"",EK103,IF(EM103&lt;&gt;"",EM103))),Exploitation!$B$123:$D$127,1,FALSE)))</f>
        <v/>
      </c>
      <c r="BT159" s="361">
        <f t="shared" si="311"/>
        <v>0</v>
      </c>
      <c r="BU159" s="361">
        <f t="shared" si="278"/>
        <v>0</v>
      </c>
      <c r="BV159" s="361">
        <f t="shared" si="278"/>
        <v>0</v>
      </c>
      <c r="BW159" s="361">
        <f t="shared" si="278"/>
        <v>0</v>
      </c>
      <c r="BX159" s="361">
        <f t="shared" si="312"/>
        <v>0</v>
      </c>
      <c r="BY159" s="361">
        <f t="shared" si="278"/>
        <v>0</v>
      </c>
      <c r="BZ159" s="361">
        <f t="shared" si="313"/>
        <v>0</v>
      </c>
      <c r="CA159" s="361">
        <f t="shared" si="279"/>
        <v>0</v>
      </c>
      <c r="CB159" s="361">
        <f t="shared" si="279"/>
        <v>0</v>
      </c>
      <c r="CC159" s="361">
        <f>BT159*'Donnees d''entrée'!$C$511</f>
        <v>0</v>
      </c>
      <c r="CD159" s="296">
        <f>BV159*'Donnees d''entrée'!$C$511</f>
        <v>0</v>
      </c>
      <c r="CE159" s="296">
        <f>BX159*'Donnees d''entrée'!$C$512</f>
        <v>0</v>
      </c>
      <c r="CF159" s="296">
        <f>IF(ISERROR(BC48*'Donnees d''entrée'!$C$674*(BU159/(BU159+BW159+BY159))),0,BC48*'Donnees d''entrée'!$C$674*(BU159/(BU159+BW159+BY159)))</f>
        <v>0</v>
      </c>
      <c r="CG159" s="361">
        <f>IF(ISERROR(AH48*'Donnees d''entrée'!$C$674*(BW159/(BU159+BW159+BY159))),0,AH48*'Donnees d''entrée'!$C$674*(BW159/(BU159+BW159+BY159)))</f>
        <v>0</v>
      </c>
      <c r="CH159" s="361">
        <f>IF(ISERROR(AH48*'Donnees d''entrée'!$C$674*(BY159/(BU159+BW159+BY159))),0,AH48*'Donnees d''entrée'!$C$674*(BY159/(BU159+BW159+BY159)))</f>
        <v>0</v>
      </c>
      <c r="CI159" s="361">
        <f>BT159*'Donnees d''entrée'!$C$513</f>
        <v>0</v>
      </c>
      <c r="CJ159" s="361">
        <f>BV159*'Donnees d''entrée'!$C$513</f>
        <v>0</v>
      </c>
      <c r="CK159" s="361">
        <f>BX159*'Donnees d''entrée'!$C$514</f>
        <v>0</v>
      </c>
      <c r="CL159" s="361">
        <f>BT159*'Donnees d''entrée'!$C$515</f>
        <v>0</v>
      </c>
      <c r="CM159" s="361">
        <f>BV159*'Donnees d''entrée'!$C$515</f>
        <v>0</v>
      </c>
      <c r="CN159" s="296">
        <f t="shared" si="314"/>
        <v>0</v>
      </c>
      <c r="CO159" s="296">
        <f t="shared" ref="CO159:CO176" si="352">BV159-CA159-CD159-CG159-CJ159-CM159</f>
        <v>0</v>
      </c>
      <c r="CP159" s="296">
        <f t="shared" si="315"/>
        <v>0</v>
      </c>
      <c r="CQ159" s="358">
        <f t="shared" si="280"/>
        <v>0</v>
      </c>
      <c r="CR159" s="296">
        <f t="shared" si="316"/>
        <v>0</v>
      </c>
      <c r="CS159" s="296">
        <f t="shared" si="317"/>
        <v>0</v>
      </c>
      <c r="CT159" s="296">
        <f t="shared" si="317"/>
        <v>0</v>
      </c>
      <c r="CU159" s="296">
        <f t="shared" si="318"/>
        <v>0</v>
      </c>
      <c r="CV159" s="296">
        <f t="shared" si="319"/>
        <v>0</v>
      </c>
      <c r="CW159" s="296">
        <f t="shared" si="320"/>
        <v>0</v>
      </c>
      <c r="CX159" s="369" t="str">
        <f t="shared" si="321"/>
        <v/>
      </c>
      <c r="CY159" s="280" t="str">
        <f>IF(ISERROR(IF(GN103&lt;&gt;"",GN103,VLOOKUP(IF(GG103&lt;&gt;"",GG103,IF(GI103&lt;&gt;"",GI103,IF(GK103&lt;&gt;"",GK103))),Exploitation!$B$123:$D$127,1,FALSE))),"",IF(GN103&lt;&gt;"",GN103,VLOOKUP(IF(GG103&lt;&gt;"",GG103,IF(GI103&lt;&gt;"",GI103,IF(GK103&lt;&gt;"",GK103))),Exploitation!$B$123:$D$127,1,FALSE)))</f>
        <v/>
      </c>
      <c r="CZ159" s="280" t="str">
        <f>IF(ISERROR(IF(GO103&lt;&gt;"",GO103,VLOOKUP(IF(GH103&lt;&gt;"",GH103,IF(GJ103&lt;&gt;"",GJ103,IF(GL103&lt;&gt;"",GL103))),Exploitation!$B$123:$D$127,1,FALSE))),"",IF(GO103&lt;&gt;"",GO103,VLOOKUP(IF(GH103&lt;&gt;"",GH103,IF(GJ103&lt;&gt;"",GJ103,IF(GL103&lt;&gt;"",GL103))),Exploitation!$B$123:$D$127,1,FALSE)))</f>
        <v/>
      </c>
      <c r="DA159" s="361">
        <f t="shared" si="322"/>
        <v>0</v>
      </c>
      <c r="DB159" s="361">
        <f t="shared" si="281"/>
        <v>0</v>
      </c>
      <c r="DC159" s="361">
        <f t="shared" si="281"/>
        <v>0</v>
      </c>
      <c r="DD159" s="361">
        <f t="shared" si="281"/>
        <v>0</v>
      </c>
      <c r="DE159" s="361">
        <f t="shared" si="323"/>
        <v>0</v>
      </c>
      <c r="DF159" s="361">
        <f t="shared" si="281"/>
        <v>0</v>
      </c>
      <c r="DG159" s="361">
        <f t="shared" si="324"/>
        <v>0</v>
      </c>
      <c r="DH159" s="361">
        <f t="shared" si="282"/>
        <v>0</v>
      </c>
      <c r="DI159" s="361">
        <f t="shared" si="282"/>
        <v>0</v>
      </c>
      <c r="DJ159" s="361">
        <f>DA159*'Donnees d''entrée'!$C$511</f>
        <v>0</v>
      </c>
      <c r="DK159" s="296">
        <f>DC159*'Donnees d''entrée'!$C$511</f>
        <v>0</v>
      </c>
      <c r="DL159" s="296">
        <f>DE159*'Donnees d''entrée'!$C$512</f>
        <v>0</v>
      </c>
      <c r="DM159" s="296">
        <f>IF(ISERROR(AT48*'Donnees d''entrée'!$C$674*(DB159/(DB159+DD159+DF159))),0,AT48*'Donnees d''entrée'!$C$674*(DB159/(DB159+DD159+DF159)))</f>
        <v>0</v>
      </c>
      <c r="DN159" s="361">
        <f>IF(ISERROR(AT48*'Donnees d''entrée'!$C$674*(DD159/(DB159+DD159+DF159))),0,AT48*'Donnees d''entrée'!$C$674*(DD159/(DB159+DD159+DF159)))</f>
        <v>0</v>
      </c>
      <c r="DO159" s="361">
        <f>IF(ISERROR(AT48*'Donnees d''entrée'!$C$674*(DF159/(DB159+DD159+DF159))),0,AT48*'Donnees d''entrée'!$C$674*(DF159/(DB159+DD159+DF159)))</f>
        <v>0</v>
      </c>
      <c r="DP159" s="361">
        <f>DA159*'Donnees d''entrée'!$C$513</f>
        <v>0</v>
      </c>
      <c r="DQ159" s="361">
        <f>DC159*'Donnees d''entrée'!$C$513</f>
        <v>0</v>
      </c>
      <c r="DR159" s="361">
        <f>DE159*'Donnees d''entrée'!$C$514</f>
        <v>0</v>
      </c>
      <c r="DS159" s="361">
        <f>DA159*'Donnees d''entrée'!$C$515</f>
        <v>0</v>
      </c>
      <c r="DT159" s="361">
        <f>DC159*'Donnees d''entrée'!$C$515</f>
        <v>0</v>
      </c>
      <c r="DU159" s="296">
        <f t="shared" si="325"/>
        <v>0</v>
      </c>
      <c r="DV159" s="296">
        <f t="shared" ref="DV159:DV176" si="353">DC159-DH159-DK159-DN159-DQ159-DT159</f>
        <v>0</v>
      </c>
      <c r="DW159" s="296">
        <f t="shared" si="326"/>
        <v>0</v>
      </c>
      <c r="DX159" s="358">
        <f t="shared" si="283"/>
        <v>0</v>
      </c>
      <c r="DY159" s="296">
        <f t="shared" si="327"/>
        <v>0</v>
      </c>
      <c r="DZ159" s="296">
        <f t="shared" si="328"/>
        <v>0</v>
      </c>
      <c r="EA159" s="296">
        <f t="shared" si="328"/>
        <v>0</v>
      </c>
      <c r="EB159" s="296">
        <f t="shared" si="329"/>
        <v>0</v>
      </c>
      <c r="EC159" s="296">
        <f t="shared" si="330"/>
        <v>0</v>
      </c>
      <c r="ED159" s="296">
        <f t="shared" si="331"/>
        <v>0</v>
      </c>
      <c r="EE159" s="369" t="str">
        <f t="shared" si="332"/>
        <v/>
      </c>
      <c r="EF159" s="280" t="str">
        <f>IF(ISERROR(IF(IM103&lt;&gt;"",IM103,VLOOKUP(IF(IF103&lt;&gt;"",IF103,IF(IH103&lt;&gt;"",IH103,IF(IJ103&lt;&gt;"",IJ103))),Exploitation!$B$123:$D$127,1,FALSE))),"",IF(IM103&lt;&gt;"",IM103,VLOOKUP(IF(IF103&lt;&gt;"",IF103,IF(IH103&lt;&gt;"",IH103,IF(IJ103&lt;&gt;"",IJ103))),Exploitation!$B$123:$D$127,1,FALSE)))</f>
        <v/>
      </c>
      <c r="EG159" s="280" t="str">
        <f>IF(ISERROR(IF(IN103&lt;&gt;"",IN103,VLOOKUP(IF(IG103&lt;&gt;"",IG103,IF(II103&lt;&gt;"",II103,IF(IK103&lt;&gt;"",IK103))),Exploitation!$B$123:$D$127,1,FALSE))),"",IF(IN103&lt;&gt;"",IN103,VLOOKUP(IF(IG103&lt;&gt;"",IG103,IF(II103&lt;&gt;"",II103,IF(IK103&lt;&gt;"",IK103))),Exploitation!$B$123:$D$127,1,FALSE)))</f>
        <v/>
      </c>
      <c r="EH159" s="361">
        <f t="shared" si="333"/>
        <v>0</v>
      </c>
      <c r="EI159" s="361">
        <f t="shared" si="284"/>
        <v>0</v>
      </c>
      <c r="EJ159" s="361">
        <f t="shared" si="284"/>
        <v>0</v>
      </c>
      <c r="EK159" s="361">
        <f t="shared" si="284"/>
        <v>0</v>
      </c>
      <c r="EL159" s="361">
        <f t="shared" si="334"/>
        <v>0</v>
      </c>
      <c r="EM159" s="361">
        <f t="shared" si="284"/>
        <v>0</v>
      </c>
      <c r="EN159" s="361">
        <f t="shared" si="335"/>
        <v>0</v>
      </c>
      <c r="EO159" s="361">
        <f t="shared" si="285"/>
        <v>0</v>
      </c>
      <c r="EP159" s="361">
        <f t="shared" si="285"/>
        <v>0</v>
      </c>
      <c r="EQ159" s="361">
        <f>EH159*'Donnees d''entrée'!$C$511</f>
        <v>0</v>
      </c>
      <c r="ER159" s="296">
        <f>EJ159*'Donnees d''entrée'!$C$511</f>
        <v>0</v>
      </c>
      <c r="ES159" s="296">
        <f>EL159*'Donnees d''entrée'!$C$512</f>
        <v>0</v>
      </c>
      <c r="ET159" s="296">
        <f>IF(ISERROR(BF48*'Donnees d''entrée'!$C$674*(EI159/(EI159+EK159+EM159))),0,BF48*'Donnees d''entrée'!$C$674*(EI159/(EI159+EK159+EM159)))</f>
        <v>0</v>
      </c>
      <c r="EU159" s="361">
        <f>IF(ISERROR(BF48*'Donnees d''entrée'!$C$674*(EK159/(EI159+EK159+EM159))),0,BF48*'Donnees d''entrée'!$C$674*(EK159/(EI159+EK159+EM159)))</f>
        <v>0</v>
      </c>
      <c r="EV159" s="361">
        <f>IF(ISERROR(BF48*'Donnees d''entrée'!$C$674*(EM159/(EI159+EK159+EM159))),0,BF48*'Donnees d''entrée'!$C$674*(EM159/(EI159+EK159+EM159)))</f>
        <v>0</v>
      </c>
      <c r="EW159" s="361">
        <f>EH159*'Donnees d''entrée'!$C$513</f>
        <v>0</v>
      </c>
      <c r="EX159" s="361">
        <f>EJ159*'Donnees d''entrée'!$C$513</f>
        <v>0</v>
      </c>
      <c r="EY159" s="361">
        <f>EL159*'Donnees d''entrée'!$C$514</f>
        <v>0</v>
      </c>
      <c r="EZ159" s="361">
        <f>EH159*'Donnees d''entrée'!$C$515</f>
        <v>0</v>
      </c>
      <c r="FA159" s="361">
        <f>EJ159*'Donnees d''entrée'!$C$515</f>
        <v>0</v>
      </c>
      <c r="FB159" s="296">
        <f t="shared" si="336"/>
        <v>0</v>
      </c>
      <c r="FC159" s="296">
        <f t="shared" ref="FC159:FC176" si="354">EJ159-EO159-ER159-EU159-EX159-FA159</f>
        <v>0</v>
      </c>
      <c r="FD159" s="296">
        <f t="shared" si="337"/>
        <v>0</v>
      </c>
      <c r="FE159" s="358">
        <f t="shared" si="286"/>
        <v>0</v>
      </c>
      <c r="FF159" s="296">
        <f t="shared" si="338"/>
        <v>0</v>
      </c>
      <c r="FG159" s="296">
        <f t="shared" si="339"/>
        <v>0</v>
      </c>
      <c r="FH159" s="296">
        <f t="shared" si="339"/>
        <v>0</v>
      </c>
      <c r="FI159" s="296">
        <f t="shared" si="340"/>
        <v>0</v>
      </c>
      <c r="FJ159" s="296">
        <f t="shared" si="341"/>
        <v>0</v>
      </c>
      <c r="FK159" s="296">
        <f t="shared" si="342"/>
        <v>0</v>
      </c>
      <c r="FL159"/>
      <c r="FM159"/>
      <c r="FN159" s="370">
        <f t="shared" si="343"/>
        <v>0</v>
      </c>
      <c r="FO159" s="370">
        <f t="shared" si="344"/>
        <v>0</v>
      </c>
      <c r="FP159" s="370">
        <f t="shared" si="345"/>
        <v>0</v>
      </c>
      <c r="FQ159" s="370">
        <f t="shared" ref="FQ159:FQ176" si="355">SUM(X159:Y159,BE159:BF159,CL159:CM159,DS159:DT159,EZ159:FA159)</f>
        <v>0</v>
      </c>
      <c r="FR159"/>
      <c r="FS159" s="370">
        <f t="shared" si="346"/>
        <v>0</v>
      </c>
      <c r="FT159" s="370">
        <f t="shared" si="347"/>
        <v>0</v>
      </c>
      <c r="FU159" s="370">
        <f t="shared" si="348"/>
        <v>0</v>
      </c>
      <c r="FV159"/>
      <c r="FW159" s="371">
        <f t="shared" si="349"/>
        <v>0</v>
      </c>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c r="IQ159"/>
      <c r="IR159"/>
      <c r="IS159"/>
      <c r="IT159"/>
      <c r="IU159"/>
      <c r="IV159"/>
      <c r="IW159"/>
      <c r="IX159"/>
      <c r="IY159"/>
      <c r="IZ159"/>
      <c r="JA159"/>
      <c r="JB159"/>
      <c r="JC159"/>
      <c r="JD159"/>
      <c r="JE159"/>
      <c r="JF159"/>
      <c r="JG159"/>
      <c r="JH159"/>
      <c r="JI159"/>
      <c r="JJ159"/>
      <c r="JK159"/>
      <c r="JL159"/>
      <c r="JM159"/>
      <c r="JN159"/>
      <c r="JO159"/>
      <c r="JP159"/>
      <c r="JQ159"/>
      <c r="JR159"/>
      <c r="JS159"/>
      <c r="JT159"/>
    </row>
    <row r="160" spans="1:280" hidden="1" x14ac:dyDescent="0.25">
      <c r="A160" s="279">
        <v>4</v>
      </c>
      <c r="B160" s="280" t="str">
        <f t="shared" si="287"/>
        <v/>
      </c>
      <c r="C160" s="280" t="str">
        <f t="shared" si="288"/>
        <v/>
      </c>
      <c r="D160" s="280" t="str">
        <f>IF(ISERROR(IF(AQ104&lt;&gt;"",AQ104,VLOOKUP(IF(AJ104&lt;&gt;"",AJ104,IF(AL104&lt;&gt;"",AL104,IF(AN104&lt;&gt;"",AN104))),Exploitation!$B$123:$D$127,1,FALSE))),"",IF(AQ104&lt;&gt;"",AQ104,VLOOKUP(IF(AJ104&lt;&gt;"",AJ104,IF(AL104&lt;&gt;"",AL104,IF(AN104&lt;&gt;"",AN104))),Exploitation!$B$123:$D$127,1,FALSE)))</f>
        <v/>
      </c>
      <c r="E160" s="280" t="str">
        <f>IF(ISERROR(IF(AR104&lt;&gt;"",AR104,VLOOKUP(IF(AK104&lt;&gt;"",AK104,IF(AM104&lt;&gt;"",AM104,IF(AO104&lt;&gt;"",AO104))),Exploitation!$B$123:$D$127,1,FALSE))),"",IF(AR104&lt;&gt;"",AR104,VLOOKUP(IF(AK104&lt;&gt;"",AK104,IF(AM104&lt;&gt;"",AM104,IF(AO104&lt;&gt;"",AO104))),Exploitation!$B$123:$D$127,1,FALSE)))</f>
        <v/>
      </c>
      <c r="F160" s="361">
        <f t="shared" si="289"/>
        <v>0</v>
      </c>
      <c r="G160" s="361">
        <f t="shared" si="289"/>
        <v>0</v>
      </c>
      <c r="H160" s="361">
        <f t="shared" si="290"/>
        <v>0</v>
      </c>
      <c r="I160" s="361">
        <f t="shared" si="290"/>
        <v>0</v>
      </c>
      <c r="J160" s="361">
        <f t="shared" si="291"/>
        <v>0</v>
      </c>
      <c r="K160" s="361">
        <f t="shared" si="292"/>
        <v>0</v>
      </c>
      <c r="L160" s="361">
        <f t="shared" si="293"/>
        <v>0</v>
      </c>
      <c r="M160" s="361">
        <f t="shared" si="272"/>
        <v>0</v>
      </c>
      <c r="N160" s="361">
        <f t="shared" si="272"/>
        <v>0</v>
      </c>
      <c r="O160" s="361">
        <f>F160*'Donnees d''entrée'!$C$511</f>
        <v>0</v>
      </c>
      <c r="P160" s="296">
        <f>H160*'Donnees d''entrée'!$C$511</f>
        <v>0</v>
      </c>
      <c r="Q160" s="296">
        <f>J160*'Donnees d''entrée'!$C$512</f>
        <v>0</v>
      </c>
      <c r="R160" s="296">
        <f>IF(ISERROR(J49*'Donnees d''entrée'!$C$674*(G160/(G160+I160+K160))),0,J49*'Donnees d''entrée'!$C$674*(G160/(G160+I160+K160)))</f>
        <v>0</v>
      </c>
      <c r="S160" s="361">
        <f>IF(ISERROR(J49*'Donnees d''entrée'!$C$674*(I160/(G160+I160+K160))),0,J49*'Donnees d''entrée'!$C$674*(I160/(G160+I160+K160)))</f>
        <v>0</v>
      </c>
      <c r="T160" s="361">
        <f>IF(ISERROR(J49*'Donnees d''entrée'!$C$674*(K160/(G160+I160+K160))),0,J49*'Donnees d''entrée'!$C$674*(K160/(G160+I160+K160)))</f>
        <v>0</v>
      </c>
      <c r="U160" s="361">
        <f>F160*'Donnees d''entrée'!$C$513</f>
        <v>0</v>
      </c>
      <c r="V160" s="361">
        <f>H160*'Donnees d''entrée'!$C$513</f>
        <v>0</v>
      </c>
      <c r="W160" s="361">
        <f>J160*'Donnees d''entrée'!$C$514</f>
        <v>0</v>
      </c>
      <c r="X160" s="361">
        <f>F160*'Donnees d''entrée'!$C$515</f>
        <v>0</v>
      </c>
      <c r="Y160" s="361">
        <f>H160*'Donnees d''entrée'!$C$515</f>
        <v>0</v>
      </c>
      <c r="Z160" s="296">
        <f t="shared" si="294"/>
        <v>0</v>
      </c>
      <c r="AA160" s="296">
        <f t="shared" si="350"/>
        <v>0</v>
      </c>
      <c r="AB160" s="296">
        <f t="shared" si="295"/>
        <v>0</v>
      </c>
      <c r="AC160" s="358">
        <f t="shared" si="273"/>
        <v>0</v>
      </c>
      <c r="AD160" s="296">
        <f t="shared" si="296"/>
        <v>0</v>
      </c>
      <c r="AE160" s="296">
        <f t="shared" si="274"/>
        <v>0</v>
      </c>
      <c r="AF160" s="296">
        <f t="shared" si="274"/>
        <v>0</v>
      </c>
      <c r="AG160" s="296">
        <f t="shared" si="297"/>
        <v>0</v>
      </c>
      <c r="AH160" s="296">
        <f t="shared" si="298"/>
        <v>0</v>
      </c>
      <c r="AI160" s="296">
        <f t="shared" si="299"/>
        <v>0</v>
      </c>
      <c r="AJ160" s="280" t="str">
        <f t="shared" si="300"/>
        <v/>
      </c>
      <c r="AK160" s="280" t="str">
        <f>IF(ISERROR(IF(CP104&lt;&gt;"",CP104,VLOOKUP(IF(CI104&lt;&gt;"",CI104,IF(CK104&lt;&gt;"",CK104,IF(CM104&lt;&gt;"",CM104))),Exploitation!$B$123:$D$127,1,FALSE))),"",IF(CP104&lt;&gt;"",CP104,VLOOKUP(IF(CI104&lt;&gt;"",CI104,IF(CK104&lt;&gt;"",CK104,IF(CM104&lt;&gt;"",CM104))),Exploitation!$B$123:$D$127,1,FALSE)))</f>
        <v/>
      </c>
      <c r="AL160" s="280" t="str">
        <f>IF(ISERROR(IF(CQ104&lt;&gt;"",CQ104,VLOOKUP(IF(CJ104&lt;&gt;"",CJ104,IF(CL104&lt;&gt;"",CL104,IF(CN104&lt;&gt;"",CN104))),Exploitation!$B$123:$D$127,1,FALSE))),"",IF(CQ104&lt;&gt;"",CQ104,VLOOKUP(IF(CJ104&lt;&gt;"",CJ104,IF(CL104&lt;&gt;"",CL104,IF(CN104&lt;&gt;"",CN104))),Exploitation!$B$123:$D$127,1,FALSE)))</f>
        <v/>
      </c>
      <c r="AM160" s="361">
        <f t="shared" si="301"/>
        <v>0</v>
      </c>
      <c r="AN160" s="361">
        <f t="shared" si="275"/>
        <v>0</v>
      </c>
      <c r="AO160" s="361">
        <f t="shared" si="275"/>
        <v>0</v>
      </c>
      <c r="AP160" s="361">
        <f t="shared" si="275"/>
        <v>0</v>
      </c>
      <c r="AQ160" s="361">
        <f t="shared" si="302"/>
        <v>0</v>
      </c>
      <c r="AR160" s="361">
        <f t="shared" si="275"/>
        <v>0</v>
      </c>
      <c r="AS160" s="361">
        <f t="shared" si="303"/>
        <v>0</v>
      </c>
      <c r="AT160" s="361">
        <f t="shared" si="303"/>
        <v>0</v>
      </c>
      <c r="AU160" s="361">
        <f t="shared" si="303"/>
        <v>0</v>
      </c>
      <c r="AV160" s="361">
        <f>AM160*'Donnees d''entrée'!$C$511</f>
        <v>0</v>
      </c>
      <c r="AW160" s="296">
        <f>AO160*'Donnees d''entrée'!$C$511</f>
        <v>0</v>
      </c>
      <c r="AX160" s="296">
        <f>AQ160*'Donnees d''entrée'!$C$512</f>
        <v>0</v>
      </c>
      <c r="AY160" s="296">
        <f>IF(ISERROR(V49*'Donnees d''entrée'!$C$674*(AN160/(AN160+AP160+AR160))),0,V49*'Donnees d''entrée'!$C$674*(AN160/(AN160+AP160+AR160)))</f>
        <v>0</v>
      </c>
      <c r="AZ160" s="361">
        <f>IF(ISERROR(V49*'Donnees d''entrée'!$C$674*(AP160/(AN160+AP160+AR160))),0,V49*'Donnees d''entrée'!$C$674*(AP160/(AN160+AP160+AR160)))</f>
        <v>0</v>
      </c>
      <c r="BA160" s="361">
        <f>IF(ISERROR(V49*'Donnees d''entrée'!$C$674*(AR160/(AN160+AP160+AR160))),0,V49*'Donnees d''entrée'!$C$674*(AR160/(AN160+AP160+AR160)))</f>
        <v>0</v>
      </c>
      <c r="BB160" s="361">
        <f>AM160*'Donnees d''entrée'!$C$513</f>
        <v>0</v>
      </c>
      <c r="BC160" s="361">
        <f>AO160*'Donnees d''entrée'!$C$513</f>
        <v>0</v>
      </c>
      <c r="BD160" s="361">
        <f>AQ160*'Donnees d''entrée'!$C$514</f>
        <v>0</v>
      </c>
      <c r="BE160" s="361">
        <f>AM160*'Donnees d''entrée'!$C$515</f>
        <v>0</v>
      </c>
      <c r="BF160" s="361">
        <f>AO160*'Donnees d''entrée'!$C$515</f>
        <v>0</v>
      </c>
      <c r="BG160" s="296">
        <f t="shared" si="304"/>
        <v>0</v>
      </c>
      <c r="BH160" s="296">
        <f t="shared" si="351"/>
        <v>0</v>
      </c>
      <c r="BI160" s="296">
        <f t="shared" si="305"/>
        <v>0</v>
      </c>
      <c r="BJ160" s="358">
        <f t="shared" si="276"/>
        <v>0</v>
      </c>
      <c r="BK160" s="296">
        <f t="shared" si="306"/>
        <v>0</v>
      </c>
      <c r="BL160" s="296">
        <f t="shared" si="277"/>
        <v>0</v>
      </c>
      <c r="BM160" s="296">
        <f t="shared" si="277"/>
        <v>0</v>
      </c>
      <c r="BN160" s="296">
        <f t="shared" si="307"/>
        <v>0</v>
      </c>
      <c r="BO160" s="296">
        <f t="shared" si="308"/>
        <v>0</v>
      </c>
      <c r="BP160" s="296">
        <f t="shared" si="309"/>
        <v>0</v>
      </c>
      <c r="BQ160" s="280" t="str">
        <f t="shared" si="310"/>
        <v/>
      </c>
      <c r="BR160" s="280" t="str">
        <f>IF(ISERROR(IF(EO104&lt;&gt;"",EO104,VLOOKUP(IF(EH104&lt;&gt;"",EH104,IF(EJ104&lt;&gt;"",EJ104,IF(EL104&lt;&gt;"",EL104))),Exploitation!$B$123:$D$127,1,FALSE))),"",IF(EO104&lt;&gt;"",EO104,VLOOKUP(IF(EH104&lt;&gt;"",EH104,IF(EJ104&lt;&gt;"",EJ104,IF(EL104&lt;&gt;"",EL104))),Exploitation!$B$123:$D$127,1,FALSE)))</f>
        <v/>
      </c>
      <c r="BS160" s="280" t="str">
        <f>IF(ISERROR(IF(EP104&lt;&gt;"",EP104,VLOOKUP(IF(EI104&lt;&gt;"",EI104,IF(EK104&lt;&gt;"",EK104,IF(EM104&lt;&gt;"",EM104))),Exploitation!$B$123:$D$127,1,FALSE))),"",IF(EP104&lt;&gt;"",EP104,VLOOKUP(IF(EI104&lt;&gt;"",EI104,IF(EK104&lt;&gt;"",EK104,IF(EM104&lt;&gt;"",EM104))),Exploitation!$B$123:$D$127,1,FALSE)))</f>
        <v/>
      </c>
      <c r="BT160" s="361">
        <f t="shared" si="311"/>
        <v>0</v>
      </c>
      <c r="BU160" s="361">
        <f t="shared" si="278"/>
        <v>0</v>
      </c>
      <c r="BV160" s="361">
        <f t="shared" si="278"/>
        <v>0</v>
      </c>
      <c r="BW160" s="361">
        <f t="shared" si="278"/>
        <v>0</v>
      </c>
      <c r="BX160" s="361">
        <f t="shared" si="312"/>
        <v>0</v>
      </c>
      <c r="BY160" s="361">
        <f t="shared" si="278"/>
        <v>0</v>
      </c>
      <c r="BZ160" s="361">
        <f t="shared" si="313"/>
        <v>0</v>
      </c>
      <c r="CA160" s="361">
        <f t="shared" si="279"/>
        <v>0</v>
      </c>
      <c r="CB160" s="361">
        <f t="shared" si="279"/>
        <v>0</v>
      </c>
      <c r="CC160" s="361">
        <f>BT160*'Donnees d''entrée'!$C$511</f>
        <v>0</v>
      </c>
      <c r="CD160" s="296">
        <f>BV160*'Donnees d''entrée'!$C$511</f>
        <v>0</v>
      </c>
      <c r="CE160" s="296">
        <f>BX160*'Donnees d''entrée'!$C$512</f>
        <v>0</v>
      </c>
      <c r="CF160" s="296">
        <f>IF(ISERROR(BC49*'Donnees d''entrée'!$C$674*(BU160/(BU160+BW160+BY160))),0,BC49*'Donnees d''entrée'!$C$674*(BU160/(BU160+BW160+BY160)))</f>
        <v>0</v>
      </c>
      <c r="CG160" s="361">
        <f>IF(ISERROR(AH49*'Donnees d''entrée'!$C$674*(BW160/(BU160+BW160+BY160))),0,AH49*'Donnees d''entrée'!$C$674*(BW160/(BU160+BW160+BY160)))</f>
        <v>0</v>
      </c>
      <c r="CH160" s="361">
        <f>IF(ISERROR(AH49*'Donnees d''entrée'!$C$674*(BY160/(BU160+BW160+BY160))),0,AH49*'Donnees d''entrée'!$C$674*(BY160/(BU160+BW160+BY160)))</f>
        <v>0</v>
      </c>
      <c r="CI160" s="361">
        <f>BT160*'Donnees d''entrée'!$C$513</f>
        <v>0</v>
      </c>
      <c r="CJ160" s="361">
        <f>BV160*'Donnees d''entrée'!$C$513</f>
        <v>0</v>
      </c>
      <c r="CK160" s="361">
        <f>BX160*'Donnees d''entrée'!$C$514</f>
        <v>0</v>
      </c>
      <c r="CL160" s="361">
        <f>BT160*'Donnees d''entrée'!$C$515</f>
        <v>0</v>
      </c>
      <c r="CM160" s="361">
        <f>BV160*'Donnees d''entrée'!$C$515</f>
        <v>0</v>
      </c>
      <c r="CN160" s="296">
        <f t="shared" si="314"/>
        <v>0</v>
      </c>
      <c r="CO160" s="296">
        <f t="shared" si="352"/>
        <v>0</v>
      </c>
      <c r="CP160" s="296">
        <f t="shared" si="315"/>
        <v>0</v>
      </c>
      <c r="CQ160" s="358">
        <f t="shared" si="280"/>
        <v>0</v>
      </c>
      <c r="CR160" s="296">
        <f t="shared" si="316"/>
        <v>0</v>
      </c>
      <c r="CS160" s="296">
        <f t="shared" si="317"/>
        <v>0</v>
      </c>
      <c r="CT160" s="296">
        <f t="shared" si="317"/>
        <v>0</v>
      </c>
      <c r="CU160" s="296">
        <f t="shared" si="318"/>
        <v>0</v>
      </c>
      <c r="CV160" s="296">
        <f t="shared" si="319"/>
        <v>0</v>
      </c>
      <c r="CW160" s="296">
        <f t="shared" si="320"/>
        <v>0</v>
      </c>
      <c r="CX160" s="369" t="str">
        <f t="shared" si="321"/>
        <v/>
      </c>
      <c r="CY160" s="280" t="str">
        <f>IF(ISERROR(IF(GN104&lt;&gt;"",GN104,VLOOKUP(IF(GG104&lt;&gt;"",GG104,IF(GI104&lt;&gt;"",GI104,IF(GK104&lt;&gt;"",GK104))),Exploitation!$B$123:$D$127,1,FALSE))),"",IF(GN104&lt;&gt;"",GN104,VLOOKUP(IF(GG104&lt;&gt;"",GG104,IF(GI104&lt;&gt;"",GI104,IF(GK104&lt;&gt;"",GK104))),Exploitation!$B$123:$D$127,1,FALSE)))</f>
        <v/>
      </c>
      <c r="CZ160" s="280" t="str">
        <f>IF(ISERROR(IF(GO104&lt;&gt;"",GO104,VLOOKUP(IF(GH104&lt;&gt;"",GH104,IF(GJ104&lt;&gt;"",GJ104,IF(GL104&lt;&gt;"",GL104))),Exploitation!$B$123:$D$127,1,FALSE))),"",IF(GO104&lt;&gt;"",GO104,VLOOKUP(IF(GH104&lt;&gt;"",GH104,IF(GJ104&lt;&gt;"",GJ104,IF(GL104&lt;&gt;"",GL104))),Exploitation!$B$123:$D$127,1,FALSE)))</f>
        <v/>
      </c>
      <c r="DA160" s="361">
        <f t="shared" si="322"/>
        <v>0</v>
      </c>
      <c r="DB160" s="361">
        <f t="shared" si="281"/>
        <v>0</v>
      </c>
      <c r="DC160" s="361">
        <f t="shared" si="281"/>
        <v>0</v>
      </c>
      <c r="DD160" s="361">
        <f t="shared" si="281"/>
        <v>0</v>
      </c>
      <c r="DE160" s="361">
        <f t="shared" si="323"/>
        <v>0</v>
      </c>
      <c r="DF160" s="361">
        <f t="shared" si="281"/>
        <v>0</v>
      </c>
      <c r="DG160" s="361">
        <f t="shared" si="324"/>
        <v>0</v>
      </c>
      <c r="DH160" s="361">
        <f t="shared" si="282"/>
        <v>0</v>
      </c>
      <c r="DI160" s="361">
        <f t="shared" si="282"/>
        <v>0</v>
      </c>
      <c r="DJ160" s="361">
        <f>DA160*'Donnees d''entrée'!$C$511</f>
        <v>0</v>
      </c>
      <c r="DK160" s="296">
        <f>DC160*'Donnees d''entrée'!$C$511</f>
        <v>0</v>
      </c>
      <c r="DL160" s="296">
        <f>DE160*'Donnees d''entrée'!$C$512</f>
        <v>0</v>
      </c>
      <c r="DM160" s="296">
        <f>IF(ISERROR(AT49*'Donnees d''entrée'!$C$674*(DB160/(DB160+DD160+DF160))),0,AT49*'Donnees d''entrée'!$C$674*(DB160/(DB160+DD160+DF160)))</f>
        <v>0</v>
      </c>
      <c r="DN160" s="361">
        <f>IF(ISERROR(AT49*'Donnees d''entrée'!$C$674*(DD160/(DB160+DD160+DF160))),0,AT49*'Donnees d''entrée'!$C$674*(DD160/(DB160+DD160+DF160)))</f>
        <v>0</v>
      </c>
      <c r="DO160" s="361">
        <f>IF(ISERROR(AT49*'Donnees d''entrée'!$C$674*(DF160/(DB160+DD160+DF160))),0,AT49*'Donnees d''entrée'!$C$674*(DF160/(DB160+DD160+DF160)))</f>
        <v>0</v>
      </c>
      <c r="DP160" s="361">
        <f>DA160*'Donnees d''entrée'!$C$513</f>
        <v>0</v>
      </c>
      <c r="DQ160" s="361">
        <f>DC160*'Donnees d''entrée'!$C$513</f>
        <v>0</v>
      </c>
      <c r="DR160" s="361">
        <f>DE160*'Donnees d''entrée'!$C$514</f>
        <v>0</v>
      </c>
      <c r="DS160" s="361">
        <f>DA160*'Donnees d''entrée'!$C$515</f>
        <v>0</v>
      </c>
      <c r="DT160" s="361">
        <f>DC160*'Donnees d''entrée'!$C$515</f>
        <v>0</v>
      </c>
      <c r="DU160" s="296">
        <f t="shared" si="325"/>
        <v>0</v>
      </c>
      <c r="DV160" s="296">
        <f t="shared" si="353"/>
        <v>0</v>
      </c>
      <c r="DW160" s="296">
        <f t="shared" si="326"/>
        <v>0</v>
      </c>
      <c r="DX160" s="358">
        <f t="shared" si="283"/>
        <v>0</v>
      </c>
      <c r="DY160" s="296">
        <f t="shared" si="327"/>
        <v>0</v>
      </c>
      <c r="DZ160" s="296">
        <f t="shared" si="328"/>
        <v>0</v>
      </c>
      <c r="EA160" s="296">
        <f t="shared" si="328"/>
        <v>0</v>
      </c>
      <c r="EB160" s="296">
        <f t="shared" si="329"/>
        <v>0</v>
      </c>
      <c r="EC160" s="296">
        <f t="shared" si="330"/>
        <v>0</v>
      </c>
      <c r="ED160" s="296">
        <f t="shared" si="331"/>
        <v>0</v>
      </c>
      <c r="EE160" s="369" t="str">
        <f t="shared" si="332"/>
        <v/>
      </c>
      <c r="EF160" s="280" t="str">
        <f>IF(ISERROR(IF(IM104&lt;&gt;"",IM104,VLOOKUP(IF(IF104&lt;&gt;"",IF104,IF(IH104&lt;&gt;"",IH104,IF(IJ104&lt;&gt;"",IJ104))),Exploitation!$B$123:$D$127,1,FALSE))),"",IF(IM104&lt;&gt;"",IM104,VLOOKUP(IF(IF104&lt;&gt;"",IF104,IF(IH104&lt;&gt;"",IH104,IF(IJ104&lt;&gt;"",IJ104))),Exploitation!$B$123:$D$127,1,FALSE)))</f>
        <v/>
      </c>
      <c r="EG160" s="280" t="str">
        <f>IF(ISERROR(IF(IN104&lt;&gt;"",IN104,VLOOKUP(IF(IG104&lt;&gt;"",IG104,IF(II104&lt;&gt;"",II104,IF(IK104&lt;&gt;"",IK104))),Exploitation!$B$123:$D$127,1,FALSE))),"",IF(IN104&lt;&gt;"",IN104,VLOOKUP(IF(IG104&lt;&gt;"",IG104,IF(II104&lt;&gt;"",II104,IF(IK104&lt;&gt;"",IK104))),Exploitation!$B$123:$D$127,1,FALSE)))</f>
        <v/>
      </c>
      <c r="EH160" s="361">
        <f t="shared" si="333"/>
        <v>0</v>
      </c>
      <c r="EI160" s="361">
        <f t="shared" si="284"/>
        <v>0</v>
      </c>
      <c r="EJ160" s="361">
        <f t="shared" si="284"/>
        <v>0</v>
      </c>
      <c r="EK160" s="361">
        <f t="shared" si="284"/>
        <v>0</v>
      </c>
      <c r="EL160" s="361">
        <f t="shared" si="334"/>
        <v>0</v>
      </c>
      <c r="EM160" s="361">
        <f t="shared" si="284"/>
        <v>0</v>
      </c>
      <c r="EN160" s="361">
        <f t="shared" si="335"/>
        <v>0</v>
      </c>
      <c r="EO160" s="361">
        <f t="shared" si="285"/>
        <v>0</v>
      </c>
      <c r="EP160" s="361">
        <f t="shared" si="285"/>
        <v>0</v>
      </c>
      <c r="EQ160" s="361">
        <f>EH160*'Donnees d''entrée'!$C$511</f>
        <v>0</v>
      </c>
      <c r="ER160" s="296">
        <f>EJ160*'Donnees d''entrée'!$C$511</f>
        <v>0</v>
      </c>
      <c r="ES160" s="296">
        <f>EL160*'Donnees d''entrée'!$C$512</f>
        <v>0</v>
      </c>
      <c r="ET160" s="296">
        <f>IF(ISERROR(BF49*'Donnees d''entrée'!$C$674*(EI160/(EI160+EK160+EM160))),0,BF49*'Donnees d''entrée'!$C$674*(EI160/(EI160+EK160+EM160)))</f>
        <v>0</v>
      </c>
      <c r="EU160" s="361">
        <f>IF(ISERROR(BF49*'Donnees d''entrée'!$C$674*(EK160/(EI160+EK160+EM160))),0,BF49*'Donnees d''entrée'!$C$674*(EK160/(EI160+EK160+EM160)))</f>
        <v>0</v>
      </c>
      <c r="EV160" s="361">
        <f>IF(ISERROR(BF49*'Donnees d''entrée'!$C$674*(EM160/(EI160+EK160+EM160))),0,BF49*'Donnees d''entrée'!$C$674*(EM160/(EI160+EK160+EM160)))</f>
        <v>0</v>
      </c>
      <c r="EW160" s="361">
        <f>EH160*'Donnees d''entrée'!$C$513</f>
        <v>0</v>
      </c>
      <c r="EX160" s="361">
        <f>EJ160*'Donnees d''entrée'!$C$513</f>
        <v>0</v>
      </c>
      <c r="EY160" s="361">
        <f>EL160*'Donnees d''entrée'!$C$514</f>
        <v>0</v>
      </c>
      <c r="EZ160" s="361">
        <f>EH160*'Donnees d''entrée'!$C$515</f>
        <v>0</v>
      </c>
      <c r="FA160" s="361">
        <f>EJ160*'Donnees d''entrée'!$C$515</f>
        <v>0</v>
      </c>
      <c r="FB160" s="296">
        <f t="shared" si="336"/>
        <v>0</v>
      </c>
      <c r="FC160" s="296">
        <f t="shared" si="354"/>
        <v>0</v>
      </c>
      <c r="FD160" s="296">
        <f t="shared" si="337"/>
        <v>0</v>
      </c>
      <c r="FE160" s="358">
        <f t="shared" si="286"/>
        <v>0</v>
      </c>
      <c r="FF160" s="296">
        <f t="shared" si="338"/>
        <v>0</v>
      </c>
      <c r="FG160" s="296">
        <f t="shared" si="339"/>
        <v>0</v>
      </c>
      <c r="FH160" s="296">
        <f t="shared" si="339"/>
        <v>0</v>
      </c>
      <c r="FI160" s="296">
        <f t="shared" si="340"/>
        <v>0</v>
      </c>
      <c r="FJ160" s="296">
        <f t="shared" si="341"/>
        <v>0</v>
      </c>
      <c r="FK160" s="296">
        <f t="shared" si="342"/>
        <v>0</v>
      </c>
      <c r="FL160"/>
      <c r="FM160"/>
      <c r="FN160" s="370">
        <f t="shared" si="343"/>
        <v>0</v>
      </c>
      <c r="FO160" s="370">
        <f t="shared" si="344"/>
        <v>0</v>
      </c>
      <c r="FP160" s="370">
        <f t="shared" si="345"/>
        <v>0</v>
      </c>
      <c r="FQ160" s="370">
        <f t="shared" si="355"/>
        <v>0</v>
      </c>
      <c r="FR160"/>
      <c r="FS160" s="370">
        <f t="shared" si="346"/>
        <v>0</v>
      </c>
      <c r="FT160" s="370">
        <f t="shared" si="347"/>
        <v>0</v>
      </c>
      <c r="FU160" s="370">
        <f t="shared" si="348"/>
        <v>0</v>
      </c>
      <c r="FV160"/>
      <c r="FW160" s="371">
        <f t="shared" si="349"/>
        <v>0</v>
      </c>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c r="IQ160"/>
      <c r="IR160"/>
      <c r="IS160"/>
      <c r="IT160"/>
      <c r="IU160"/>
      <c r="IV160"/>
      <c r="IW160"/>
      <c r="IX160"/>
      <c r="IY160"/>
      <c r="IZ160"/>
      <c r="JA160"/>
      <c r="JB160"/>
      <c r="JC160"/>
      <c r="JD160"/>
      <c r="JE160"/>
      <c r="JF160"/>
      <c r="JG160"/>
      <c r="JH160"/>
      <c r="JI160"/>
      <c r="JJ160"/>
      <c r="JK160"/>
      <c r="JL160"/>
      <c r="JM160"/>
      <c r="JN160"/>
      <c r="JO160"/>
      <c r="JP160"/>
      <c r="JQ160"/>
      <c r="JR160"/>
      <c r="JS160"/>
      <c r="JT160"/>
    </row>
    <row r="161" spans="1:280" hidden="1" x14ac:dyDescent="0.25">
      <c r="A161" s="279">
        <v>5</v>
      </c>
      <c r="B161" s="280" t="str">
        <f t="shared" si="287"/>
        <v/>
      </c>
      <c r="C161" s="280" t="str">
        <f t="shared" si="288"/>
        <v/>
      </c>
      <c r="D161" s="280" t="str">
        <f>IF(ISERROR(IF(AQ105&lt;&gt;"",AQ105,VLOOKUP(IF(AJ105&lt;&gt;"",AJ105,IF(AL105&lt;&gt;"",AL105,IF(AN105&lt;&gt;"",AN105))),Exploitation!$B$123:$D$127,1,FALSE))),"",IF(AQ105&lt;&gt;"",AQ105,VLOOKUP(IF(AJ105&lt;&gt;"",AJ105,IF(AL105&lt;&gt;"",AL105,IF(AN105&lt;&gt;"",AN105))),Exploitation!$B$123:$D$127,1,FALSE)))</f>
        <v/>
      </c>
      <c r="E161" s="280" t="str">
        <f>IF(ISERROR(IF(AR105&lt;&gt;"",AR105,VLOOKUP(IF(AK105&lt;&gt;"",AK105,IF(AM105&lt;&gt;"",AM105,IF(AO105&lt;&gt;"",AO105))),Exploitation!$B$123:$D$127,1,FALSE))),"",IF(AR105&lt;&gt;"",AR105,VLOOKUP(IF(AK105&lt;&gt;"",AK105,IF(AM105&lt;&gt;"",AM105,IF(AO105&lt;&gt;"",AO105))),Exploitation!$B$123:$D$127,1,FALSE)))</f>
        <v/>
      </c>
      <c r="F161" s="361">
        <f t="shared" si="289"/>
        <v>0</v>
      </c>
      <c r="G161" s="361">
        <f t="shared" si="289"/>
        <v>0</v>
      </c>
      <c r="H161" s="361">
        <f t="shared" si="290"/>
        <v>0</v>
      </c>
      <c r="I161" s="361">
        <f t="shared" si="290"/>
        <v>0</v>
      </c>
      <c r="J161" s="361">
        <f t="shared" si="291"/>
        <v>0</v>
      </c>
      <c r="K161" s="361">
        <f t="shared" si="292"/>
        <v>0</v>
      </c>
      <c r="L161" s="361">
        <f t="shared" si="293"/>
        <v>0</v>
      </c>
      <c r="M161" s="361">
        <f t="shared" si="272"/>
        <v>0</v>
      </c>
      <c r="N161" s="361">
        <f t="shared" si="272"/>
        <v>0</v>
      </c>
      <c r="O161" s="361">
        <f>F161*'Donnees d''entrée'!$C$511</f>
        <v>0</v>
      </c>
      <c r="P161" s="296">
        <f>H161*'Donnees d''entrée'!$C$511</f>
        <v>0</v>
      </c>
      <c r="Q161" s="296">
        <f>J161*'Donnees d''entrée'!$C$512</f>
        <v>0</v>
      </c>
      <c r="R161" s="296">
        <f>IF(ISERROR(J50*'Donnees d''entrée'!$C$674*(G161/(G161+I161+K161))),0,J50*'Donnees d''entrée'!$C$674*(G161/(G161+I161+K161)))</f>
        <v>0</v>
      </c>
      <c r="S161" s="361">
        <f>IF(ISERROR(J50*'Donnees d''entrée'!$C$674*(I161/(G161+I161+K161))),0,J50*'Donnees d''entrée'!$C$674*(I161/(G161+I161+K161)))</f>
        <v>0</v>
      </c>
      <c r="T161" s="361">
        <f>IF(ISERROR(J50*'Donnees d''entrée'!$C$674*(K161/(G161+I161+K161))),0,J50*'Donnees d''entrée'!$C$674*(K161/(G161+I161+K161)))</f>
        <v>0</v>
      </c>
      <c r="U161" s="361">
        <f>F161*'Donnees d''entrée'!$C$513</f>
        <v>0</v>
      </c>
      <c r="V161" s="361">
        <f>H161*'Donnees d''entrée'!$C$513</f>
        <v>0</v>
      </c>
      <c r="W161" s="361">
        <f>J161*'Donnees d''entrée'!$C$514</f>
        <v>0</v>
      </c>
      <c r="X161" s="361">
        <f>F161*'Donnees d''entrée'!$C$515</f>
        <v>0</v>
      </c>
      <c r="Y161" s="361">
        <f>H161*'Donnees d''entrée'!$C$515</f>
        <v>0</v>
      </c>
      <c r="Z161" s="296">
        <f t="shared" si="294"/>
        <v>0</v>
      </c>
      <c r="AA161" s="296">
        <f t="shared" si="350"/>
        <v>0</v>
      </c>
      <c r="AB161" s="296">
        <f t="shared" si="295"/>
        <v>0</v>
      </c>
      <c r="AC161" s="358">
        <f t="shared" si="273"/>
        <v>0</v>
      </c>
      <c r="AD161" s="296">
        <f t="shared" si="296"/>
        <v>0</v>
      </c>
      <c r="AE161" s="296">
        <f t="shared" si="274"/>
        <v>0</v>
      </c>
      <c r="AF161" s="296">
        <f t="shared" si="274"/>
        <v>0</v>
      </c>
      <c r="AG161" s="296">
        <f t="shared" si="297"/>
        <v>0</v>
      </c>
      <c r="AH161" s="296">
        <f t="shared" si="298"/>
        <v>0</v>
      </c>
      <c r="AI161" s="296">
        <f t="shared" si="299"/>
        <v>0</v>
      </c>
      <c r="AJ161" s="280" t="str">
        <f t="shared" si="300"/>
        <v/>
      </c>
      <c r="AK161" s="280" t="str">
        <f>IF(ISERROR(IF(CP105&lt;&gt;"",CP105,VLOOKUP(IF(CI105&lt;&gt;"",CI105,IF(CK105&lt;&gt;"",CK105,IF(CM105&lt;&gt;"",CM105))),Exploitation!$B$123:$D$127,1,FALSE))),"",IF(CP105&lt;&gt;"",CP105,VLOOKUP(IF(CI105&lt;&gt;"",CI105,IF(CK105&lt;&gt;"",CK105,IF(CM105&lt;&gt;"",CM105))),Exploitation!$B$123:$D$127,1,FALSE)))</f>
        <v/>
      </c>
      <c r="AL161" s="280" t="str">
        <f>IF(ISERROR(IF(CQ105&lt;&gt;"",CQ105,VLOOKUP(IF(CJ105&lt;&gt;"",CJ105,IF(CL105&lt;&gt;"",CL105,IF(CN105&lt;&gt;"",CN105))),Exploitation!$B$123:$D$127,1,FALSE))),"",IF(CQ105&lt;&gt;"",CQ105,VLOOKUP(IF(CJ105&lt;&gt;"",CJ105,IF(CL105&lt;&gt;"",CL105,IF(CN105&lt;&gt;"",CN105))),Exploitation!$B$123:$D$127,1,FALSE)))</f>
        <v/>
      </c>
      <c r="AM161" s="361">
        <f t="shared" si="301"/>
        <v>0</v>
      </c>
      <c r="AN161" s="361">
        <f t="shared" si="275"/>
        <v>0</v>
      </c>
      <c r="AO161" s="361">
        <f t="shared" si="275"/>
        <v>0</v>
      </c>
      <c r="AP161" s="361">
        <f t="shared" si="275"/>
        <v>0</v>
      </c>
      <c r="AQ161" s="361">
        <f t="shared" si="302"/>
        <v>0</v>
      </c>
      <c r="AR161" s="361">
        <f t="shared" si="275"/>
        <v>0</v>
      </c>
      <c r="AS161" s="361">
        <f t="shared" si="303"/>
        <v>0</v>
      </c>
      <c r="AT161" s="361">
        <f t="shared" si="303"/>
        <v>0</v>
      </c>
      <c r="AU161" s="361">
        <f t="shared" si="303"/>
        <v>0</v>
      </c>
      <c r="AV161" s="361">
        <f>AM161*'Donnees d''entrée'!$C$511</f>
        <v>0</v>
      </c>
      <c r="AW161" s="296">
        <f>AO161*'Donnees d''entrée'!$C$511</f>
        <v>0</v>
      </c>
      <c r="AX161" s="296">
        <f>AQ161*'Donnees d''entrée'!$C$512</f>
        <v>0</v>
      </c>
      <c r="AY161" s="296">
        <f>IF(ISERROR(V50*'Donnees d''entrée'!$C$674*(AN161/(AN161+AP161+AR161))),0,V50*'Donnees d''entrée'!$C$674*(AN161/(AN161+AP161+AR161)))</f>
        <v>0</v>
      </c>
      <c r="AZ161" s="361">
        <f>IF(ISERROR(V50*'Donnees d''entrée'!$C$674*(AP161/(AN161+AP161+AR161))),0,V50*'Donnees d''entrée'!$C$674*(AP161/(AN161+AP161+AR161)))</f>
        <v>0</v>
      </c>
      <c r="BA161" s="361">
        <f>IF(ISERROR(V50*'Donnees d''entrée'!$C$674*(AR161/(AN161+AP161+AR161))),0,V50*'Donnees d''entrée'!$C$674*(AR161/(AN161+AP161+AR161)))</f>
        <v>0</v>
      </c>
      <c r="BB161" s="361">
        <f>AM161*'Donnees d''entrée'!$C$513</f>
        <v>0</v>
      </c>
      <c r="BC161" s="361">
        <f>AO161*'Donnees d''entrée'!$C$513</f>
        <v>0</v>
      </c>
      <c r="BD161" s="361">
        <f>AQ161*'Donnees d''entrée'!$C$514</f>
        <v>0</v>
      </c>
      <c r="BE161" s="361">
        <f>AM161*'Donnees d''entrée'!$C$515</f>
        <v>0</v>
      </c>
      <c r="BF161" s="361">
        <f>AO161*'Donnees d''entrée'!$C$515</f>
        <v>0</v>
      </c>
      <c r="BG161" s="296">
        <f t="shared" si="304"/>
        <v>0</v>
      </c>
      <c r="BH161" s="296">
        <f t="shared" si="351"/>
        <v>0</v>
      </c>
      <c r="BI161" s="296">
        <f t="shared" si="305"/>
        <v>0</v>
      </c>
      <c r="BJ161" s="358">
        <f t="shared" si="276"/>
        <v>0</v>
      </c>
      <c r="BK161" s="296">
        <f t="shared" si="306"/>
        <v>0</v>
      </c>
      <c r="BL161" s="296">
        <f t="shared" si="277"/>
        <v>0</v>
      </c>
      <c r="BM161" s="296">
        <f t="shared" si="277"/>
        <v>0</v>
      </c>
      <c r="BN161" s="296">
        <f t="shared" si="307"/>
        <v>0</v>
      </c>
      <c r="BO161" s="296">
        <f t="shared" si="308"/>
        <v>0</v>
      </c>
      <c r="BP161" s="296">
        <f t="shared" si="309"/>
        <v>0</v>
      </c>
      <c r="BQ161" s="280" t="str">
        <f t="shared" si="310"/>
        <v/>
      </c>
      <c r="BR161" s="280" t="str">
        <f>IF(ISERROR(IF(EO105&lt;&gt;"",EO105,VLOOKUP(IF(EH105&lt;&gt;"",EH105,IF(EJ105&lt;&gt;"",EJ105,IF(EL105&lt;&gt;"",EL105))),Exploitation!$B$123:$D$127,1,FALSE))),"",IF(EO105&lt;&gt;"",EO105,VLOOKUP(IF(EH105&lt;&gt;"",EH105,IF(EJ105&lt;&gt;"",EJ105,IF(EL105&lt;&gt;"",EL105))),Exploitation!$B$123:$D$127,1,FALSE)))</f>
        <v/>
      </c>
      <c r="BS161" s="280" t="str">
        <f>IF(ISERROR(IF(EP105&lt;&gt;"",EP105,VLOOKUP(IF(EI105&lt;&gt;"",EI105,IF(EK105&lt;&gt;"",EK105,IF(EM105&lt;&gt;"",EM105))),Exploitation!$B$123:$D$127,1,FALSE))),"",IF(EP105&lt;&gt;"",EP105,VLOOKUP(IF(EI105&lt;&gt;"",EI105,IF(EK105&lt;&gt;"",EK105,IF(EM105&lt;&gt;"",EM105))),Exploitation!$B$123:$D$127,1,FALSE)))</f>
        <v/>
      </c>
      <c r="BT161" s="361">
        <f t="shared" si="311"/>
        <v>0</v>
      </c>
      <c r="BU161" s="361">
        <f t="shared" si="278"/>
        <v>0</v>
      </c>
      <c r="BV161" s="361">
        <f t="shared" si="278"/>
        <v>0</v>
      </c>
      <c r="BW161" s="361">
        <f t="shared" si="278"/>
        <v>0</v>
      </c>
      <c r="BX161" s="361">
        <f t="shared" si="312"/>
        <v>0</v>
      </c>
      <c r="BY161" s="361">
        <f t="shared" si="278"/>
        <v>0</v>
      </c>
      <c r="BZ161" s="361">
        <f t="shared" si="313"/>
        <v>0</v>
      </c>
      <c r="CA161" s="361">
        <f t="shared" si="279"/>
        <v>0</v>
      </c>
      <c r="CB161" s="361">
        <f t="shared" si="279"/>
        <v>0</v>
      </c>
      <c r="CC161" s="361">
        <f>BT161*'Donnees d''entrée'!$C$511</f>
        <v>0</v>
      </c>
      <c r="CD161" s="296">
        <f>BV161*'Donnees d''entrée'!$C$511</f>
        <v>0</v>
      </c>
      <c r="CE161" s="296">
        <f>BX161*'Donnees d''entrée'!$C$512</f>
        <v>0</v>
      </c>
      <c r="CF161" s="296">
        <f>IF(ISERROR(BC50*'Donnees d''entrée'!$C$674*(BU161/(BU161+BW161+BY161))),0,BC50*'Donnees d''entrée'!$C$674*(BU161/(BU161+BW161+BY161)))</f>
        <v>0</v>
      </c>
      <c r="CG161" s="361">
        <f>IF(ISERROR(AH50*'Donnees d''entrée'!$C$674*(BW161/(BU161+BW161+BY161))),0,AH50*'Donnees d''entrée'!$C$674*(BW161/(BU161+BW161+BY161)))</f>
        <v>0</v>
      </c>
      <c r="CH161" s="361">
        <f>IF(ISERROR(AH50*'Donnees d''entrée'!$C$674*(BY161/(BU161+BW161+BY161))),0,AH50*'Donnees d''entrée'!$C$674*(BY161/(BU161+BW161+BY161)))</f>
        <v>0</v>
      </c>
      <c r="CI161" s="361">
        <f>BT161*'Donnees d''entrée'!$C$513</f>
        <v>0</v>
      </c>
      <c r="CJ161" s="361">
        <f>BV161*'Donnees d''entrée'!$C$513</f>
        <v>0</v>
      </c>
      <c r="CK161" s="361">
        <f>BX161*'Donnees d''entrée'!$C$514</f>
        <v>0</v>
      </c>
      <c r="CL161" s="361">
        <f>BT161*'Donnees d''entrée'!$C$515</f>
        <v>0</v>
      </c>
      <c r="CM161" s="361">
        <f>BV161*'Donnees d''entrée'!$C$515</f>
        <v>0</v>
      </c>
      <c r="CN161" s="296">
        <f t="shared" si="314"/>
        <v>0</v>
      </c>
      <c r="CO161" s="296">
        <f t="shared" si="352"/>
        <v>0</v>
      </c>
      <c r="CP161" s="296">
        <f t="shared" si="315"/>
        <v>0</v>
      </c>
      <c r="CQ161" s="358">
        <f t="shared" si="280"/>
        <v>0</v>
      </c>
      <c r="CR161" s="296">
        <f t="shared" si="316"/>
        <v>0</v>
      </c>
      <c r="CS161" s="296">
        <f t="shared" si="317"/>
        <v>0</v>
      </c>
      <c r="CT161" s="296">
        <f t="shared" si="317"/>
        <v>0</v>
      </c>
      <c r="CU161" s="296">
        <f t="shared" si="318"/>
        <v>0</v>
      </c>
      <c r="CV161" s="296">
        <f t="shared" si="319"/>
        <v>0</v>
      </c>
      <c r="CW161" s="296">
        <f t="shared" si="320"/>
        <v>0</v>
      </c>
      <c r="CX161" s="369" t="str">
        <f t="shared" si="321"/>
        <v/>
      </c>
      <c r="CY161" s="280" t="str">
        <f>IF(ISERROR(IF(GN105&lt;&gt;"",GN105,VLOOKUP(IF(GG105&lt;&gt;"",GG105,IF(GI105&lt;&gt;"",GI105,IF(GK105&lt;&gt;"",GK105))),Exploitation!$B$123:$D$127,1,FALSE))),"",IF(GN105&lt;&gt;"",GN105,VLOOKUP(IF(GG105&lt;&gt;"",GG105,IF(GI105&lt;&gt;"",GI105,IF(GK105&lt;&gt;"",GK105))),Exploitation!$B$123:$D$127,1,FALSE)))</f>
        <v/>
      </c>
      <c r="CZ161" s="280" t="str">
        <f>IF(ISERROR(IF(GO105&lt;&gt;"",GO105,VLOOKUP(IF(GH105&lt;&gt;"",GH105,IF(GJ105&lt;&gt;"",GJ105,IF(GL105&lt;&gt;"",GL105))),Exploitation!$B$123:$D$127,1,FALSE))),"",IF(GO105&lt;&gt;"",GO105,VLOOKUP(IF(GH105&lt;&gt;"",GH105,IF(GJ105&lt;&gt;"",GJ105,IF(GL105&lt;&gt;"",GL105))),Exploitation!$B$123:$D$127,1,FALSE)))</f>
        <v/>
      </c>
      <c r="DA161" s="361">
        <f t="shared" si="322"/>
        <v>0</v>
      </c>
      <c r="DB161" s="361">
        <f t="shared" si="281"/>
        <v>0</v>
      </c>
      <c r="DC161" s="361">
        <f t="shared" si="281"/>
        <v>0</v>
      </c>
      <c r="DD161" s="361">
        <f t="shared" si="281"/>
        <v>0</v>
      </c>
      <c r="DE161" s="361">
        <f t="shared" si="323"/>
        <v>0</v>
      </c>
      <c r="DF161" s="361">
        <f t="shared" si="281"/>
        <v>0</v>
      </c>
      <c r="DG161" s="361">
        <f t="shared" si="324"/>
        <v>0</v>
      </c>
      <c r="DH161" s="361">
        <f t="shared" si="282"/>
        <v>0</v>
      </c>
      <c r="DI161" s="361">
        <f t="shared" si="282"/>
        <v>0</v>
      </c>
      <c r="DJ161" s="361">
        <f>DA161*'Donnees d''entrée'!$C$511</f>
        <v>0</v>
      </c>
      <c r="DK161" s="296">
        <f>DC161*'Donnees d''entrée'!$C$511</f>
        <v>0</v>
      </c>
      <c r="DL161" s="296">
        <f>DE161*'Donnees d''entrée'!$C$512</f>
        <v>0</v>
      </c>
      <c r="DM161" s="296">
        <f>IF(ISERROR(AT50*'Donnees d''entrée'!$C$674*(DB161/(DB161+DD161+DF161))),0,AT50*'Donnees d''entrée'!$C$674*(DB161/(DB161+DD161+DF161)))</f>
        <v>0</v>
      </c>
      <c r="DN161" s="361">
        <f>IF(ISERROR(AT50*'Donnees d''entrée'!$C$674*(DD161/(DB161+DD161+DF161))),0,AT50*'Donnees d''entrée'!$C$674*(DD161/(DB161+DD161+DF161)))</f>
        <v>0</v>
      </c>
      <c r="DO161" s="361">
        <f>IF(ISERROR(AT50*'Donnees d''entrée'!$C$674*(DF161/(DB161+DD161+DF161))),0,AT50*'Donnees d''entrée'!$C$674*(DF161/(DB161+DD161+DF161)))</f>
        <v>0</v>
      </c>
      <c r="DP161" s="361">
        <f>DA161*'Donnees d''entrée'!$C$513</f>
        <v>0</v>
      </c>
      <c r="DQ161" s="361">
        <f>DC161*'Donnees d''entrée'!$C$513</f>
        <v>0</v>
      </c>
      <c r="DR161" s="361">
        <f>DE161*'Donnees d''entrée'!$C$514</f>
        <v>0</v>
      </c>
      <c r="DS161" s="361">
        <f>DA161*'Donnees d''entrée'!$C$515</f>
        <v>0</v>
      </c>
      <c r="DT161" s="361">
        <f>DC161*'Donnees d''entrée'!$C$515</f>
        <v>0</v>
      </c>
      <c r="DU161" s="296">
        <f t="shared" si="325"/>
        <v>0</v>
      </c>
      <c r="DV161" s="296">
        <f t="shared" si="353"/>
        <v>0</v>
      </c>
      <c r="DW161" s="296">
        <f t="shared" si="326"/>
        <v>0</v>
      </c>
      <c r="DX161" s="358">
        <f t="shared" si="283"/>
        <v>0</v>
      </c>
      <c r="DY161" s="296">
        <f t="shared" si="327"/>
        <v>0</v>
      </c>
      <c r="DZ161" s="296">
        <f t="shared" si="328"/>
        <v>0</v>
      </c>
      <c r="EA161" s="296">
        <f t="shared" si="328"/>
        <v>0</v>
      </c>
      <c r="EB161" s="296">
        <f t="shared" si="329"/>
        <v>0</v>
      </c>
      <c r="EC161" s="296">
        <f t="shared" si="330"/>
        <v>0</v>
      </c>
      <c r="ED161" s="296">
        <f t="shared" si="331"/>
        <v>0</v>
      </c>
      <c r="EE161" s="369" t="str">
        <f t="shared" si="332"/>
        <v/>
      </c>
      <c r="EF161" s="280" t="str">
        <f>IF(ISERROR(IF(IM105&lt;&gt;"",IM105,VLOOKUP(IF(IF105&lt;&gt;"",IF105,IF(IH105&lt;&gt;"",IH105,IF(IJ105&lt;&gt;"",IJ105))),Exploitation!$B$123:$D$127,1,FALSE))),"",IF(IM105&lt;&gt;"",IM105,VLOOKUP(IF(IF105&lt;&gt;"",IF105,IF(IH105&lt;&gt;"",IH105,IF(IJ105&lt;&gt;"",IJ105))),Exploitation!$B$123:$D$127,1,FALSE)))</f>
        <v/>
      </c>
      <c r="EG161" s="280" t="str">
        <f>IF(ISERROR(IF(IN105&lt;&gt;"",IN105,VLOOKUP(IF(IG105&lt;&gt;"",IG105,IF(II105&lt;&gt;"",II105,IF(IK105&lt;&gt;"",IK105))),Exploitation!$B$123:$D$127,1,FALSE))),"",IF(IN105&lt;&gt;"",IN105,VLOOKUP(IF(IG105&lt;&gt;"",IG105,IF(II105&lt;&gt;"",II105,IF(IK105&lt;&gt;"",IK105))),Exploitation!$B$123:$D$127,1,FALSE)))</f>
        <v/>
      </c>
      <c r="EH161" s="361">
        <f t="shared" si="333"/>
        <v>0</v>
      </c>
      <c r="EI161" s="361">
        <f t="shared" si="284"/>
        <v>0</v>
      </c>
      <c r="EJ161" s="361">
        <f t="shared" si="284"/>
        <v>0</v>
      </c>
      <c r="EK161" s="361">
        <f t="shared" si="284"/>
        <v>0</v>
      </c>
      <c r="EL161" s="361">
        <f t="shared" si="334"/>
        <v>0</v>
      </c>
      <c r="EM161" s="361">
        <f t="shared" si="284"/>
        <v>0</v>
      </c>
      <c r="EN161" s="361">
        <f t="shared" si="335"/>
        <v>0</v>
      </c>
      <c r="EO161" s="361">
        <f t="shared" si="285"/>
        <v>0</v>
      </c>
      <c r="EP161" s="361">
        <f t="shared" si="285"/>
        <v>0</v>
      </c>
      <c r="EQ161" s="361">
        <f>EH161*'Donnees d''entrée'!$C$511</f>
        <v>0</v>
      </c>
      <c r="ER161" s="296">
        <f>EJ161*'Donnees d''entrée'!$C$511</f>
        <v>0</v>
      </c>
      <c r="ES161" s="296">
        <f>EL161*'Donnees d''entrée'!$C$512</f>
        <v>0</v>
      </c>
      <c r="ET161" s="296">
        <f>IF(ISERROR(BF50*'Donnees d''entrée'!$C$674*(EI161/(EI161+EK161+EM161))),0,BF50*'Donnees d''entrée'!$C$674*(EI161/(EI161+EK161+EM161)))</f>
        <v>0</v>
      </c>
      <c r="EU161" s="361">
        <f>IF(ISERROR(BF50*'Donnees d''entrée'!$C$674*(EK161/(EI161+EK161+EM161))),0,BF50*'Donnees d''entrée'!$C$674*(EK161/(EI161+EK161+EM161)))</f>
        <v>0</v>
      </c>
      <c r="EV161" s="361">
        <f>IF(ISERROR(BF50*'Donnees d''entrée'!$C$674*(EM161/(EI161+EK161+EM161))),0,BF50*'Donnees d''entrée'!$C$674*(EM161/(EI161+EK161+EM161)))</f>
        <v>0</v>
      </c>
      <c r="EW161" s="361">
        <f>EH161*'Donnees d''entrée'!$C$513</f>
        <v>0</v>
      </c>
      <c r="EX161" s="361">
        <f>EJ161*'Donnees d''entrée'!$C$513</f>
        <v>0</v>
      </c>
      <c r="EY161" s="361">
        <f>EL161*'Donnees d''entrée'!$C$514</f>
        <v>0</v>
      </c>
      <c r="EZ161" s="361">
        <f>EH161*'Donnees d''entrée'!$C$515</f>
        <v>0</v>
      </c>
      <c r="FA161" s="361">
        <f>EJ161*'Donnees d''entrée'!$C$515</f>
        <v>0</v>
      </c>
      <c r="FB161" s="296">
        <f t="shared" si="336"/>
        <v>0</v>
      </c>
      <c r="FC161" s="296">
        <f t="shared" si="354"/>
        <v>0</v>
      </c>
      <c r="FD161" s="296">
        <f t="shared" si="337"/>
        <v>0</v>
      </c>
      <c r="FE161" s="358">
        <f t="shared" si="286"/>
        <v>0</v>
      </c>
      <c r="FF161" s="296">
        <f t="shared" si="338"/>
        <v>0</v>
      </c>
      <c r="FG161" s="296">
        <f t="shared" si="339"/>
        <v>0</v>
      </c>
      <c r="FH161" s="296">
        <f t="shared" si="339"/>
        <v>0</v>
      </c>
      <c r="FI161" s="296">
        <f t="shared" si="340"/>
        <v>0</v>
      </c>
      <c r="FJ161" s="296">
        <f t="shared" si="341"/>
        <v>0</v>
      </c>
      <c r="FK161" s="296">
        <f t="shared" si="342"/>
        <v>0</v>
      </c>
      <c r="FL161"/>
      <c r="FM161"/>
      <c r="FN161" s="370">
        <f t="shared" si="343"/>
        <v>0</v>
      </c>
      <c r="FO161" s="370">
        <f t="shared" si="344"/>
        <v>0</v>
      </c>
      <c r="FP161" s="370">
        <f t="shared" si="345"/>
        <v>0</v>
      </c>
      <c r="FQ161" s="370">
        <f t="shared" si="355"/>
        <v>0</v>
      </c>
      <c r="FR161"/>
      <c r="FS161" s="370">
        <f t="shared" si="346"/>
        <v>0</v>
      </c>
      <c r="FT161" s="370">
        <f t="shared" si="347"/>
        <v>0</v>
      </c>
      <c r="FU161" s="370">
        <f t="shared" si="348"/>
        <v>0</v>
      </c>
      <c r="FV161"/>
      <c r="FW161" s="371">
        <f t="shared" si="349"/>
        <v>0</v>
      </c>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c r="IQ161"/>
      <c r="IR161"/>
      <c r="IS161"/>
      <c r="IT161"/>
      <c r="IU161"/>
      <c r="IV161"/>
      <c r="IW161"/>
      <c r="IX161"/>
      <c r="IY161"/>
      <c r="IZ161"/>
      <c r="JA161"/>
      <c r="JB161"/>
      <c r="JC161"/>
      <c r="JD161"/>
      <c r="JE161"/>
      <c r="JF161"/>
      <c r="JG161"/>
      <c r="JH161"/>
      <c r="JI161"/>
      <c r="JJ161"/>
      <c r="JK161"/>
      <c r="JL161"/>
      <c r="JM161"/>
      <c r="JN161"/>
      <c r="JO161"/>
      <c r="JP161"/>
      <c r="JQ161"/>
      <c r="JR161"/>
      <c r="JS161"/>
      <c r="JT161"/>
    </row>
    <row r="162" spans="1:280" hidden="1" x14ac:dyDescent="0.25">
      <c r="A162" s="279">
        <v>6</v>
      </c>
      <c r="B162" s="280" t="str">
        <f t="shared" si="287"/>
        <v/>
      </c>
      <c r="C162" s="280" t="str">
        <f t="shared" si="288"/>
        <v/>
      </c>
      <c r="D162" s="280" t="str">
        <f>IF(ISERROR(IF(AQ106&lt;&gt;"",AQ106,VLOOKUP(IF(AJ106&lt;&gt;"",AJ106,IF(AL106&lt;&gt;"",AL106,IF(AN106&lt;&gt;"",AN106))),Exploitation!$B$123:$D$127,1,FALSE))),"",IF(AQ106&lt;&gt;"",AQ106,VLOOKUP(IF(AJ106&lt;&gt;"",AJ106,IF(AL106&lt;&gt;"",AL106,IF(AN106&lt;&gt;"",AN106))),Exploitation!$B$123:$D$127,1,FALSE)))</f>
        <v/>
      </c>
      <c r="E162" s="280" t="str">
        <f>IF(ISERROR(IF(AR106&lt;&gt;"",AR106,VLOOKUP(IF(AK106&lt;&gt;"",AK106,IF(AM106&lt;&gt;"",AM106,IF(AO106&lt;&gt;"",AO106))),Exploitation!$B$123:$D$127,1,FALSE))),"",IF(AR106&lt;&gt;"",AR106,VLOOKUP(IF(AK106&lt;&gt;"",AK106,IF(AM106&lt;&gt;"",AM106,IF(AO106&lt;&gt;"",AO106))),Exploitation!$B$123:$D$127,1,FALSE)))</f>
        <v/>
      </c>
      <c r="F162" s="361">
        <f t="shared" si="289"/>
        <v>0</v>
      </c>
      <c r="G162" s="361">
        <f t="shared" si="289"/>
        <v>0</v>
      </c>
      <c r="H162" s="361">
        <f t="shared" si="290"/>
        <v>0</v>
      </c>
      <c r="I162" s="361">
        <f t="shared" si="290"/>
        <v>0</v>
      </c>
      <c r="J162" s="361">
        <f t="shared" si="291"/>
        <v>0</v>
      </c>
      <c r="K162" s="361">
        <f t="shared" si="292"/>
        <v>0</v>
      </c>
      <c r="L162" s="361">
        <f t="shared" si="293"/>
        <v>0</v>
      </c>
      <c r="M162" s="361">
        <f t="shared" si="272"/>
        <v>0</v>
      </c>
      <c r="N162" s="361">
        <f t="shared" si="272"/>
        <v>0</v>
      </c>
      <c r="O162" s="361">
        <f>F162*'Donnees d''entrée'!$C$511</f>
        <v>0</v>
      </c>
      <c r="P162" s="296">
        <f>H162*'Donnees d''entrée'!$C$511</f>
        <v>0</v>
      </c>
      <c r="Q162" s="296">
        <f>J162*'Donnees d''entrée'!$C$512</f>
        <v>0</v>
      </c>
      <c r="R162" s="296">
        <f>IF(ISERROR(J51*'Donnees d''entrée'!$C$674*(G162/(G162+I162+K162))),0,J51*'Donnees d''entrée'!$C$674*(G162/(G162+I162+K162)))</f>
        <v>0</v>
      </c>
      <c r="S162" s="361">
        <f>IF(ISERROR(J51*'Donnees d''entrée'!$C$674*(I162/(G162+I162+K162))),0,J51*'Donnees d''entrée'!$C$674*(I162/(G162+I162+K162)))</f>
        <v>0</v>
      </c>
      <c r="T162" s="361">
        <f>IF(ISERROR(J51*'Donnees d''entrée'!$C$674*(K162/(G162+I162+K162))),0,J51*'Donnees d''entrée'!$C$674*(K162/(G162+I162+K162)))</f>
        <v>0</v>
      </c>
      <c r="U162" s="361">
        <f>F162*'Donnees d''entrée'!$C$513</f>
        <v>0</v>
      </c>
      <c r="V162" s="361">
        <f>H162*'Donnees d''entrée'!$C$513</f>
        <v>0</v>
      </c>
      <c r="W162" s="361">
        <f>J162*'Donnees d''entrée'!$C$514</f>
        <v>0</v>
      </c>
      <c r="X162" s="361">
        <f>F162*'Donnees d''entrée'!$C$515</f>
        <v>0</v>
      </c>
      <c r="Y162" s="361">
        <f>H162*'Donnees d''entrée'!$C$515</f>
        <v>0</v>
      </c>
      <c r="Z162" s="296">
        <f t="shared" si="294"/>
        <v>0</v>
      </c>
      <c r="AA162" s="296">
        <f t="shared" si="350"/>
        <v>0</v>
      </c>
      <c r="AB162" s="296">
        <f t="shared" si="295"/>
        <v>0</v>
      </c>
      <c r="AC162" s="358">
        <f t="shared" si="273"/>
        <v>0</v>
      </c>
      <c r="AD162" s="296">
        <f t="shared" si="296"/>
        <v>0</v>
      </c>
      <c r="AE162" s="296">
        <f t="shared" si="274"/>
        <v>0</v>
      </c>
      <c r="AF162" s="296">
        <f t="shared" si="274"/>
        <v>0</v>
      </c>
      <c r="AG162" s="296">
        <f t="shared" si="297"/>
        <v>0</v>
      </c>
      <c r="AH162" s="296">
        <f t="shared" si="298"/>
        <v>0</v>
      </c>
      <c r="AI162" s="296">
        <f t="shared" si="299"/>
        <v>0</v>
      </c>
      <c r="AJ162" s="280" t="str">
        <f t="shared" si="300"/>
        <v/>
      </c>
      <c r="AK162" s="280" t="str">
        <f>IF(ISERROR(IF(CP106&lt;&gt;"",CP106,VLOOKUP(IF(CI106&lt;&gt;"",CI106,IF(CK106&lt;&gt;"",CK106,IF(CM106&lt;&gt;"",CM106))),Exploitation!$B$123:$D$127,1,FALSE))),"",IF(CP106&lt;&gt;"",CP106,VLOOKUP(IF(CI106&lt;&gt;"",CI106,IF(CK106&lt;&gt;"",CK106,IF(CM106&lt;&gt;"",CM106))),Exploitation!$B$123:$D$127,1,FALSE)))</f>
        <v/>
      </c>
      <c r="AL162" s="280" t="str">
        <f>IF(ISERROR(IF(CQ106&lt;&gt;"",CQ106,VLOOKUP(IF(CJ106&lt;&gt;"",CJ106,IF(CL106&lt;&gt;"",CL106,IF(CN106&lt;&gt;"",CN106))),Exploitation!$B$123:$D$127,1,FALSE))),"",IF(CQ106&lt;&gt;"",CQ106,VLOOKUP(IF(CJ106&lt;&gt;"",CJ106,IF(CL106&lt;&gt;"",CL106,IF(CN106&lt;&gt;"",CN106))),Exploitation!$B$123:$D$127,1,FALSE)))</f>
        <v/>
      </c>
      <c r="AM162" s="361">
        <f t="shared" si="301"/>
        <v>0</v>
      </c>
      <c r="AN162" s="361">
        <f t="shared" si="275"/>
        <v>0</v>
      </c>
      <c r="AO162" s="361">
        <f t="shared" si="275"/>
        <v>0</v>
      </c>
      <c r="AP162" s="361">
        <f t="shared" si="275"/>
        <v>0</v>
      </c>
      <c r="AQ162" s="361">
        <f t="shared" si="302"/>
        <v>0</v>
      </c>
      <c r="AR162" s="361">
        <f t="shared" si="275"/>
        <v>0</v>
      </c>
      <c r="AS162" s="361">
        <f t="shared" si="303"/>
        <v>0</v>
      </c>
      <c r="AT162" s="361">
        <f t="shared" si="303"/>
        <v>0</v>
      </c>
      <c r="AU162" s="361">
        <f t="shared" si="303"/>
        <v>0</v>
      </c>
      <c r="AV162" s="361">
        <f>AM162*'Donnees d''entrée'!$C$511</f>
        <v>0</v>
      </c>
      <c r="AW162" s="296">
        <f>AO162*'Donnees d''entrée'!$C$511</f>
        <v>0</v>
      </c>
      <c r="AX162" s="296">
        <f>AQ162*'Donnees d''entrée'!$C$512</f>
        <v>0</v>
      </c>
      <c r="AY162" s="296">
        <f>IF(ISERROR(V51*'Donnees d''entrée'!$C$674*(AN162/(AN162+AP162+AR162))),0,V51*'Donnees d''entrée'!$C$674*(AN162/(AN162+AP162+AR162)))</f>
        <v>0</v>
      </c>
      <c r="AZ162" s="361">
        <f>IF(ISERROR(V51*'Donnees d''entrée'!$C$674*(AP162/(AN162+AP162+AR162))),0,V51*'Donnees d''entrée'!$C$674*(AP162/(AN162+AP162+AR162)))</f>
        <v>0</v>
      </c>
      <c r="BA162" s="361">
        <f>IF(ISERROR(V51*'Donnees d''entrée'!$C$674*(AR162/(AN162+AP162+AR162))),0,V51*'Donnees d''entrée'!$C$674*(AR162/(AN162+AP162+AR162)))</f>
        <v>0</v>
      </c>
      <c r="BB162" s="361">
        <f>AM162*'Donnees d''entrée'!$C$513</f>
        <v>0</v>
      </c>
      <c r="BC162" s="361">
        <f>AO162*'Donnees d''entrée'!$C$513</f>
        <v>0</v>
      </c>
      <c r="BD162" s="361">
        <f>AQ162*'Donnees d''entrée'!$C$514</f>
        <v>0</v>
      </c>
      <c r="BE162" s="361">
        <f>AM162*'Donnees d''entrée'!$C$515</f>
        <v>0</v>
      </c>
      <c r="BF162" s="361">
        <f>AO162*'Donnees d''entrée'!$C$515</f>
        <v>0</v>
      </c>
      <c r="BG162" s="296">
        <f t="shared" si="304"/>
        <v>0</v>
      </c>
      <c r="BH162" s="296">
        <f t="shared" si="351"/>
        <v>0</v>
      </c>
      <c r="BI162" s="296">
        <f t="shared" si="305"/>
        <v>0</v>
      </c>
      <c r="BJ162" s="358">
        <f t="shared" si="276"/>
        <v>0</v>
      </c>
      <c r="BK162" s="296">
        <f t="shared" si="306"/>
        <v>0</v>
      </c>
      <c r="BL162" s="296">
        <f t="shared" si="277"/>
        <v>0</v>
      </c>
      <c r="BM162" s="296">
        <f t="shared" si="277"/>
        <v>0</v>
      </c>
      <c r="BN162" s="296">
        <f t="shared" si="307"/>
        <v>0</v>
      </c>
      <c r="BO162" s="296">
        <f t="shared" si="308"/>
        <v>0</v>
      </c>
      <c r="BP162" s="296">
        <f t="shared" si="309"/>
        <v>0</v>
      </c>
      <c r="BQ162" s="280" t="str">
        <f t="shared" si="310"/>
        <v/>
      </c>
      <c r="BR162" s="280" t="str">
        <f>IF(ISERROR(IF(EO106&lt;&gt;"",EO106,VLOOKUP(IF(EH106&lt;&gt;"",EH106,IF(EJ106&lt;&gt;"",EJ106,IF(EL106&lt;&gt;"",EL106))),Exploitation!$B$123:$D$127,1,FALSE))),"",IF(EO106&lt;&gt;"",EO106,VLOOKUP(IF(EH106&lt;&gt;"",EH106,IF(EJ106&lt;&gt;"",EJ106,IF(EL106&lt;&gt;"",EL106))),Exploitation!$B$123:$D$127,1,FALSE)))</f>
        <v/>
      </c>
      <c r="BS162" s="280" t="str">
        <f>IF(ISERROR(IF(EP106&lt;&gt;"",EP106,VLOOKUP(IF(EI106&lt;&gt;"",EI106,IF(EK106&lt;&gt;"",EK106,IF(EM106&lt;&gt;"",EM106))),Exploitation!$B$123:$D$127,1,FALSE))),"",IF(EP106&lt;&gt;"",EP106,VLOOKUP(IF(EI106&lt;&gt;"",EI106,IF(EK106&lt;&gt;"",EK106,IF(EM106&lt;&gt;"",EM106))),Exploitation!$B$123:$D$127,1,FALSE)))</f>
        <v/>
      </c>
      <c r="BT162" s="361">
        <f t="shared" si="311"/>
        <v>0</v>
      </c>
      <c r="BU162" s="361">
        <f t="shared" si="278"/>
        <v>0</v>
      </c>
      <c r="BV162" s="361">
        <f t="shared" si="278"/>
        <v>0</v>
      </c>
      <c r="BW162" s="361">
        <f t="shared" si="278"/>
        <v>0</v>
      </c>
      <c r="BX162" s="361">
        <f t="shared" si="312"/>
        <v>0</v>
      </c>
      <c r="BY162" s="361">
        <f t="shared" si="278"/>
        <v>0</v>
      </c>
      <c r="BZ162" s="361">
        <f t="shared" si="313"/>
        <v>0</v>
      </c>
      <c r="CA162" s="361">
        <f t="shared" si="279"/>
        <v>0</v>
      </c>
      <c r="CB162" s="361">
        <f t="shared" si="279"/>
        <v>0</v>
      </c>
      <c r="CC162" s="361">
        <f>BT162*'Donnees d''entrée'!$C$511</f>
        <v>0</v>
      </c>
      <c r="CD162" s="296">
        <f>BV162*'Donnees d''entrée'!$C$511</f>
        <v>0</v>
      </c>
      <c r="CE162" s="296">
        <f>BX162*'Donnees d''entrée'!$C$512</f>
        <v>0</v>
      </c>
      <c r="CF162" s="296">
        <f>IF(ISERROR(BC51*'Donnees d''entrée'!$C$674*(BU162/(BU162+BW162+BY162))),0,BC51*'Donnees d''entrée'!$C$674*(BU162/(BU162+BW162+BY162)))</f>
        <v>0</v>
      </c>
      <c r="CG162" s="361">
        <f>IF(ISERROR(AH51*'Donnees d''entrée'!$C$674*(BW162/(BU162+BW162+BY162))),0,AH51*'Donnees d''entrée'!$C$674*(BW162/(BU162+BW162+BY162)))</f>
        <v>0</v>
      </c>
      <c r="CH162" s="361">
        <f>IF(ISERROR(AH51*'Donnees d''entrée'!$C$674*(BY162/(BU162+BW162+BY162))),0,AH51*'Donnees d''entrée'!$C$674*(BY162/(BU162+BW162+BY162)))</f>
        <v>0</v>
      </c>
      <c r="CI162" s="361">
        <f>BT162*'Donnees d''entrée'!$C$513</f>
        <v>0</v>
      </c>
      <c r="CJ162" s="361">
        <f>BV162*'Donnees d''entrée'!$C$513</f>
        <v>0</v>
      </c>
      <c r="CK162" s="361">
        <f>BX162*'Donnees d''entrée'!$C$514</f>
        <v>0</v>
      </c>
      <c r="CL162" s="361">
        <f>BT162*'Donnees d''entrée'!$C$515</f>
        <v>0</v>
      </c>
      <c r="CM162" s="361">
        <f>BV162*'Donnees d''entrée'!$C$515</f>
        <v>0</v>
      </c>
      <c r="CN162" s="296">
        <f t="shared" si="314"/>
        <v>0</v>
      </c>
      <c r="CO162" s="296">
        <f t="shared" si="352"/>
        <v>0</v>
      </c>
      <c r="CP162" s="296">
        <f t="shared" si="315"/>
        <v>0</v>
      </c>
      <c r="CQ162" s="358">
        <f t="shared" si="280"/>
        <v>0</v>
      </c>
      <c r="CR162" s="296">
        <f t="shared" si="316"/>
        <v>0</v>
      </c>
      <c r="CS162" s="296">
        <f t="shared" si="317"/>
        <v>0</v>
      </c>
      <c r="CT162" s="296">
        <f t="shared" si="317"/>
        <v>0</v>
      </c>
      <c r="CU162" s="296">
        <f t="shared" si="318"/>
        <v>0</v>
      </c>
      <c r="CV162" s="296">
        <f t="shared" si="319"/>
        <v>0</v>
      </c>
      <c r="CW162" s="296">
        <f t="shared" si="320"/>
        <v>0</v>
      </c>
      <c r="CX162" s="369" t="str">
        <f t="shared" si="321"/>
        <v/>
      </c>
      <c r="CY162" s="280" t="str">
        <f>IF(ISERROR(IF(GN106&lt;&gt;"",GN106,VLOOKUP(IF(GG106&lt;&gt;"",GG106,IF(GI106&lt;&gt;"",GI106,IF(GK106&lt;&gt;"",GK106))),Exploitation!$B$123:$D$127,1,FALSE))),"",IF(GN106&lt;&gt;"",GN106,VLOOKUP(IF(GG106&lt;&gt;"",GG106,IF(GI106&lt;&gt;"",GI106,IF(GK106&lt;&gt;"",GK106))),Exploitation!$B$123:$D$127,1,FALSE)))</f>
        <v/>
      </c>
      <c r="CZ162" s="280" t="str">
        <f>IF(ISERROR(IF(GO106&lt;&gt;"",GO106,VLOOKUP(IF(GH106&lt;&gt;"",GH106,IF(GJ106&lt;&gt;"",GJ106,IF(GL106&lt;&gt;"",GL106))),Exploitation!$B$123:$D$127,1,FALSE))),"",IF(GO106&lt;&gt;"",GO106,VLOOKUP(IF(GH106&lt;&gt;"",GH106,IF(GJ106&lt;&gt;"",GJ106,IF(GL106&lt;&gt;"",GL106))),Exploitation!$B$123:$D$127,1,FALSE)))</f>
        <v/>
      </c>
      <c r="DA162" s="361">
        <f t="shared" si="322"/>
        <v>0</v>
      </c>
      <c r="DB162" s="361">
        <f t="shared" si="281"/>
        <v>0</v>
      </c>
      <c r="DC162" s="361">
        <f t="shared" si="281"/>
        <v>0</v>
      </c>
      <c r="DD162" s="361">
        <f t="shared" si="281"/>
        <v>0</v>
      </c>
      <c r="DE162" s="361">
        <f t="shared" si="323"/>
        <v>0</v>
      </c>
      <c r="DF162" s="361">
        <f t="shared" si="281"/>
        <v>0</v>
      </c>
      <c r="DG162" s="361">
        <f t="shared" si="324"/>
        <v>0</v>
      </c>
      <c r="DH162" s="361">
        <f t="shared" si="282"/>
        <v>0</v>
      </c>
      <c r="DI162" s="361">
        <f t="shared" si="282"/>
        <v>0</v>
      </c>
      <c r="DJ162" s="361">
        <f>DA162*'Donnees d''entrée'!$C$511</f>
        <v>0</v>
      </c>
      <c r="DK162" s="296">
        <f>DC162*'Donnees d''entrée'!$C$511</f>
        <v>0</v>
      </c>
      <c r="DL162" s="296">
        <f>DE162*'Donnees d''entrée'!$C$512</f>
        <v>0</v>
      </c>
      <c r="DM162" s="296">
        <f>IF(ISERROR(AT51*'Donnees d''entrée'!$C$674*(DB162/(DB162+DD162+DF162))),0,AT51*'Donnees d''entrée'!$C$674*(DB162/(DB162+DD162+DF162)))</f>
        <v>0</v>
      </c>
      <c r="DN162" s="361">
        <f>IF(ISERROR(AT51*'Donnees d''entrée'!$C$674*(DD162/(DB162+DD162+DF162))),0,AT51*'Donnees d''entrée'!$C$674*(DD162/(DB162+DD162+DF162)))</f>
        <v>0</v>
      </c>
      <c r="DO162" s="361">
        <f>IF(ISERROR(AT51*'Donnees d''entrée'!$C$674*(DF162/(DB162+DD162+DF162))),0,AT51*'Donnees d''entrée'!$C$674*(DF162/(DB162+DD162+DF162)))</f>
        <v>0</v>
      </c>
      <c r="DP162" s="361">
        <f>DA162*'Donnees d''entrée'!$C$513</f>
        <v>0</v>
      </c>
      <c r="DQ162" s="361">
        <f>DC162*'Donnees d''entrée'!$C$513</f>
        <v>0</v>
      </c>
      <c r="DR162" s="361">
        <f>DE162*'Donnees d''entrée'!$C$514</f>
        <v>0</v>
      </c>
      <c r="DS162" s="361">
        <f>DA162*'Donnees d''entrée'!$C$515</f>
        <v>0</v>
      </c>
      <c r="DT162" s="361">
        <f>DC162*'Donnees d''entrée'!$C$515</f>
        <v>0</v>
      </c>
      <c r="DU162" s="296">
        <f t="shared" si="325"/>
        <v>0</v>
      </c>
      <c r="DV162" s="296">
        <f t="shared" si="353"/>
        <v>0</v>
      </c>
      <c r="DW162" s="296">
        <f t="shared" si="326"/>
        <v>0</v>
      </c>
      <c r="DX162" s="358">
        <f t="shared" si="283"/>
        <v>0</v>
      </c>
      <c r="DY162" s="296">
        <f t="shared" si="327"/>
        <v>0</v>
      </c>
      <c r="DZ162" s="296">
        <f t="shared" si="328"/>
        <v>0</v>
      </c>
      <c r="EA162" s="296">
        <f t="shared" si="328"/>
        <v>0</v>
      </c>
      <c r="EB162" s="296">
        <f t="shared" si="329"/>
        <v>0</v>
      </c>
      <c r="EC162" s="296">
        <f t="shared" si="330"/>
        <v>0</v>
      </c>
      <c r="ED162" s="296">
        <f t="shared" si="331"/>
        <v>0</v>
      </c>
      <c r="EE162" s="369" t="str">
        <f t="shared" si="332"/>
        <v/>
      </c>
      <c r="EF162" s="280" t="str">
        <f>IF(ISERROR(IF(IM106&lt;&gt;"",IM106,VLOOKUP(IF(IF106&lt;&gt;"",IF106,IF(IH106&lt;&gt;"",IH106,IF(IJ106&lt;&gt;"",IJ106))),Exploitation!$B$123:$D$127,1,FALSE))),"",IF(IM106&lt;&gt;"",IM106,VLOOKUP(IF(IF106&lt;&gt;"",IF106,IF(IH106&lt;&gt;"",IH106,IF(IJ106&lt;&gt;"",IJ106))),Exploitation!$B$123:$D$127,1,FALSE)))</f>
        <v/>
      </c>
      <c r="EG162" s="280" t="str">
        <f>IF(ISERROR(IF(IN106&lt;&gt;"",IN106,VLOOKUP(IF(IG106&lt;&gt;"",IG106,IF(II106&lt;&gt;"",II106,IF(IK106&lt;&gt;"",IK106))),Exploitation!$B$123:$D$127,1,FALSE))),"",IF(IN106&lt;&gt;"",IN106,VLOOKUP(IF(IG106&lt;&gt;"",IG106,IF(II106&lt;&gt;"",II106,IF(IK106&lt;&gt;"",IK106))),Exploitation!$B$123:$D$127,1,FALSE)))</f>
        <v/>
      </c>
      <c r="EH162" s="361">
        <f t="shared" si="333"/>
        <v>0</v>
      </c>
      <c r="EI162" s="361">
        <f t="shared" si="284"/>
        <v>0</v>
      </c>
      <c r="EJ162" s="361">
        <f t="shared" si="284"/>
        <v>0</v>
      </c>
      <c r="EK162" s="361">
        <f t="shared" si="284"/>
        <v>0</v>
      </c>
      <c r="EL162" s="361">
        <f t="shared" si="334"/>
        <v>0</v>
      </c>
      <c r="EM162" s="361">
        <f t="shared" si="284"/>
        <v>0</v>
      </c>
      <c r="EN162" s="361">
        <f t="shared" si="335"/>
        <v>0</v>
      </c>
      <c r="EO162" s="361">
        <f t="shared" si="285"/>
        <v>0</v>
      </c>
      <c r="EP162" s="361">
        <f t="shared" si="285"/>
        <v>0</v>
      </c>
      <c r="EQ162" s="361">
        <f>EH162*'Donnees d''entrée'!$C$511</f>
        <v>0</v>
      </c>
      <c r="ER162" s="296">
        <f>EJ162*'Donnees d''entrée'!$C$511</f>
        <v>0</v>
      </c>
      <c r="ES162" s="296">
        <f>EL162*'Donnees d''entrée'!$C$512</f>
        <v>0</v>
      </c>
      <c r="ET162" s="296">
        <f>IF(ISERROR(BF51*'Donnees d''entrée'!$C$674*(EI162/(EI162+EK162+EM162))),0,BF51*'Donnees d''entrée'!$C$674*(EI162/(EI162+EK162+EM162)))</f>
        <v>0</v>
      </c>
      <c r="EU162" s="361">
        <f>IF(ISERROR(BF51*'Donnees d''entrée'!$C$674*(EK162/(EI162+EK162+EM162))),0,BF51*'Donnees d''entrée'!$C$674*(EK162/(EI162+EK162+EM162)))</f>
        <v>0</v>
      </c>
      <c r="EV162" s="361">
        <f>IF(ISERROR(BF51*'Donnees d''entrée'!$C$674*(EM162/(EI162+EK162+EM162))),0,BF51*'Donnees d''entrée'!$C$674*(EM162/(EI162+EK162+EM162)))</f>
        <v>0</v>
      </c>
      <c r="EW162" s="361">
        <f>EH162*'Donnees d''entrée'!$C$513</f>
        <v>0</v>
      </c>
      <c r="EX162" s="361">
        <f>EJ162*'Donnees d''entrée'!$C$513</f>
        <v>0</v>
      </c>
      <c r="EY162" s="361">
        <f>EL162*'Donnees d''entrée'!$C$514</f>
        <v>0</v>
      </c>
      <c r="EZ162" s="361">
        <f>EH162*'Donnees d''entrée'!$C$515</f>
        <v>0</v>
      </c>
      <c r="FA162" s="361">
        <f>EJ162*'Donnees d''entrée'!$C$515</f>
        <v>0</v>
      </c>
      <c r="FB162" s="296">
        <f t="shared" si="336"/>
        <v>0</v>
      </c>
      <c r="FC162" s="296">
        <f t="shared" si="354"/>
        <v>0</v>
      </c>
      <c r="FD162" s="296">
        <f t="shared" si="337"/>
        <v>0</v>
      </c>
      <c r="FE162" s="358">
        <f t="shared" si="286"/>
        <v>0</v>
      </c>
      <c r="FF162" s="296">
        <f t="shared" si="338"/>
        <v>0</v>
      </c>
      <c r="FG162" s="296">
        <f t="shared" si="339"/>
        <v>0</v>
      </c>
      <c r="FH162" s="296">
        <f t="shared" si="339"/>
        <v>0</v>
      </c>
      <c r="FI162" s="296">
        <f t="shared" si="340"/>
        <v>0</v>
      </c>
      <c r="FJ162" s="296">
        <f t="shared" si="341"/>
        <v>0</v>
      </c>
      <c r="FK162" s="296">
        <f t="shared" si="342"/>
        <v>0</v>
      </c>
      <c r="FL162"/>
      <c r="FM162"/>
      <c r="FN162" s="370">
        <f t="shared" si="343"/>
        <v>0</v>
      </c>
      <c r="FO162" s="370">
        <f t="shared" si="344"/>
        <v>0</v>
      </c>
      <c r="FP162" s="370">
        <f t="shared" si="345"/>
        <v>0</v>
      </c>
      <c r="FQ162" s="370">
        <f t="shared" si="355"/>
        <v>0</v>
      </c>
      <c r="FR162"/>
      <c r="FS162" s="370">
        <f t="shared" si="346"/>
        <v>0</v>
      </c>
      <c r="FT162" s="370">
        <f t="shared" si="347"/>
        <v>0</v>
      </c>
      <c r="FU162" s="370">
        <f t="shared" si="348"/>
        <v>0</v>
      </c>
      <c r="FV162"/>
      <c r="FW162" s="371">
        <f t="shared" si="349"/>
        <v>0</v>
      </c>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c r="IQ162"/>
      <c r="IR162"/>
      <c r="IS162"/>
      <c r="IT162"/>
      <c r="IU162"/>
      <c r="IV162"/>
      <c r="IW162"/>
      <c r="IX162"/>
      <c r="IY162"/>
      <c r="IZ162"/>
      <c r="JA162"/>
      <c r="JB162"/>
      <c r="JC162"/>
      <c r="JD162"/>
      <c r="JE162"/>
      <c r="JF162"/>
      <c r="JG162"/>
      <c r="JH162"/>
      <c r="JI162"/>
      <c r="JJ162"/>
      <c r="JK162"/>
      <c r="JL162"/>
      <c r="JM162"/>
      <c r="JN162"/>
      <c r="JO162"/>
      <c r="JP162"/>
      <c r="JQ162"/>
      <c r="JR162"/>
      <c r="JS162"/>
      <c r="JT162"/>
    </row>
    <row r="163" spans="1:280" hidden="1" x14ac:dyDescent="0.25">
      <c r="A163" s="279">
        <v>7</v>
      </c>
      <c r="B163" s="280" t="str">
        <f t="shared" si="287"/>
        <v/>
      </c>
      <c r="C163" s="280" t="str">
        <f t="shared" si="288"/>
        <v/>
      </c>
      <c r="D163" s="280" t="str">
        <f>IF(ISERROR(IF(AQ107&lt;&gt;"",AQ107,VLOOKUP(IF(AJ107&lt;&gt;"",AJ107,IF(AL107&lt;&gt;"",AL107,IF(AN107&lt;&gt;"",AN107))),Exploitation!$B$123:$D$127,1,FALSE))),"",IF(AQ107&lt;&gt;"",AQ107,VLOOKUP(IF(AJ107&lt;&gt;"",AJ107,IF(AL107&lt;&gt;"",AL107,IF(AN107&lt;&gt;"",AN107))),Exploitation!$B$123:$D$127,1,FALSE)))</f>
        <v/>
      </c>
      <c r="E163" s="280" t="str">
        <f>IF(ISERROR(IF(AR107&lt;&gt;"",AR107,VLOOKUP(IF(AK107&lt;&gt;"",AK107,IF(AM107&lt;&gt;"",AM107,IF(AO107&lt;&gt;"",AO107))),Exploitation!$B$123:$D$127,1,FALSE))),"",IF(AR107&lt;&gt;"",AR107,VLOOKUP(IF(AK107&lt;&gt;"",AK107,IF(AM107&lt;&gt;"",AM107,IF(AO107&lt;&gt;"",AO107))),Exploitation!$B$123:$D$127,1,FALSE)))</f>
        <v/>
      </c>
      <c r="F163" s="361">
        <f t="shared" si="289"/>
        <v>0</v>
      </c>
      <c r="G163" s="361">
        <f t="shared" si="289"/>
        <v>0</v>
      </c>
      <c r="H163" s="361">
        <f t="shared" si="290"/>
        <v>0</v>
      </c>
      <c r="I163" s="361">
        <f t="shared" si="290"/>
        <v>0</v>
      </c>
      <c r="J163" s="361">
        <f t="shared" si="291"/>
        <v>0</v>
      </c>
      <c r="K163" s="361">
        <f t="shared" si="292"/>
        <v>0</v>
      </c>
      <c r="L163" s="361">
        <f t="shared" si="293"/>
        <v>0</v>
      </c>
      <c r="M163" s="361">
        <f t="shared" si="272"/>
        <v>0</v>
      </c>
      <c r="N163" s="361">
        <f t="shared" si="272"/>
        <v>0</v>
      </c>
      <c r="O163" s="361">
        <f>F163*'Donnees d''entrée'!$C$511</f>
        <v>0</v>
      </c>
      <c r="P163" s="296">
        <f>H163*'Donnees d''entrée'!$C$511</f>
        <v>0</v>
      </c>
      <c r="Q163" s="296">
        <f>J163*'Donnees d''entrée'!$C$512</f>
        <v>0</v>
      </c>
      <c r="R163" s="296">
        <f>IF(ISERROR(J52*'Donnees d''entrée'!$C$674*(G163/(G163+I163+K163))),0,J52*'Donnees d''entrée'!$C$674*(G163/(G163+I163+K163)))</f>
        <v>0</v>
      </c>
      <c r="S163" s="361">
        <f>IF(ISERROR(J52*'Donnees d''entrée'!$C$674*(I163/(G163+I163+K163))),0,J52*'Donnees d''entrée'!$C$674*(I163/(G163+I163+K163)))</f>
        <v>0</v>
      </c>
      <c r="T163" s="361">
        <f>IF(ISERROR(J52*'Donnees d''entrée'!$C$674*(K163/(G163+I163+K163))),0,J52*'Donnees d''entrée'!$C$674*(K163/(G163+I163+K163)))</f>
        <v>0</v>
      </c>
      <c r="U163" s="361">
        <f>F163*'Donnees d''entrée'!$C$513</f>
        <v>0</v>
      </c>
      <c r="V163" s="361">
        <f>H163*'Donnees d''entrée'!$C$513</f>
        <v>0</v>
      </c>
      <c r="W163" s="361">
        <f>J163*'Donnees d''entrée'!$C$514</f>
        <v>0</v>
      </c>
      <c r="X163" s="361">
        <f>F163*'Donnees d''entrée'!$C$515</f>
        <v>0</v>
      </c>
      <c r="Y163" s="361">
        <f>H163*'Donnees d''entrée'!$C$515</f>
        <v>0</v>
      </c>
      <c r="Z163" s="296">
        <f t="shared" si="294"/>
        <v>0</v>
      </c>
      <c r="AA163" s="296">
        <f t="shared" si="350"/>
        <v>0</v>
      </c>
      <c r="AB163" s="296">
        <f t="shared" si="295"/>
        <v>0</v>
      </c>
      <c r="AC163" s="358">
        <f t="shared" si="273"/>
        <v>0</v>
      </c>
      <c r="AD163" s="296">
        <f t="shared" si="296"/>
        <v>0</v>
      </c>
      <c r="AE163" s="296">
        <f t="shared" si="274"/>
        <v>0</v>
      </c>
      <c r="AF163" s="296">
        <f t="shared" si="274"/>
        <v>0</v>
      </c>
      <c r="AG163" s="296">
        <f t="shared" si="297"/>
        <v>0</v>
      </c>
      <c r="AH163" s="296">
        <f t="shared" si="298"/>
        <v>0</v>
      </c>
      <c r="AI163" s="296">
        <f t="shared" si="299"/>
        <v>0</v>
      </c>
      <c r="AJ163" s="280" t="str">
        <f t="shared" si="300"/>
        <v/>
      </c>
      <c r="AK163" s="280" t="str">
        <f>IF(ISERROR(IF(CP107&lt;&gt;"",CP107,VLOOKUP(IF(CI107&lt;&gt;"",CI107,IF(CK107&lt;&gt;"",CK107,IF(CM107&lt;&gt;"",CM107))),Exploitation!$B$123:$D$127,1,FALSE))),"",IF(CP107&lt;&gt;"",CP107,VLOOKUP(IF(CI107&lt;&gt;"",CI107,IF(CK107&lt;&gt;"",CK107,IF(CM107&lt;&gt;"",CM107))),Exploitation!$B$123:$D$127,1,FALSE)))</f>
        <v/>
      </c>
      <c r="AL163" s="280" t="str">
        <f>IF(ISERROR(IF(CQ107&lt;&gt;"",CQ107,VLOOKUP(IF(CJ107&lt;&gt;"",CJ107,IF(CL107&lt;&gt;"",CL107,IF(CN107&lt;&gt;"",CN107))),Exploitation!$B$123:$D$127,1,FALSE))),"",IF(CQ107&lt;&gt;"",CQ107,VLOOKUP(IF(CJ107&lt;&gt;"",CJ107,IF(CL107&lt;&gt;"",CL107,IF(CN107&lt;&gt;"",CN107))),Exploitation!$B$123:$D$127,1,FALSE)))</f>
        <v/>
      </c>
      <c r="AM163" s="361">
        <f t="shared" si="301"/>
        <v>0</v>
      </c>
      <c r="AN163" s="361">
        <f t="shared" si="275"/>
        <v>0</v>
      </c>
      <c r="AO163" s="361">
        <f t="shared" si="275"/>
        <v>0</v>
      </c>
      <c r="AP163" s="361">
        <f t="shared" si="275"/>
        <v>0</v>
      </c>
      <c r="AQ163" s="361">
        <f t="shared" si="302"/>
        <v>0</v>
      </c>
      <c r="AR163" s="361">
        <f t="shared" si="275"/>
        <v>0</v>
      </c>
      <c r="AS163" s="361">
        <f t="shared" si="303"/>
        <v>0</v>
      </c>
      <c r="AT163" s="361">
        <f t="shared" si="303"/>
        <v>0</v>
      </c>
      <c r="AU163" s="361">
        <f t="shared" si="303"/>
        <v>0</v>
      </c>
      <c r="AV163" s="361">
        <f>AM163*'Donnees d''entrée'!$C$511</f>
        <v>0</v>
      </c>
      <c r="AW163" s="296">
        <f>AO163*'Donnees d''entrée'!$C$511</f>
        <v>0</v>
      </c>
      <c r="AX163" s="296">
        <f>AQ163*'Donnees d''entrée'!$C$512</f>
        <v>0</v>
      </c>
      <c r="AY163" s="296">
        <f>IF(ISERROR(V52*'Donnees d''entrée'!$C$674*(AN163/(AN163+AP163+AR163))),0,V52*'Donnees d''entrée'!$C$674*(AN163/(AN163+AP163+AR163)))</f>
        <v>0</v>
      </c>
      <c r="AZ163" s="361">
        <f>IF(ISERROR(V52*'Donnees d''entrée'!$C$674*(AP163/(AN163+AP163+AR163))),0,V52*'Donnees d''entrée'!$C$674*(AP163/(AN163+AP163+AR163)))</f>
        <v>0</v>
      </c>
      <c r="BA163" s="361">
        <f>IF(ISERROR(V52*'Donnees d''entrée'!$C$674*(AR163/(AN163+AP163+AR163))),0,V52*'Donnees d''entrée'!$C$674*(AR163/(AN163+AP163+AR163)))</f>
        <v>0</v>
      </c>
      <c r="BB163" s="361">
        <f>AM163*'Donnees d''entrée'!$C$513</f>
        <v>0</v>
      </c>
      <c r="BC163" s="361">
        <f>AO163*'Donnees d''entrée'!$C$513</f>
        <v>0</v>
      </c>
      <c r="BD163" s="361">
        <f>AQ163*'Donnees d''entrée'!$C$514</f>
        <v>0</v>
      </c>
      <c r="BE163" s="361">
        <f>AM163*'Donnees d''entrée'!$C$515</f>
        <v>0</v>
      </c>
      <c r="BF163" s="361">
        <f>AO163*'Donnees d''entrée'!$C$515</f>
        <v>0</v>
      </c>
      <c r="BG163" s="296">
        <f t="shared" si="304"/>
        <v>0</v>
      </c>
      <c r="BH163" s="296">
        <f t="shared" si="351"/>
        <v>0</v>
      </c>
      <c r="BI163" s="296">
        <f t="shared" si="305"/>
        <v>0</v>
      </c>
      <c r="BJ163" s="358">
        <f t="shared" si="276"/>
        <v>0</v>
      </c>
      <c r="BK163" s="296">
        <f t="shared" si="306"/>
        <v>0</v>
      </c>
      <c r="BL163" s="296">
        <f t="shared" si="277"/>
        <v>0</v>
      </c>
      <c r="BM163" s="296">
        <f t="shared" si="277"/>
        <v>0</v>
      </c>
      <c r="BN163" s="296">
        <f t="shared" si="307"/>
        <v>0</v>
      </c>
      <c r="BO163" s="296">
        <f t="shared" si="308"/>
        <v>0</v>
      </c>
      <c r="BP163" s="296">
        <f t="shared" si="309"/>
        <v>0</v>
      </c>
      <c r="BQ163" s="280" t="str">
        <f t="shared" si="310"/>
        <v/>
      </c>
      <c r="BR163" s="280" t="str">
        <f>IF(ISERROR(IF(EO107&lt;&gt;"",EO107,VLOOKUP(IF(EH107&lt;&gt;"",EH107,IF(EJ107&lt;&gt;"",EJ107,IF(EL107&lt;&gt;"",EL107))),Exploitation!$B$123:$D$127,1,FALSE))),"",IF(EO107&lt;&gt;"",EO107,VLOOKUP(IF(EH107&lt;&gt;"",EH107,IF(EJ107&lt;&gt;"",EJ107,IF(EL107&lt;&gt;"",EL107))),Exploitation!$B$123:$D$127,1,FALSE)))</f>
        <v/>
      </c>
      <c r="BS163" s="280" t="str">
        <f>IF(ISERROR(IF(EP107&lt;&gt;"",EP107,VLOOKUP(IF(EI107&lt;&gt;"",EI107,IF(EK107&lt;&gt;"",EK107,IF(EM107&lt;&gt;"",EM107))),Exploitation!$B$123:$D$127,1,FALSE))),"",IF(EP107&lt;&gt;"",EP107,VLOOKUP(IF(EI107&lt;&gt;"",EI107,IF(EK107&lt;&gt;"",EK107,IF(EM107&lt;&gt;"",EM107))),Exploitation!$B$123:$D$127,1,FALSE)))</f>
        <v/>
      </c>
      <c r="BT163" s="361">
        <f t="shared" si="311"/>
        <v>0</v>
      </c>
      <c r="BU163" s="361">
        <f t="shared" si="278"/>
        <v>0</v>
      </c>
      <c r="BV163" s="361">
        <f t="shared" si="278"/>
        <v>0</v>
      </c>
      <c r="BW163" s="361">
        <f t="shared" si="278"/>
        <v>0</v>
      </c>
      <c r="BX163" s="361">
        <f t="shared" si="312"/>
        <v>0</v>
      </c>
      <c r="BY163" s="361">
        <f t="shared" si="278"/>
        <v>0</v>
      </c>
      <c r="BZ163" s="361">
        <f t="shared" si="313"/>
        <v>0</v>
      </c>
      <c r="CA163" s="361">
        <f t="shared" si="279"/>
        <v>0</v>
      </c>
      <c r="CB163" s="361">
        <f t="shared" si="279"/>
        <v>0</v>
      </c>
      <c r="CC163" s="361">
        <f>BT163*'Donnees d''entrée'!$C$511</f>
        <v>0</v>
      </c>
      <c r="CD163" s="296">
        <f>BV163*'Donnees d''entrée'!$C$511</f>
        <v>0</v>
      </c>
      <c r="CE163" s="296">
        <f>BX163*'Donnees d''entrée'!$C$512</f>
        <v>0</v>
      </c>
      <c r="CF163" s="296">
        <f>IF(ISERROR(BC52*'Donnees d''entrée'!$C$674*(BU163/(BU163+BW163+BY163))),0,BC52*'Donnees d''entrée'!$C$674*(BU163/(BU163+BW163+BY163)))</f>
        <v>0</v>
      </c>
      <c r="CG163" s="361">
        <f>IF(ISERROR(AH52*'Donnees d''entrée'!$C$674*(BW163/(BU163+BW163+BY163))),0,AH52*'Donnees d''entrée'!$C$674*(BW163/(BU163+BW163+BY163)))</f>
        <v>0</v>
      </c>
      <c r="CH163" s="361">
        <f>IF(ISERROR(AH52*'Donnees d''entrée'!$C$674*(BY163/(BU163+BW163+BY163))),0,AH52*'Donnees d''entrée'!$C$674*(BY163/(BU163+BW163+BY163)))</f>
        <v>0</v>
      </c>
      <c r="CI163" s="361">
        <f>BT163*'Donnees d''entrée'!$C$513</f>
        <v>0</v>
      </c>
      <c r="CJ163" s="361">
        <f>BV163*'Donnees d''entrée'!$C$513</f>
        <v>0</v>
      </c>
      <c r="CK163" s="361">
        <f>BX163*'Donnees d''entrée'!$C$514</f>
        <v>0</v>
      </c>
      <c r="CL163" s="361">
        <f>BT163*'Donnees d''entrée'!$C$515</f>
        <v>0</v>
      </c>
      <c r="CM163" s="361">
        <f>BV163*'Donnees d''entrée'!$C$515</f>
        <v>0</v>
      </c>
      <c r="CN163" s="296">
        <f t="shared" si="314"/>
        <v>0</v>
      </c>
      <c r="CO163" s="296">
        <f t="shared" si="352"/>
        <v>0</v>
      </c>
      <c r="CP163" s="296">
        <f t="shared" si="315"/>
        <v>0</v>
      </c>
      <c r="CQ163" s="358">
        <f t="shared" si="280"/>
        <v>0</v>
      </c>
      <c r="CR163" s="296">
        <f t="shared" si="316"/>
        <v>0</v>
      </c>
      <c r="CS163" s="296">
        <f t="shared" si="317"/>
        <v>0</v>
      </c>
      <c r="CT163" s="296">
        <f t="shared" si="317"/>
        <v>0</v>
      </c>
      <c r="CU163" s="296">
        <f t="shared" si="318"/>
        <v>0</v>
      </c>
      <c r="CV163" s="296">
        <f t="shared" si="319"/>
        <v>0</v>
      </c>
      <c r="CW163" s="296">
        <f t="shared" si="320"/>
        <v>0</v>
      </c>
      <c r="CX163" s="369" t="str">
        <f t="shared" si="321"/>
        <v/>
      </c>
      <c r="CY163" s="280" t="str">
        <f>IF(ISERROR(IF(GN107&lt;&gt;"",GN107,VLOOKUP(IF(GG107&lt;&gt;"",GG107,IF(GI107&lt;&gt;"",GI107,IF(GK107&lt;&gt;"",GK107))),Exploitation!$B$123:$D$127,1,FALSE))),"",IF(GN107&lt;&gt;"",GN107,VLOOKUP(IF(GG107&lt;&gt;"",GG107,IF(GI107&lt;&gt;"",GI107,IF(GK107&lt;&gt;"",GK107))),Exploitation!$B$123:$D$127,1,FALSE)))</f>
        <v/>
      </c>
      <c r="CZ163" s="280" t="str">
        <f>IF(ISERROR(IF(GO107&lt;&gt;"",GO107,VLOOKUP(IF(GH107&lt;&gt;"",GH107,IF(GJ107&lt;&gt;"",GJ107,IF(GL107&lt;&gt;"",GL107))),Exploitation!$B$123:$D$127,1,FALSE))),"",IF(GO107&lt;&gt;"",GO107,VLOOKUP(IF(GH107&lt;&gt;"",GH107,IF(GJ107&lt;&gt;"",GJ107,IF(GL107&lt;&gt;"",GL107))),Exploitation!$B$123:$D$127,1,FALSE)))</f>
        <v/>
      </c>
      <c r="DA163" s="361">
        <f t="shared" si="322"/>
        <v>0</v>
      </c>
      <c r="DB163" s="361">
        <f t="shared" si="281"/>
        <v>0</v>
      </c>
      <c r="DC163" s="361">
        <f t="shared" si="281"/>
        <v>0</v>
      </c>
      <c r="DD163" s="361">
        <f t="shared" si="281"/>
        <v>0</v>
      </c>
      <c r="DE163" s="361">
        <f t="shared" si="323"/>
        <v>0</v>
      </c>
      <c r="DF163" s="361">
        <f t="shared" si="281"/>
        <v>0</v>
      </c>
      <c r="DG163" s="361">
        <f t="shared" si="324"/>
        <v>0</v>
      </c>
      <c r="DH163" s="361">
        <f t="shared" si="282"/>
        <v>0</v>
      </c>
      <c r="DI163" s="361">
        <f t="shared" si="282"/>
        <v>0</v>
      </c>
      <c r="DJ163" s="361">
        <f>DA163*'Donnees d''entrée'!$C$511</f>
        <v>0</v>
      </c>
      <c r="DK163" s="296">
        <f>DC163*'Donnees d''entrée'!$C$511</f>
        <v>0</v>
      </c>
      <c r="DL163" s="296">
        <f>DE163*'Donnees d''entrée'!$C$512</f>
        <v>0</v>
      </c>
      <c r="DM163" s="296">
        <f>IF(ISERROR(AT52*'Donnees d''entrée'!$C$674*(DB163/(DB163+DD163+DF163))),0,AT52*'Donnees d''entrée'!$C$674*(DB163/(DB163+DD163+DF163)))</f>
        <v>0</v>
      </c>
      <c r="DN163" s="361">
        <f>IF(ISERROR(AT52*'Donnees d''entrée'!$C$674*(DD163/(DB163+DD163+DF163))),0,AT52*'Donnees d''entrée'!$C$674*(DD163/(DB163+DD163+DF163)))</f>
        <v>0</v>
      </c>
      <c r="DO163" s="361">
        <f>IF(ISERROR(AT52*'Donnees d''entrée'!$C$674*(DF163/(DB163+DD163+DF163))),0,AT52*'Donnees d''entrée'!$C$674*(DF163/(DB163+DD163+DF163)))</f>
        <v>0</v>
      </c>
      <c r="DP163" s="361">
        <f>DA163*'Donnees d''entrée'!$C$513</f>
        <v>0</v>
      </c>
      <c r="DQ163" s="361">
        <f>DC163*'Donnees d''entrée'!$C$513</f>
        <v>0</v>
      </c>
      <c r="DR163" s="361">
        <f>DE163*'Donnees d''entrée'!$C$514</f>
        <v>0</v>
      </c>
      <c r="DS163" s="361">
        <f>DA163*'Donnees d''entrée'!$C$515</f>
        <v>0</v>
      </c>
      <c r="DT163" s="361">
        <f>DC163*'Donnees d''entrée'!$C$515</f>
        <v>0</v>
      </c>
      <c r="DU163" s="296">
        <f t="shared" si="325"/>
        <v>0</v>
      </c>
      <c r="DV163" s="296">
        <f t="shared" si="353"/>
        <v>0</v>
      </c>
      <c r="DW163" s="296">
        <f t="shared" si="326"/>
        <v>0</v>
      </c>
      <c r="DX163" s="358">
        <f t="shared" si="283"/>
        <v>0</v>
      </c>
      <c r="DY163" s="296">
        <f t="shared" si="327"/>
        <v>0</v>
      </c>
      <c r="DZ163" s="296">
        <f t="shared" si="328"/>
        <v>0</v>
      </c>
      <c r="EA163" s="296">
        <f t="shared" si="328"/>
        <v>0</v>
      </c>
      <c r="EB163" s="296">
        <f t="shared" si="329"/>
        <v>0</v>
      </c>
      <c r="EC163" s="296">
        <f t="shared" si="330"/>
        <v>0</v>
      </c>
      <c r="ED163" s="296">
        <f t="shared" si="331"/>
        <v>0</v>
      </c>
      <c r="EE163" s="369" t="str">
        <f t="shared" si="332"/>
        <v/>
      </c>
      <c r="EF163" s="280" t="str">
        <f>IF(ISERROR(IF(IM107&lt;&gt;"",IM107,VLOOKUP(IF(IF107&lt;&gt;"",IF107,IF(IH107&lt;&gt;"",IH107,IF(IJ107&lt;&gt;"",IJ107))),Exploitation!$B$123:$D$127,1,FALSE))),"",IF(IM107&lt;&gt;"",IM107,VLOOKUP(IF(IF107&lt;&gt;"",IF107,IF(IH107&lt;&gt;"",IH107,IF(IJ107&lt;&gt;"",IJ107))),Exploitation!$B$123:$D$127,1,FALSE)))</f>
        <v/>
      </c>
      <c r="EG163" s="280" t="str">
        <f>IF(ISERROR(IF(IN107&lt;&gt;"",IN107,VLOOKUP(IF(IG107&lt;&gt;"",IG107,IF(II107&lt;&gt;"",II107,IF(IK107&lt;&gt;"",IK107))),Exploitation!$B$123:$D$127,1,FALSE))),"",IF(IN107&lt;&gt;"",IN107,VLOOKUP(IF(IG107&lt;&gt;"",IG107,IF(II107&lt;&gt;"",II107,IF(IK107&lt;&gt;"",IK107))),Exploitation!$B$123:$D$127,1,FALSE)))</f>
        <v/>
      </c>
      <c r="EH163" s="361">
        <f t="shared" si="333"/>
        <v>0</v>
      </c>
      <c r="EI163" s="361">
        <f t="shared" si="284"/>
        <v>0</v>
      </c>
      <c r="EJ163" s="361">
        <f t="shared" si="284"/>
        <v>0</v>
      </c>
      <c r="EK163" s="361">
        <f t="shared" si="284"/>
        <v>0</v>
      </c>
      <c r="EL163" s="361">
        <f t="shared" si="334"/>
        <v>0</v>
      </c>
      <c r="EM163" s="361">
        <f t="shared" si="284"/>
        <v>0</v>
      </c>
      <c r="EN163" s="361">
        <f t="shared" si="335"/>
        <v>0</v>
      </c>
      <c r="EO163" s="361">
        <f t="shared" si="285"/>
        <v>0</v>
      </c>
      <c r="EP163" s="361">
        <f t="shared" si="285"/>
        <v>0</v>
      </c>
      <c r="EQ163" s="361">
        <f>EH163*'Donnees d''entrée'!$C$511</f>
        <v>0</v>
      </c>
      <c r="ER163" s="296">
        <f>EJ163*'Donnees d''entrée'!$C$511</f>
        <v>0</v>
      </c>
      <c r="ES163" s="296">
        <f>EL163*'Donnees d''entrée'!$C$512</f>
        <v>0</v>
      </c>
      <c r="ET163" s="296">
        <f>IF(ISERROR(BF52*'Donnees d''entrée'!$C$674*(EI163/(EI163+EK163+EM163))),0,BF52*'Donnees d''entrée'!$C$674*(EI163/(EI163+EK163+EM163)))</f>
        <v>0</v>
      </c>
      <c r="EU163" s="361">
        <f>IF(ISERROR(BF52*'Donnees d''entrée'!$C$674*(EK163/(EI163+EK163+EM163))),0,BF52*'Donnees d''entrée'!$C$674*(EK163/(EI163+EK163+EM163)))</f>
        <v>0</v>
      </c>
      <c r="EV163" s="361">
        <f>IF(ISERROR(BF52*'Donnees d''entrée'!$C$674*(EM163/(EI163+EK163+EM163))),0,BF52*'Donnees d''entrée'!$C$674*(EM163/(EI163+EK163+EM163)))</f>
        <v>0</v>
      </c>
      <c r="EW163" s="361">
        <f>EH163*'Donnees d''entrée'!$C$513</f>
        <v>0</v>
      </c>
      <c r="EX163" s="361">
        <f>EJ163*'Donnees d''entrée'!$C$513</f>
        <v>0</v>
      </c>
      <c r="EY163" s="361">
        <f>EL163*'Donnees d''entrée'!$C$514</f>
        <v>0</v>
      </c>
      <c r="EZ163" s="361">
        <f>EH163*'Donnees d''entrée'!$C$515</f>
        <v>0</v>
      </c>
      <c r="FA163" s="361">
        <f>EJ163*'Donnees d''entrée'!$C$515</f>
        <v>0</v>
      </c>
      <c r="FB163" s="296">
        <f t="shared" si="336"/>
        <v>0</v>
      </c>
      <c r="FC163" s="296">
        <f t="shared" si="354"/>
        <v>0</v>
      </c>
      <c r="FD163" s="296">
        <f t="shared" si="337"/>
        <v>0</v>
      </c>
      <c r="FE163" s="358">
        <f t="shared" si="286"/>
        <v>0</v>
      </c>
      <c r="FF163" s="296">
        <f t="shared" si="338"/>
        <v>0</v>
      </c>
      <c r="FG163" s="296">
        <f t="shared" si="339"/>
        <v>0</v>
      </c>
      <c r="FH163" s="296">
        <f t="shared" si="339"/>
        <v>0</v>
      </c>
      <c r="FI163" s="296">
        <f t="shared" si="340"/>
        <v>0</v>
      </c>
      <c r="FJ163" s="296">
        <f t="shared" si="341"/>
        <v>0</v>
      </c>
      <c r="FK163" s="296">
        <f t="shared" si="342"/>
        <v>0</v>
      </c>
      <c r="FL163"/>
      <c r="FM163"/>
      <c r="FN163" s="370">
        <f t="shared" si="343"/>
        <v>0</v>
      </c>
      <c r="FO163" s="370">
        <f t="shared" si="344"/>
        <v>0</v>
      </c>
      <c r="FP163" s="370">
        <f t="shared" si="345"/>
        <v>0</v>
      </c>
      <c r="FQ163" s="370">
        <f t="shared" si="355"/>
        <v>0</v>
      </c>
      <c r="FR163"/>
      <c r="FS163" s="370">
        <f t="shared" si="346"/>
        <v>0</v>
      </c>
      <c r="FT163" s="370">
        <f t="shared" si="347"/>
        <v>0</v>
      </c>
      <c r="FU163" s="370">
        <f t="shared" si="348"/>
        <v>0</v>
      </c>
      <c r="FV163"/>
      <c r="FW163" s="371">
        <f t="shared" si="349"/>
        <v>0</v>
      </c>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c r="IQ163"/>
      <c r="IR163"/>
      <c r="IS163"/>
      <c r="IT163"/>
      <c r="IU163"/>
      <c r="IV163"/>
      <c r="IW163"/>
      <c r="IX163"/>
      <c r="IY163"/>
      <c r="IZ163"/>
      <c r="JA163"/>
      <c r="JB163"/>
      <c r="JC163"/>
      <c r="JD163"/>
      <c r="JE163"/>
      <c r="JF163"/>
      <c r="JG163"/>
      <c r="JH163"/>
      <c r="JI163"/>
      <c r="JJ163"/>
      <c r="JK163"/>
      <c r="JL163"/>
      <c r="JM163"/>
      <c r="JN163"/>
      <c r="JO163"/>
      <c r="JP163"/>
      <c r="JQ163"/>
      <c r="JR163"/>
      <c r="JS163"/>
      <c r="JT163"/>
    </row>
    <row r="164" spans="1:280" hidden="1" x14ac:dyDescent="0.25">
      <c r="A164" s="279">
        <v>8</v>
      </c>
      <c r="B164" s="280" t="str">
        <f t="shared" si="287"/>
        <v/>
      </c>
      <c r="C164" s="280" t="str">
        <f t="shared" si="288"/>
        <v/>
      </c>
      <c r="D164" s="280" t="str">
        <f>IF(ISERROR(IF(AQ108&lt;&gt;"",AQ108,VLOOKUP(IF(AJ108&lt;&gt;"",AJ108,IF(AL108&lt;&gt;"",AL108,IF(AN108&lt;&gt;"",AN108))),Exploitation!$B$123:$D$127,1,FALSE))),"",IF(AQ108&lt;&gt;"",AQ108,VLOOKUP(IF(AJ108&lt;&gt;"",AJ108,IF(AL108&lt;&gt;"",AL108,IF(AN108&lt;&gt;"",AN108))),Exploitation!$B$123:$D$127,1,FALSE)))</f>
        <v/>
      </c>
      <c r="E164" s="280" t="str">
        <f>IF(ISERROR(IF(AR108&lt;&gt;"",AR108,VLOOKUP(IF(AK108&lt;&gt;"",AK108,IF(AM108&lt;&gt;"",AM108,IF(AO108&lt;&gt;"",AO108))),Exploitation!$B$123:$D$127,1,FALSE))),"",IF(AR108&lt;&gt;"",AR108,VLOOKUP(IF(AK108&lt;&gt;"",AK108,IF(AM108&lt;&gt;"",AM108,IF(AO108&lt;&gt;"",AO108))),Exploitation!$B$123:$D$127,1,FALSE)))</f>
        <v/>
      </c>
      <c r="F164" s="361">
        <f t="shared" si="289"/>
        <v>0</v>
      </c>
      <c r="G164" s="361">
        <f t="shared" si="289"/>
        <v>0</v>
      </c>
      <c r="H164" s="361">
        <f t="shared" si="290"/>
        <v>0</v>
      </c>
      <c r="I164" s="361">
        <f t="shared" si="290"/>
        <v>0</v>
      </c>
      <c r="J164" s="361">
        <f t="shared" si="291"/>
        <v>0</v>
      </c>
      <c r="K164" s="361">
        <f t="shared" si="292"/>
        <v>0</v>
      </c>
      <c r="L164" s="361">
        <f t="shared" si="293"/>
        <v>0</v>
      </c>
      <c r="M164" s="361">
        <f t="shared" si="272"/>
        <v>0</v>
      </c>
      <c r="N164" s="361">
        <f t="shared" si="272"/>
        <v>0</v>
      </c>
      <c r="O164" s="361">
        <f>F164*'Donnees d''entrée'!$C$511</f>
        <v>0</v>
      </c>
      <c r="P164" s="296">
        <f>H164*'Donnees d''entrée'!$C$511</f>
        <v>0</v>
      </c>
      <c r="Q164" s="296">
        <f>J164*'Donnees d''entrée'!$C$512</f>
        <v>0</v>
      </c>
      <c r="R164" s="296">
        <f>IF(ISERROR(J53*'Donnees d''entrée'!$C$674*(G164/(G164+I164+K164))),0,J53*'Donnees d''entrée'!$C$674*(G164/(G164+I164+K164)))</f>
        <v>0</v>
      </c>
      <c r="S164" s="361">
        <f>IF(ISERROR(J53*'Donnees d''entrée'!$C$674*(I164/(G164+I164+K164))),0,J53*'Donnees d''entrée'!$C$674*(I164/(G164+I164+K164)))</f>
        <v>0</v>
      </c>
      <c r="T164" s="361">
        <f>IF(ISERROR(J53*'Donnees d''entrée'!$C$674*(K164/(G164+I164+K164))),0,J53*'Donnees d''entrée'!$C$674*(K164/(G164+I164+K164)))</f>
        <v>0</v>
      </c>
      <c r="U164" s="361">
        <f>F164*'Donnees d''entrée'!$C$513</f>
        <v>0</v>
      </c>
      <c r="V164" s="361">
        <f>H164*'Donnees d''entrée'!$C$513</f>
        <v>0</v>
      </c>
      <c r="W164" s="361">
        <f>J164*'Donnees d''entrée'!$C$514</f>
        <v>0</v>
      </c>
      <c r="X164" s="361">
        <f>F164*'Donnees d''entrée'!$C$515</f>
        <v>0</v>
      </c>
      <c r="Y164" s="361">
        <f>H164*'Donnees d''entrée'!$C$515</f>
        <v>0</v>
      </c>
      <c r="Z164" s="296">
        <f t="shared" si="294"/>
        <v>0</v>
      </c>
      <c r="AA164" s="296">
        <f t="shared" si="350"/>
        <v>0</v>
      </c>
      <c r="AB164" s="296">
        <f t="shared" si="295"/>
        <v>0</v>
      </c>
      <c r="AC164" s="358">
        <f t="shared" si="273"/>
        <v>0</v>
      </c>
      <c r="AD164" s="296">
        <f t="shared" si="296"/>
        <v>0</v>
      </c>
      <c r="AE164" s="296">
        <f t="shared" si="274"/>
        <v>0</v>
      </c>
      <c r="AF164" s="296">
        <f t="shared" si="274"/>
        <v>0</v>
      </c>
      <c r="AG164" s="296">
        <f t="shared" si="297"/>
        <v>0</v>
      </c>
      <c r="AH164" s="296">
        <f t="shared" si="298"/>
        <v>0</v>
      </c>
      <c r="AI164" s="296">
        <f t="shared" si="299"/>
        <v>0</v>
      </c>
      <c r="AJ164" s="280" t="str">
        <f t="shared" si="300"/>
        <v/>
      </c>
      <c r="AK164" s="280" t="str">
        <f>IF(ISERROR(IF(CP108&lt;&gt;"",CP108,VLOOKUP(IF(CI108&lt;&gt;"",CI108,IF(CK108&lt;&gt;"",CK108,IF(CM108&lt;&gt;"",CM108))),Exploitation!$B$123:$D$127,1,FALSE))),"",IF(CP108&lt;&gt;"",CP108,VLOOKUP(IF(CI108&lt;&gt;"",CI108,IF(CK108&lt;&gt;"",CK108,IF(CM108&lt;&gt;"",CM108))),Exploitation!$B$123:$D$127,1,FALSE)))</f>
        <v/>
      </c>
      <c r="AL164" s="280" t="str">
        <f>IF(ISERROR(IF(CQ108&lt;&gt;"",CQ108,VLOOKUP(IF(CJ108&lt;&gt;"",CJ108,IF(CL108&lt;&gt;"",CL108,IF(CN108&lt;&gt;"",CN108))),Exploitation!$B$123:$D$127,1,FALSE))),"",IF(CQ108&lt;&gt;"",CQ108,VLOOKUP(IF(CJ108&lt;&gt;"",CJ108,IF(CL108&lt;&gt;"",CL108,IF(CN108&lt;&gt;"",CN108))),Exploitation!$B$123:$D$127,1,FALSE)))</f>
        <v/>
      </c>
      <c r="AM164" s="361">
        <f t="shared" si="301"/>
        <v>0</v>
      </c>
      <c r="AN164" s="361">
        <f t="shared" si="275"/>
        <v>0</v>
      </c>
      <c r="AO164" s="361">
        <f t="shared" si="275"/>
        <v>0</v>
      </c>
      <c r="AP164" s="361">
        <f t="shared" si="275"/>
        <v>0</v>
      </c>
      <c r="AQ164" s="361">
        <f t="shared" si="302"/>
        <v>0</v>
      </c>
      <c r="AR164" s="361">
        <f t="shared" si="275"/>
        <v>0</v>
      </c>
      <c r="AS164" s="361">
        <f t="shared" si="303"/>
        <v>0</v>
      </c>
      <c r="AT164" s="361">
        <f t="shared" si="303"/>
        <v>0</v>
      </c>
      <c r="AU164" s="361">
        <f t="shared" si="303"/>
        <v>0</v>
      </c>
      <c r="AV164" s="361">
        <f>AM164*'Donnees d''entrée'!$C$511</f>
        <v>0</v>
      </c>
      <c r="AW164" s="296">
        <f>AO164*'Donnees d''entrée'!$C$511</f>
        <v>0</v>
      </c>
      <c r="AX164" s="296">
        <f>AQ164*'Donnees d''entrée'!$C$512</f>
        <v>0</v>
      </c>
      <c r="AY164" s="296">
        <f>IF(ISERROR(V53*'Donnees d''entrée'!$C$674*(AN164/(AN164+AP164+AR164))),0,V53*'Donnees d''entrée'!$C$674*(AN164/(AN164+AP164+AR164)))</f>
        <v>0</v>
      </c>
      <c r="AZ164" s="361">
        <f>IF(ISERROR(V53*'Donnees d''entrée'!$C$674*(AP164/(AN164+AP164+AR164))),0,V53*'Donnees d''entrée'!$C$674*(AP164/(AN164+AP164+AR164)))</f>
        <v>0</v>
      </c>
      <c r="BA164" s="361">
        <f>IF(ISERROR(V53*'Donnees d''entrée'!$C$674*(AR164/(AN164+AP164+AR164))),0,V53*'Donnees d''entrée'!$C$674*(AR164/(AN164+AP164+AR164)))</f>
        <v>0</v>
      </c>
      <c r="BB164" s="361">
        <f>AM164*'Donnees d''entrée'!$C$513</f>
        <v>0</v>
      </c>
      <c r="BC164" s="361">
        <f>AO164*'Donnees d''entrée'!$C$513</f>
        <v>0</v>
      </c>
      <c r="BD164" s="361">
        <f>AQ164*'Donnees d''entrée'!$C$514</f>
        <v>0</v>
      </c>
      <c r="BE164" s="361">
        <f>AM164*'Donnees d''entrée'!$C$515</f>
        <v>0</v>
      </c>
      <c r="BF164" s="361">
        <f>AO164*'Donnees d''entrée'!$C$515</f>
        <v>0</v>
      </c>
      <c r="BG164" s="296">
        <f t="shared" si="304"/>
        <v>0</v>
      </c>
      <c r="BH164" s="296">
        <f t="shared" si="351"/>
        <v>0</v>
      </c>
      <c r="BI164" s="296">
        <f t="shared" si="305"/>
        <v>0</v>
      </c>
      <c r="BJ164" s="358">
        <f t="shared" si="276"/>
        <v>0</v>
      </c>
      <c r="BK164" s="296">
        <f t="shared" si="306"/>
        <v>0</v>
      </c>
      <c r="BL164" s="296">
        <f t="shared" si="277"/>
        <v>0</v>
      </c>
      <c r="BM164" s="296">
        <f t="shared" si="277"/>
        <v>0</v>
      </c>
      <c r="BN164" s="296">
        <f t="shared" si="307"/>
        <v>0</v>
      </c>
      <c r="BO164" s="296">
        <f t="shared" si="308"/>
        <v>0</v>
      </c>
      <c r="BP164" s="296">
        <f t="shared" si="309"/>
        <v>0</v>
      </c>
      <c r="BQ164" s="280" t="str">
        <f t="shared" si="310"/>
        <v/>
      </c>
      <c r="BR164" s="280" t="str">
        <f>IF(ISERROR(IF(EO108&lt;&gt;"",EO108,VLOOKUP(IF(EH108&lt;&gt;"",EH108,IF(EJ108&lt;&gt;"",EJ108,IF(EL108&lt;&gt;"",EL108))),Exploitation!$B$123:$D$127,1,FALSE))),"",IF(EO108&lt;&gt;"",EO108,VLOOKUP(IF(EH108&lt;&gt;"",EH108,IF(EJ108&lt;&gt;"",EJ108,IF(EL108&lt;&gt;"",EL108))),Exploitation!$B$123:$D$127,1,FALSE)))</f>
        <v/>
      </c>
      <c r="BS164" s="280" t="str">
        <f>IF(ISERROR(IF(EP108&lt;&gt;"",EP108,VLOOKUP(IF(EI108&lt;&gt;"",EI108,IF(EK108&lt;&gt;"",EK108,IF(EM108&lt;&gt;"",EM108))),Exploitation!$B$123:$D$127,1,FALSE))),"",IF(EP108&lt;&gt;"",EP108,VLOOKUP(IF(EI108&lt;&gt;"",EI108,IF(EK108&lt;&gt;"",EK108,IF(EM108&lt;&gt;"",EM108))),Exploitation!$B$123:$D$127,1,FALSE)))</f>
        <v/>
      </c>
      <c r="BT164" s="361">
        <f t="shared" si="311"/>
        <v>0</v>
      </c>
      <c r="BU164" s="361">
        <f t="shared" si="278"/>
        <v>0</v>
      </c>
      <c r="BV164" s="361">
        <f t="shared" si="278"/>
        <v>0</v>
      </c>
      <c r="BW164" s="361">
        <f t="shared" si="278"/>
        <v>0</v>
      </c>
      <c r="BX164" s="361">
        <f t="shared" si="312"/>
        <v>0</v>
      </c>
      <c r="BY164" s="361">
        <f t="shared" si="278"/>
        <v>0</v>
      </c>
      <c r="BZ164" s="361">
        <f t="shared" si="313"/>
        <v>0</v>
      </c>
      <c r="CA164" s="361">
        <f t="shared" si="279"/>
        <v>0</v>
      </c>
      <c r="CB164" s="361">
        <f t="shared" si="279"/>
        <v>0</v>
      </c>
      <c r="CC164" s="361">
        <f>BT164*'Donnees d''entrée'!$C$511</f>
        <v>0</v>
      </c>
      <c r="CD164" s="296">
        <f>BV164*'Donnees d''entrée'!$C$511</f>
        <v>0</v>
      </c>
      <c r="CE164" s="296">
        <f>BX164*'Donnees d''entrée'!$C$512</f>
        <v>0</v>
      </c>
      <c r="CF164" s="296">
        <f>IF(ISERROR(BC53*'Donnees d''entrée'!$C$674*(BU164/(BU164+BW164+BY164))),0,BC53*'Donnees d''entrée'!$C$674*(BU164/(BU164+BW164+BY164)))</f>
        <v>0</v>
      </c>
      <c r="CG164" s="361">
        <f>IF(ISERROR(AH53*'Donnees d''entrée'!$C$674*(BW164/(BU164+BW164+BY164))),0,AH53*'Donnees d''entrée'!$C$674*(BW164/(BU164+BW164+BY164)))</f>
        <v>0</v>
      </c>
      <c r="CH164" s="361">
        <f>IF(ISERROR(AH53*'Donnees d''entrée'!$C$674*(BY164/(BU164+BW164+BY164))),0,AH53*'Donnees d''entrée'!$C$674*(BY164/(BU164+BW164+BY164)))</f>
        <v>0</v>
      </c>
      <c r="CI164" s="361">
        <f>BT164*'Donnees d''entrée'!$C$513</f>
        <v>0</v>
      </c>
      <c r="CJ164" s="361">
        <f>BV164*'Donnees d''entrée'!$C$513</f>
        <v>0</v>
      </c>
      <c r="CK164" s="361">
        <f>BX164*'Donnees d''entrée'!$C$514</f>
        <v>0</v>
      </c>
      <c r="CL164" s="361">
        <f>BT164*'Donnees d''entrée'!$C$515</f>
        <v>0</v>
      </c>
      <c r="CM164" s="361">
        <f>BV164*'Donnees d''entrée'!$C$515</f>
        <v>0</v>
      </c>
      <c r="CN164" s="296">
        <f t="shared" si="314"/>
        <v>0</v>
      </c>
      <c r="CO164" s="296">
        <f t="shared" si="352"/>
        <v>0</v>
      </c>
      <c r="CP164" s="296">
        <f t="shared" si="315"/>
        <v>0</v>
      </c>
      <c r="CQ164" s="358">
        <f t="shared" si="280"/>
        <v>0</v>
      </c>
      <c r="CR164" s="296">
        <f t="shared" si="316"/>
        <v>0</v>
      </c>
      <c r="CS164" s="296">
        <f t="shared" si="317"/>
        <v>0</v>
      </c>
      <c r="CT164" s="296">
        <f t="shared" si="317"/>
        <v>0</v>
      </c>
      <c r="CU164" s="296">
        <f t="shared" si="318"/>
        <v>0</v>
      </c>
      <c r="CV164" s="296">
        <f t="shared" si="319"/>
        <v>0</v>
      </c>
      <c r="CW164" s="296">
        <f t="shared" si="320"/>
        <v>0</v>
      </c>
      <c r="CX164" s="369" t="str">
        <f t="shared" si="321"/>
        <v/>
      </c>
      <c r="CY164" s="280" t="str">
        <f>IF(ISERROR(IF(GN108&lt;&gt;"",GN108,VLOOKUP(IF(GG108&lt;&gt;"",GG108,IF(GI108&lt;&gt;"",GI108,IF(GK108&lt;&gt;"",GK108))),Exploitation!$B$123:$D$127,1,FALSE))),"",IF(GN108&lt;&gt;"",GN108,VLOOKUP(IF(GG108&lt;&gt;"",GG108,IF(GI108&lt;&gt;"",GI108,IF(GK108&lt;&gt;"",GK108))),Exploitation!$B$123:$D$127,1,FALSE)))</f>
        <v/>
      </c>
      <c r="CZ164" s="280" t="str">
        <f>IF(ISERROR(IF(GO108&lt;&gt;"",GO108,VLOOKUP(IF(GH108&lt;&gt;"",GH108,IF(GJ108&lt;&gt;"",GJ108,IF(GL108&lt;&gt;"",GL108))),Exploitation!$B$123:$D$127,1,FALSE))),"",IF(GO108&lt;&gt;"",GO108,VLOOKUP(IF(GH108&lt;&gt;"",GH108,IF(GJ108&lt;&gt;"",GJ108,IF(GL108&lt;&gt;"",GL108))),Exploitation!$B$123:$D$127,1,FALSE)))</f>
        <v/>
      </c>
      <c r="DA164" s="361">
        <f t="shared" si="322"/>
        <v>0</v>
      </c>
      <c r="DB164" s="361">
        <f t="shared" si="281"/>
        <v>0</v>
      </c>
      <c r="DC164" s="361">
        <f t="shared" si="281"/>
        <v>0</v>
      </c>
      <c r="DD164" s="361">
        <f t="shared" si="281"/>
        <v>0</v>
      </c>
      <c r="DE164" s="361">
        <f t="shared" si="323"/>
        <v>0</v>
      </c>
      <c r="DF164" s="361">
        <f t="shared" si="281"/>
        <v>0</v>
      </c>
      <c r="DG164" s="361">
        <f t="shared" si="324"/>
        <v>0</v>
      </c>
      <c r="DH164" s="361">
        <f t="shared" si="282"/>
        <v>0</v>
      </c>
      <c r="DI164" s="361">
        <f t="shared" si="282"/>
        <v>0</v>
      </c>
      <c r="DJ164" s="361">
        <f>DA164*'Donnees d''entrée'!$C$511</f>
        <v>0</v>
      </c>
      <c r="DK164" s="296">
        <f>DC164*'Donnees d''entrée'!$C$511</f>
        <v>0</v>
      </c>
      <c r="DL164" s="296">
        <f>DE164*'Donnees d''entrée'!$C$512</f>
        <v>0</v>
      </c>
      <c r="DM164" s="296">
        <f>IF(ISERROR(AT53*'Donnees d''entrée'!$C$674*(DB164/(DB164+DD164+DF164))),0,AT53*'Donnees d''entrée'!$C$674*(DB164/(DB164+DD164+DF164)))</f>
        <v>0</v>
      </c>
      <c r="DN164" s="361">
        <f>IF(ISERROR(AT53*'Donnees d''entrée'!$C$674*(DD164/(DB164+DD164+DF164))),0,AT53*'Donnees d''entrée'!$C$674*(DD164/(DB164+DD164+DF164)))</f>
        <v>0</v>
      </c>
      <c r="DO164" s="361">
        <f>IF(ISERROR(AT53*'Donnees d''entrée'!$C$674*(DF164/(DB164+DD164+DF164))),0,AT53*'Donnees d''entrée'!$C$674*(DF164/(DB164+DD164+DF164)))</f>
        <v>0</v>
      </c>
      <c r="DP164" s="361">
        <f>DA164*'Donnees d''entrée'!$C$513</f>
        <v>0</v>
      </c>
      <c r="DQ164" s="361">
        <f>DC164*'Donnees d''entrée'!$C$513</f>
        <v>0</v>
      </c>
      <c r="DR164" s="361">
        <f>DE164*'Donnees d''entrée'!$C$514</f>
        <v>0</v>
      </c>
      <c r="DS164" s="361">
        <f>DA164*'Donnees d''entrée'!$C$515</f>
        <v>0</v>
      </c>
      <c r="DT164" s="361">
        <f>DC164*'Donnees d''entrée'!$C$515</f>
        <v>0</v>
      </c>
      <c r="DU164" s="296">
        <f t="shared" si="325"/>
        <v>0</v>
      </c>
      <c r="DV164" s="296">
        <f t="shared" si="353"/>
        <v>0</v>
      </c>
      <c r="DW164" s="296">
        <f t="shared" si="326"/>
        <v>0</v>
      </c>
      <c r="DX164" s="358">
        <f t="shared" si="283"/>
        <v>0</v>
      </c>
      <c r="DY164" s="296">
        <f t="shared" si="327"/>
        <v>0</v>
      </c>
      <c r="DZ164" s="296">
        <f t="shared" si="328"/>
        <v>0</v>
      </c>
      <c r="EA164" s="296">
        <f t="shared" si="328"/>
        <v>0</v>
      </c>
      <c r="EB164" s="296">
        <f t="shared" si="329"/>
        <v>0</v>
      </c>
      <c r="EC164" s="296">
        <f t="shared" si="330"/>
        <v>0</v>
      </c>
      <c r="ED164" s="296">
        <f t="shared" si="331"/>
        <v>0</v>
      </c>
      <c r="EE164" s="369" t="str">
        <f t="shared" si="332"/>
        <v/>
      </c>
      <c r="EF164" s="280" t="str">
        <f>IF(ISERROR(IF(IM108&lt;&gt;"",IM108,VLOOKUP(IF(IF108&lt;&gt;"",IF108,IF(IH108&lt;&gt;"",IH108,IF(IJ108&lt;&gt;"",IJ108))),Exploitation!$B$123:$D$127,1,FALSE))),"",IF(IM108&lt;&gt;"",IM108,VLOOKUP(IF(IF108&lt;&gt;"",IF108,IF(IH108&lt;&gt;"",IH108,IF(IJ108&lt;&gt;"",IJ108))),Exploitation!$B$123:$D$127,1,FALSE)))</f>
        <v/>
      </c>
      <c r="EG164" s="280" t="str">
        <f>IF(ISERROR(IF(IN108&lt;&gt;"",IN108,VLOOKUP(IF(IG108&lt;&gt;"",IG108,IF(II108&lt;&gt;"",II108,IF(IK108&lt;&gt;"",IK108))),Exploitation!$B$123:$D$127,1,FALSE))),"",IF(IN108&lt;&gt;"",IN108,VLOOKUP(IF(IG108&lt;&gt;"",IG108,IF(II108&lt;&gt;"",II108,IF(IK108&lt;&gt;"",IK108))),Exploitation!$B$123:$D$127,1,FALSE)))</f>
        <v/>
      </c>
      <c r="EH164" s="361">
        <f t="shared" si="333"/>
        <v>0</v>
      </c>
      <c r="EI164" s="361">
        <f t="shared" si="284"/>
        <v>0</v>
      </c>
      <c r="EJ164" s="361">
        <f t="shared" si="284"/>
        <v>0</v>
      </c>
      <c r="EK164" s="361">
        <f t="shared" si="284"/>
        <v>0</v>
      </c>
      <c r="EL164" s="361">
        <f t="shared" si="334"/>
        <v>0</v>
      </c>
      <c r="EM164" s="361">
        <f t="shared" si="284"/>
        <v>0</v>
      </c>
      <c r="EN164" s="361">
        <f t="shared" si="335"/>
        <v>0</v>
      </c>
      <c r="EO164" s="361">
        <f t="shared" si="285"/>
        <v>0</v>
      </c>
      <c r="EP164" s="361">
        <f t="shared" si="285"/>
        <v>0</v>
      </c>
      <c r="EQ164" s="361">
        <f>EH164*'Donnees d''entrée'!$C$511</f>
        <v>0</v>
      </c>
      <c r="ER164" s="296">
        <f>EJ164*'Donnees d''entrée'!$C$511</f>
        <v>0</v>
      </c>
      <c r="ES164" s="296">
        <f>EL164*'Donnees d''entrée'!$C$512</f>
        <v>0</v>
      </c>
      <c r="ET164" s="296">
        <f>IF(ISERROR(BF53*'Donnees d''entrée'!$C$674*(EI164/(EI164+EK164+EM164))),0,BF53*'Donnees d''entrée'!$C$674*(EI164/(EI164+EK164+EM164)))</f>
        <v>0</v>
      </c>
      <c r="EU164" s="361">
        <f>IF(ISERROR(BF53*'Donnees d''entrée'!$C$674*(EK164/(EI164+EK164+EM164))),0,BF53*'Donnees d''entrée'!$C$674*(EK164/(EI164+EK164+EM164)))</f>
        <v>0</v>
      </c>
      <c r="EV164" s="361">
        <f>IF(ISERROR(BF53*'Donnees d''entrée'!$C$674*(EM164/(EI164+EK164+EM164))),0,BF53*'Donnees d''entrée'!$C$674*(EM164/(EI164+EK164+EM164)))</f>
        <v>0</v>
      </c>
      <c r="EW164" s="361">
        <f>EH164*'Donnees d''entrée'!$C$513</f>
        <v>0</v>
      </c>
      <c r="EX164" s="361">
        <f>EJ164*'Donnees d''entrée'!$C$513</f>
        <v>0</v>
      </c>
      <c r="EY164" s="361">
        <f>EL164*'Donnees d''entrée'!$C$514</f>
        <v>0</v>
      </c>
      <c r="EZ164" s="361">
        <f>EH164*'Donnees d''entrée'!$C$515</f>
        <v>0</v>
      </c>
      <c r="FA164" s="361">
        <f>EJ164*'Donnees d''entrée'!$C$515</f>
        <v>0</v>
      </c>
      <c r="FB164" s="296">
        <f t="shared" si="336"/>
        <v>0</v>
      </c>
      <c r="FC164" s="296">
        <f t="shared" si="354"/>
        <v>0</v>
      </c>
      <c r="FD164" s="296">
        <f t="shared" si="337"/>
        <v>0</v>
      </c>
      <c r="FE164" s="358">
        <f t="shared" si="286"/>
        <v>0</v>
      </c>
      <c r="FF164" s="296">
        <f t="shared" si="338"/>
        <v>0</v>
      </c>
      <c r="FG164" s="296">
        <f t="shared" si="339"/>
        <v>0</v>
      </c>
      <c r="FH164" s="296">
        <f t="shared" si="339"/>
        <v>0</v>
      </c>
      <c r="FI164" s="296">
        <f t="shared" si="340"/>
        <v>0</v>
      </c>
      <c r="FJ164" s="296">
        <f t="shared" si="341"/>
        <v>0</v>
      </c>
      <c r="FK164" s="296">
        <f t="shared" si="342"/>
        <v>0</v>
      </c>
      <c r="FL164"/>
      <c r="FM164"/>
      <c r="FN164" s="370">
        <f t="shared" si="343"/>
        <v>0</v>
      </c>
      <c r="FO164" s="370">
        <f t="shared" si="344"/>
        <v>0</v>
      </c>
      <c r="FP164" s="370">
        <f t="shared" si="345"/>
        <v>0</v>
      </c>
      <c r="FQ164" s="370">
        <f t="shared" si="355"/>
        <v>0</v>
      </c>
      <c r="FR164"/>
      <c r="FS164" s="370">
        <f t="shared" si="346"/>
        <v>0</v>
      </c>
      <c r="FT164" s="370">
        <f t="shared" si="347"/>
        <v>0</v>
      </c>
      <c r="FU164" s="370">
        <f t="shared" si="348"/>
        <v>0</v>
      </c>
      <c r="FV164"/>
      <c r="FW164" s="371">
        <f t="shared" si="349"/>
        <v>0</v>
      </c>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c r="IQ164"/>
      <c r="IR164"/>
      <c r="IS164"/>
      <c r="IT164"/>
      <c r="IU164"/>
      <c r="IV164"/>
      <c r="IW164"/>
      <c r="IX164"/>
      <c r="IY164"/>
      <c r="IZ164"/>
      <c r="JA164"/>
      <c r="JB164"/>
      <c r="JC164"/>
      <c r="JD164"/>
      <c r="JE164"/>
      <c r="JF164"/>
      <c r="JG164"/>
      <c r="JH164"/>
      <c r="JI164"/>
      <c r="JJ164"/>
      <c r="JK164"/>
      <c r="JL164"/>
      <c r="JM164"/>
      <c r="JN164"/>
      <c r="JO164"/>
      <c r="JP164"/>
      <c r="JQ164"/>
      <c r="JR164"/>
      <c r="JS164"/>
      <c r="JT164"/>
    </row>
    <row r="165" spans="1:280" hidden="1" x14ac:dyDescent="0.25">
      <c r="A165" s="279">
        <v>9</v>
      </c>
      <c r="B165" s="280" t="str">
        <f t="shared" si="287"/>
        <v/>
      </c>
      <c r="C165" s="280" t="str">
        <f t="shared" si="288"/>
        <v/>
      </c>
      <c r="D165" s="280" t="str">
        <f>IF(ISERROR(IF(AQ109&lt;&gt;"",AQ109,VLOOKUP(IF(AJ109&lt;&gt;"",AJ109,IF(AL109&lt;&gt;"",AL109,IF(AN109&lt;&gt;"",AN109))),Exploitation!$B$123:$D$127,1,FALSE))),"",IF(AQ109&lt;&gt;"",AQ109,VLOOKUP(IF(AJ109&lt;&gt;"",AJ109,IF(AL109&lt;&gt;"",AL109,IF(AN109&lt;&gt;"",AN109))),Exploitation!$B$123:$D$127,1,FALSE)))</f>
        <v/>
      </c>
      <c r="E165" s="280" t="str">
        <f>IF(ISERROR(IF(AR109&lt;&gt;"",AR109,VLOOKUP(IF(AK109&lt;&gt;"",AK109,IF(AM109&lt;&gt;"",AM109,IF(AO109&lt;&gt;"",AO109))),Exploitation!$B$123:$D$127,1,FALSE))),"",IF(AR109&lt;&gt;"",AR109,VLOOKUP(IF(AK109&lt;&gt;"",AK109,IF(AM109&lt;&gt;"",AM109,IF(AO109&lt;&gt;"",AO109))),Exploitation!$B$123:$D$127,1,FALSE)))</f>
        <v/>
      </c>
      <c r="F165" s="361">
        <f t="shared" si="289"/>
        <v>0</v>
      </c>
      <c r="G165" s="361">
        <f t="shared" si="289"/>
        <v>0</v>
      </c>
      <c r="H165" s="361">
        <f t="shared" si="290"/>
        <v>0</v>
      </c>
      <c r="I165" s="361">
        <f t="shared" si="290"/>
        <v>0</v>
      </c>
      <c r="J165" s="361">
        <f t="shared" si="291"/>
        <v>0</v>
      </c>
      <c r="K165" s="361">
        <f t="shared" si="292"/>
        <v>0</v>
      </c>
      <c r="L165" s="361">
        <f t="shared" si="293"/>
        <v>0</v>
      </c>
      <c r="M165" s="361">
        <f t="shared" si="272"/>
        <v>0</v>
      </c>
      <c r="N165" s="361">
        <f t="shared" si="272"/>
        <v>0</v>
      </c>
      <c r="O165" s="361">
        <f>F165*'Donnees d''entrée'!$C$511</f>
        <v>0</v>
      </c>
      <c r="P165" s="296">
        <f>H165*'Donnees d''entrée'!$C$511</f>
        <v>0</v>
      </c>
      <c r="Q165" s="296">
        <f>J165*'Donnees d''entrée'!$C$512</f>
        <v>0</v>
      </c>
      <c r="R165" s="296">
        <f>IF(ISERROR(J54*'Donnees d''entrée'!$C$674*(G165/(G165+I165+K165))),0,J54*'Donnees d''entrée'!$C$674*(G165/(G165+I165+K165)))</f>
        <v>0</v>
      </c>
      <c r="S165" s="361">
        <f>IF(ISERROR(J54*'Donnees d''entrée'!$C$674*(I165/(G165+I165+K165))),0,J54*'Donnees d''entrée'!$C$674*(I165/(G165+I165+K165)))</f>
        <v>0</v>
      </c>
      <c r="T165" s="361">
        <f>IF(ISERROR(J54*'Donnees d''entrée'!$C$674*(K165/(G165+I165+K165))),0,J54*'Donnees d''entrée'!$C$674*(K165/(G165+I165+K165)))</f>
        <v>0</v>
      </c>
      <c r="U165" s="361">
        <f>F165*'Donnees d''entrée'!$C$513</f>
        <v>0</v>
      </c>
      <c r="V165" s="361">
        <f>H165*'Donnees d''entrée'!$C$513</f>
        <v>0</v>
      </c>
      <c r="W165" s="361">
        <f>J165*'Donnees d''entrée'!$C$514</f>
        <v>0</v>
      </c>
      <c r="X165" s="361">
        <f>F165*'Donnees d''entrée'!$C$515</f>
        <v>0</v>
      </c>
      <c r="Y165" s="361">
        <f>H165*'Donnees d''entrée'!$C$515</f>
        <v>0</v>
      </c>
      <c r="Z165" s="296">
        <f t="shared" si="294"/>
        <v>0</v>
      </c>
      <c r="AA165" s="296">
        <f t="shared" si="350"/>
        <v>0</v>
      </c>
      <c r="AB165" s="296">
        <f t="shared" si="295"/>
        <v>0</v>
      </c>
      <c r="AC165" s="358">
        <f t="shared" si="273"/>
        <v>0</v>
      </c>
      <c r="AD165" s="296">
        <f t="shared" si="296"/>
        <v>0</v>
      </c>
      <c r="AE165" s="296">
        <f t="shared" si="274"/>
        <v>0</v>
      </c>
      <c r="AF165" s="296">
        <f t="shared" si="274"/>
        <v>0</v>
      </c>
      <c r="AG165" s="296">
        <f t="shared" si="297"/>
        <v>0</v>
      </c>
      <c r="AH165" s="296">
        <f t="shared" si="298"/>
        <v>0</v>
      </c>
      <c r="AI165" s="296">
        <f t="shared" si="299"/>
        <v>0</v>
      </c>
      <c r="AJ165" s="280" t="str">
        <f t="shared" si="300"/>
        <v/>
      </c>
      <c r="AK165" s="280" t="str">
        <f>IF(ISERROR(IF(CP109&lt;&gt;"",CP109,VLOOKUP(IF(CI109&lt;&gt;"",CI109,IF(CK109&lt;&gt;"",CK109,IF(CM109&lt;&gt;"",CM109))),Exploitation!$B$123:$D$127,1,FALSE))),"",IF(CP109&lt;&gt;"",CP109,VLOOKUP(IF(CI109&lt;&gt;"",CI109,IF(CK109&lt;&gt;"",CK109,IF(CM109&lt;&gt;"",CM109))),Exploitation!$B$123:$D$127,1,FALSE)))</f>
        <v/>
      </c>
      <c r="AL165" s="280" t="str">
        <f>IF(ISERROR(IF(CQ109&lt;&gt;"",CQ109,VLOOKUP(IF(CJ109&lt;&gt;"",CJ109,IF(CL109&lt;&gt;"",CL109,IF(CN109&lt;&gt;"",CN109))),Exploitation!$B$123:$D$127,1,FALSE))),"",IF(CQ109&lt;&gt;"",CQ109,VLOOKUP(IF(CJ109&lt;&gt;"",CJ109,IF(CL109&lt;&gt;"",CL109,IF(CN109&lt;&gt;"",CN109))),Exploitation!$B$123:$D$127,1,FALSE)))</f>
        <v/>
      </c>
      <c r="AM165" s="361">
        <f t="shared" si="301"/>
        <v>0</v>
      </c>
      <c r="AN165" s="361">
        <f t="shared" si="275"/>
        <v>0</v>
      </c>
      <c r="AO165" s="361">
        <f t="shared" si="275"/>
        <v>0</v>
      </c>
      <c r="AP165" s="361">
        <f t="shared" si="275"/>
        <v>0</v>
      </c>
      <c r="AQ165" s="361">
        <f t="shared" si="302"/>
        <v>0</v>
      </c>
      <c r="AR165" s="361">
        <f t="shared" si="275"/>
        <v>0</v>
      </c>
      <c r="AS165" s="361">
        <f t="shared" si="303"/>
        <v>0</v>
      </c>
      <c r="AT165" s="361">
        <f t="shared" si="303"/>
        <v>0</v>
      </c>
      <c r="AU165" s="361">
        <f t="shared" si="303"/>
        <v>0</v>
      </c>
      <c r="AV165" s="361">
        <f>AM165*'Donnees d''entrée'!$C$511</f>
        <v>0</v>
      </c>
      <c r="AW165" s="296">
        <f>AO165*'Donnees d''entrée'!$C$511</f>
        <v>0</v>
      </c>
      <c r="AX165" s="296">
        <f>AQ165*'Donnees d''entrée'!$C$512</f>
        <v>0</v>
      </c>
      <c r="AY165" s="296">
        <f>IF(ISERROR(V54*'Donnees d''entrée'!$C$674*(AN165/(AN165+AP165+AR165))),0,V54*'Donnees d''entrée'!$C$674*(AN165/(AN165+AP165+AR165)))</f>
        <v>0</v>
      </c>
      <c r="AZ165" s="361">
        <f>IF(ISERROR(V54*'Donnees d''entrée'!$C$674*(AP165/(AN165+AP165+AR165))),0,V54*'Donnees d''entrée'!$C$674*(AP165/(AN165+AP165+AR165)))</f>
        <v>0</v>
      </c>
      <c r="BA165" s="361">
        <f>IF(ISERROR(V54*'Donnees d''entrée'!$C$674*(AR165/(AN165+AP165+AR165))),0,V54*'Donnees d''entrée'!$C$674*(AR165/(AN165+AP165+AR165)))</f>
        <v>0</v>
      </c>
      <c r="BB165" s="361">
        <f>AM165*'Donnees d''entrée'!$C$513</f>
        <v>0</v>
      </c>
      <c r="BC165" s="361">
        <f>AO165*'Donnees d''entrée'!$C$513</f>
        <v>0</v>
      </c>
      <c r="BD165" s="361">
        <f>AQ165*'Donnees d''entrée'!$C$514</f>
        <v>0</v>
      </c>
      <c r="BE165" s="361">
        <f>AM165*'Donnees d''entrée'!$C$515</f>
        <v>0</v>
      </c>
      <c r="BF165" s="361">
        <f>AO165*'Donnees d''entrée'!$C$515</f>
        <v>0</v>
      </c>
      <c r="BG165" s="296">
        <f t="shared" si="304"/>
        <v>0</v>
      </c>
      <c r="BH165" s="296">
        <f t="shared" si="351"/>
        <v>0</v>
      </c>
      <c r="BI165" s="296">
        <f t="shared" si="305"/>
        <v>0</v>
      </c>
      <c r="BJ165" s="358">
        <f t="shared" si="276"/>
        <v>0</v>
      </c>
      <c r="BK165" s="296">
        <f t="shared" si="306"/>
        <v>0</v>
      </c>
      <c r="BL165" s="296">
        <f t="shared" si="277"/>
        <v>0</v>
      </c>
      <c r="BM165" s="296">
        <f t="shared" si="277"/>
        <v>0</v>
      </c>
      <c r="BN165" s="296">
        <f t="shared" si="307"/>
        <v>0</v>
      </c>
      <c r="BO165" s="296">
        <f t="shared" si="308"/>
        <v>0</v>
      </c>
      <c r="BP165" s="296">
        <f t="shared" si="309"/>
        <v>0</v>
      </c>
      <c r="BQ165" s="280" t="str">
        <f t="shared" si="310"/>
        <v/>
      </c>
      <c r="BR165" s="280" t="str">
        <f>IF(ISERROR(IF(EO109&lt;&gt;"",EO109,VLOOKUP(IF(EH109&lt;&gt;"",EH109,IF(EJ109&lt;&gt;"",EJ109,IF(EL109&lt;&gt;"",EL109))),Exploitation!$B$123:$D$127,1,FALSE))),"",IF(EO109&lt;&gt;"",EO109,VLOOKUP(IF(EH109&lt;&gt;"",EH109,IF(EJ109&lt;&gt;"",EJ109,IF(EL109&lt;&gt;"",EL109))),Exploitation!$B$123:$D$127,1,FALSE)))</f>
        <v/>
      </c>
      <c r="BS165" s="280" t="str">
        <f>IF(ISERROR(IF(EP109&lt;&gt;"",EP109,VLOOKUP(IF(EI109&lt;&gt;"",EI109,IF(EK109&lt;&gt;"",EK109,IF(EM109&lt;&gt;"",EM109))),Exploitation!$B$123:$D$127,1,FALSE))),"",IF(EP109&lt;&gt;"",EP109,VLOOKUP(IF(EI109&lt;&gt;"",EI109,IF(EK109&lt;&gt;"",EK109,IF(EM109&lt;&gt;"",EM109))),Exploitation!$B$123:$D$127,1,FALSE)))</f>
        <v/>
      </c>
      <c r="BT165" s="361">
        <f t="shared" si="311"/>
        <v>0</v>
      </c>
      <c r="BU165" s="361">
        <f t="shared" si="278"/>
        <v>0</v>
      </c>
      <c r="BV165" s="361">
        <f t="shared" si="278"/>
        <v>0</v>
      </c>
      <c r="BW165" s="361">
        <f t="shared" si="278"/>
        <v>0</v>
      </c>
      <c r="BX165" s="361">
        <f t="shared" si="312"/>
        <v>0</v>
      </c>
      <c r="BY165" s="361">
        <f t="shared" si="278"/>
        <v>0</v>
      </c>
      <c r="BZ165" s="361">
        <f t="shared" si="313"/>
        <v>0</v>
      </c>
      <c r="CA165" s="361">
        <f t="shared" si="279"/>
        <v>0</v>
      </c>
      <c r="CB165" s="361">
        <f t="shared" si="279"/>
        <v>0</v>
      </c>
      <c r="CC165" s="361">
        <f>BT165*'Donnees d''entrée'!$C$511</f>
        <v>0</v>
      </c>
      <c r="CD165" s="296">
        <f>BV165*'Donnees d''entrée'!$C$511</f>
        <v>0</v>
      </c>
      <c r="CE165" s="296">
        <f>BX165*'Donnees d''entrée'!$C$512</f>
        <v>0</v>
      </c>
      <c r="CF165" s="296">
        <f>IF(ISERROR(BC54*'Donnees d''entrée'!$C$674*(BU165/(BU165+BW165+BY165))),0,BC54*'Donnees d''entrée'!$C$674*(BU165/(BU165+BW165+BY165)))</f>
        <v>0</v>
      </c>
      <c r="CG165" s="361">
        <f>IF(ISERROR(AH54*'Donnees d''entrée'!$C$674*(BW165/(BU165+BW165+BY165))),0,AH54*'Donnees d''entrée'!$C$674*(BW165/(BU165+BW165+BY165)))</f>
        <v>0</v>
      </c>
      <c r="CH165" s="361">
        <f>IF(ISERROR(AH54*'Donnees d''entrée'!$C$674*(BY165/(BU165+BW165+BY165))),0,AH54*'Donnees d''entrée'!$C$674*(BY165/(BU165+BW165+BY165)))</f>
        <v>0</v>
      </c>
      <c r="CI165" s="361">
        <f>BT165*'Donnees d''entrée'!$C$513</f>
        <v>0</v>
      </c>
      <c r="CJ165" s="361">
        <f>BV165*'Donnees d''entrée'!$C$513</f>
        <v>0</v>
      </c>
      <c r="CK165" s="361">
        <f>BX165*'Donnees d''entrée'!$C$514</f>
        <v>0</v>
      </c>
      <c r="CL165" s="361">
        <f>BT165*'Donnees d''entrée'!$C$515</f>
        <v>0</v>
      </c>
      <c r="CM165" s="361">
        <f>BV165*'Donnees d''entrée'!$C$515</f>
        <v>0</v>
      </c>
      <c r="CN165" s="296">
        <f t="shared" si="314"/>
        <v>0</v>
      </c>
      <c r="CO165" s="296">
        <f t="shared" si="352"/>
        <v>0</v>
      </c>
      <c r="CP165" s="296">
        <f t="shared" si="315"/>
        <v>0</v>
      </c>
      <c r="CQ165" s="358">
        <f t="shared" si="280"/>
        <v>0</v>
      </c>
      <c r="CR165" s="296">
        <f t="shared" si="316"/>
        <v>0</v>
      </c>
      <c r="CS165" s="296">
        <f t="shared" si="317"/>
        <v>0</v>
      </c>
      <c r="CT165" s="296">
        <f t="shared" si="317"/>
        <v>0</v>
      </c>
      <c r="CU165" s="296">
        <f t="shared" si="318"/>
        <v>0</v>
      </c>
      <c r="CV165" s="296">
        <f t="shared" si="319"/>
        <v>0</v>
      </c>
      <c r="CW165" s="296">
        <f t="shared" si="320"/>
        <v>0</v>
      </c>
      <c r="CX165" s="369" t="str">
        <f t="shared" si="321"/>
        <v/>
      </c>
      <c r="CY165" s="280" t="str">
        <f>IF(ISERROR(IF(GN109&lt;&gt;"",GN109,VLOOKUP(IF(GG109&lt;&gt;"",GG109,IF(GI109&lt;&gt;"",GI109,IF(GK109&lt;&gt;"",GK109))),Exploitation!$B$123:$D$127,1,FALSE))),"",IF(GN109&lt;&gt;"",GN109,VLOOKUP(IF(GG109&lt;&gt;"",GG109,IF(GI109&lt;&gt;"",GI109,IF(GK109&lt;&gt;"",GK109))),Exploitation!$B$123:$D$127,1,FALSE)))</f>
        <v/>
      </c>
      <c r="CZ165" s="280" t="str">
        <f>IF(ISERROR(IF(GO109&lt;&gt;"",GO109,VLOOKUP(IF(GH109&lt;&gt;"",GH109,IF(GJ109&lt;&gt;"",GJ109,IF(GL109&lt;&gt;"",GL109))),Exploitation!$B$123:$D$127,1,FALSE))),"",IF(GO109&lt;&gt;"",GO109,VLOOKUP(IF(GH109&lt;&gt;"",GH109,IF(GJ109&lt;&gt;"",GJ109,IF(GL109&lt;&gt;"",GL109))),Exploitation!$B$123:$D$127,1,FALSE)))</f>
        <v/>
      </c>
      <c r="DA165" s="361">
        <f t="shared" si="322"/>
        <v>0</v>
      </c>
      <c r="DB165" s="361">
        <f t="shared" si="281"/>
        <v>0</v>
      </c>
      <c r="DC165" s="361">
        <f t="shared" si="281"/>
        <v>0</v>
      </c>
      <c r="DD165" s="361">
        <f t="shared" si="281"/>
        <v>0</v>
      </c>
      <c r="DE165" s="361">
        <f t="shared" si="323"/>
        <v>0</v>
      </c>
      <c r="DF165" s="361">
        <f t="shared" si="281"/>
        <v>0</v>
      </c>
      <c r="DG165" s="361">
        <f t="shared" si="324"/>
        <v>0</v>
      </c>
      <c r="DH165" s="361">
        <f t="shared" si="282"/>
        <v>0</v>
      </c>
      <c r="DI165" s="361">
        <f t="shared" si="282"/>
        <v>0</v>
      </c>
      <c r="DJ165" s="361">
        <f>DA165*'Donnees d''entrée'!$C$511</f>
        <v>0</v>
      </c>
      <c r="DK165" s="296">
        <f>DC165*'Donnees d''entrée'!$C$511</f>
        <v>0</v>
      </c>
      <c r="DL165" s="296">
        <f>DE165*'Donnees d''entrée'!$C$512</f>
        <v>0</v>
      </c>
      <c r="DM165" s="296">
        <f>IF(ISERROR(AT54*'Donnees d''entrée'!$C$674*(DB165/(DB165+DD165+DF165))),0,AT54*'Donnees d''entrée'!$C$674*(DB165/(DB165+DD165+DF165)))</f>
        <v>0</v>
      </c>
      <c r="DN165" s="361">
        <f>IF(ISERROR(AT54*'Donnees d''entrée'!$C$674*(DD165/(DB165+DD165+DF165))),0,AT54*'Donnees d''entrée'!$C$674*(DD165/(DB165+DD165+DF165)))</f>
        <v>0</v>
      </c>
      <c r="DO165" s="361">
        <f>IF(ISERROR(AT54*'Donnees d''entrée'!$C$674*(DF165/(DB165+DD165+DF165))),0,AT54*'Donnees d''entrée'!$C$674*(DF165/(DB165+DD165+DF165)))</f>
        <v>0</v>
      </c>
      <c r="DP165" s="361">
        <f>DA165*'Donnees d''entrée'!$C$513</f>
        <v>0</v>
      </c>
      <c r="DQ165" s="361">
        <f>DC165*'Donnees d''entrée'!$C$513</f>
        <v>0</v>
      </c>
      <c r="DR165" s="361">
        <f>DE165*'Donnees d''entrée'!$C$514</f>
        <v>0</v>
      </c>
      <c r="DS165" s="361">
        <f>DA165*'Donnees d''entrée'!$C$515</f>
        <v>0</v>
      </c>
      <c r="DT165" s="361">
        <f>DC165*'Donnees d''entrée'!$C$515</f>
        <v>0</v>
      </c>
      <c r="DU165" s="296">
        <f t="shared" si="325"/>
        <v>0</v>
      </c>
      <c r="DV165" s="296">
        <f t="shared" si="353"/>
        <v>0</v>
      </c>
      <c r="DW165" s="296">
        <f t="shared" si="326"/>
        <v>0</v>
      </c>
      <c r="DX165" s="358">
        <f t="shared" si="283"/>
        <v>0</v>
      </c>
      <c r="DY165" s="296">
        <f t="shared" si="327"/>
        <v>0</v>
      </c>
      <c r="DZ165" s="296">
        <f t="shared" si="328"/>
        <v>0</v>
      </c>
      <c r="EA165" s="296">
        <f t="shared" si="328"/>
        <v>0</v>
      </c>
      <c r="EB165" s="296">
        <f t="shared" si="329"/>
        <v>0</v>
      </c>
      <c r="EC165" s="296">
        <f t="shared" si="330"/>
        <v>0</v>
      </c>
      <c r="ED165" s="296">
        <f t="shared" si="331"/>
        <v>0</v>
      </c>
      <c r="EE165" s="369" t="str">
        <f t="shared" si="332"/>
        <v/>
      </c>
      <c r="EF165" s="280" t="str">
        <f>IF(ISERROR(IF(IM109&lt;&gt;"",IM109,VLOOKUP(IF(IF109&lt;&gt;"",IF109,IF(IH109&lt;&gt;"",IH109,IF(IJ109&lt;&gt;"",IJ109))),Exploitation!$B$123:$D$127,1,FALSE))),"",IF(IM109&lt;&gt;"",IM109,VLOOKUP(IF(IF109&lt;&gt;"",IF109,IF(IH109&lt;&gt;"",IH109,IF(IJ109&lt;&gt;"",IJ109))),Exploitation!$B$123:$D$127,1,FALSE)))</f>
        <v/>
      </c>
      <c r="EG165" s="280" t="str">
        <f>IF(ISERROR(IF(IN109&lt;&gt;"",IN109,VLOOKUP(IF(IG109&lt;&gt;"",IG109,IF(II109&lt;&gt;"",II109,IF(IK109&lt;&gt;"",IK109))),Exploitation!$B$123:$D$127,1,FALSE))),"",IF(IN109&lt;&gt;"",IN109,VLOOKUP(IF(IG109&lt;&gt;"",IG109,IF(II109&lt;&gt;"",II109,IF(IK109&lt;&gt;"",IK109))),Exploitation!$B$123:$D$127,1,FALSE)))</f>
        <v/>
      </c>
      <c r="EH165" s="361">
        <f t="shared" si="333"/>
        <v>0</v>
      </c>
      <c r="EI165" s="361">
        <f t="shared" si="284"/>
        <v>0</v>
      </c>
      <c r="EJ165" s="361">
        <f t="shared" si="284"/>
        <v>0</v>
      </c>
      <c r="EK165" s="361">
        <f t="shared" si="284"/>
        <v>0</v>
      </c>
      <c r="EL165" s="361">
        <f t="shared" si="334"/>
        <v>0</v>
      </c>
      <c r="EM165" s="361">
        <f t="shared" si="284"/>
        <v>0</v>
      </c>
      <c r="EN165" s="361">
        <f t="shared" si="335"/>
        <v>0</v>
      </c>
      <c r="EO165" s="361">
        <f t="shared" si="285"/>
        <v>0</v>
      </c>
      <c r="EP165" s="361">
        <f t="shared" si="285"/>
        <v>0</v>
      </c>
      <c r="EQ165" s="361">
        <f>EH165*'Donnees d''entrée'!$C$511</f>
        <v>0</v>
      </c>
      <c r="ER165" s="296">
        <f>EJ165*'Donnees d''entrée'!$C$511</f>
        <v>0</v>
      </c>
      <c r="ES165" s="296">
        <f>EL165*'Donnees d''entrée'!$C$512</f>
        <v>0</v>
      </c>
      <c r="ET165" s="296">
        <f>IF(ISERROR(BF54*'Donnees d''entrée'!$C$674*(EI165/(EI165+EK165+EM165))),0,BF54*'Donnees d''entrée'!$C$674*(EI165/(EI165+EK165+EM165)))</f>
        <v>0</v>
      </c>
      <c r="EU165" s="361">
        <f>IF(ISERROR(BF54*'Donnees d''entrée'!$C$674*(EK165/(EI165+EK165+EM165))),0,BF54*'Donnees d''entrée'!$C$674*(EK165/(EI165+EK165+EM165)))</f>
        <v>0</v>
      </c>
      <c r="EV165" s="361">
        <f>IF(ISERROR(BF54*'Donnees d''entrée'!$C$674*(EM165/(EI165+EK165+EM165))),0,BF54*'Donnees d''entrée'!$C$674*(EM165/(EI165+EK165+EM165)))</f>
        <v>0</v>
      </c>
      <c r="EW165" s="361">
        <f>EH165*'Donnees d''entrée'!$C$513</f>
        <v>0</v>
      </c>
      <c r="EX165" s="361">
        <f>EJ165*'Donnees d''entrée'!$C$513</f>
        <v>0</v>
      </c>
      <c r="EY165" s="361">
        <f>EL165*'Donnees d''entrée'!$C$514</f>
        <v>0</v>
      </c>
      <c r="EZ165" s="361">
        <f>EH165*'Donnees d''entrée'!$C$515</f>
        <v>0</v>
      </c>
      <c r="FA165" s="361">
        <f>EJ165*'Donnees d''entrée'!$C$515</f>
        <v>0</v>
      </c>
      <c r="FB165" s="296">
        <f t="shared" si="336"/>
        <v>0</v>
      </c>
      <c r="FC165" s="296">
        <f t="shared" si="354"/>
        <v>0</v>
      </c>
      <c r="FD165" s="296">
        <f t="shared" si="337"/>
        <v>0</v>
      </c>
      <c r="FE165" s="358">
        <f t="shared" si="286"/>
        <v>0</v>
      </c>
      <c r="FF165" s="296">
        <f t="shared" si="338"/>
        <v>0</v>
      </c>
      <c r="FG165" s="296">
        <f t="shared" si="339"/>
        <v>0</v>
      </c>
      <c r="FH165" s="296">
        <f t="shared" si="339"/>
        <v>0</v>
      </c>
      <c r="FI165" s="296">
        <f t="shared" si="340"/>
        <v>0</v>
      </c>
      <c r="FJ165" s="296">
        <f t="shared" si="341"/>
        <v>0</v>
      </c>
      <c r="FK165" s="296">
        <f t="shared" si="342"/>
        <v>0</v>
      </c>
      <c r="FL165"/>
      <c r="FM165"/>
      <c r="FN165" s="370">
        <f t="shared" si="343"/>
        <v>0</v>
      </c>
      <c r="FO165" s="370">
        <f t="shared" si="344"/>
        <v>0</v>
      </c>
      <c r="FP165" s="370">
        <f t="shared" si="345"/>
        <v>0</v>
      </c>
      <c r="FQ165" s="370">
        <f t="shared" si="355"/>
        <v>0</v>
      </c>
      <c r="FR165"/>
      <c r="FS165" s="370">
        <f t="shared" si="346"/>
        <v>0</v>
      </c>
      <c r="FT165" s="370">
        <f t="shared" si="347"/>
        <v>0</v>
      </c>
      <c r="FU165" s="370">
        <f t="shared" si="348"/>
        <v>0</v>
      </c>
      <c r="FV165"/>
      <c r="FW165" s="371">
        <f t="shared" si="349"/>
        <v>0</v>
      </c>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c r="IQ165"/>
      <c r="IR165"/>
      <c r="IS165"/>
      <c r="IT165"/>
      <c r="IU165"/>
      <c r="IV165"/>
      <c r="IW165"/>
      <c r="IX165"/>
      <c r="IY165"/>
      <c r="IZ165"/>
      <c r="JA165"/>
      <c r="JB165"/>
      <c r="JC165"/>
      <c r="JD165"/>
      <c r="JE165"/>
      <c r="JF165"/>
      <c r="JG165"/>
      <c r="JH165"/>
      <c r="JI165"/>
      <c r="JJ165"/>
      <c r="JK165"/>
      <c r="JL165"/>
      <c r="JM165"/>
      <c r="JN165"/>
      <c r="JO165"/>
      <c r="JP165"/>
      <c r="JQ165"/>
      <c r="JR165"/>
      <c r="JS165"/>
      <c r="JT165"/>
    </row>
    <row r="166" spans="1:280" hidden="1" x14ac:dyDescent="0.25">
      <c r="A166" s="279">
        <v>10</v>
      </c>
      <c r="B166" s="280" t="str">
        <f t="shared" si="287"/>
        <v/>
      </c>
      <c r="C166" s="280" t="str">
        <f t="shared" si="288"/>
        <v/>
      </c>
      <c r="D166" s="280" t="str">
        <f>IF(ISERROR(IF(AQ110&lt;&gt;"",AQ110,VLOOKUP(IF(AJ110&lt;&gt;"",AJ110,IF(AL110&lt;&gt;"",AL110,IF(AN110&lt;&gt;"",AN110))),Exploitation!$B$123:$D$127,1,FALSE))),"",IF(AQ110&lt;&gt;"",AQ110,VLOOKUP(IF(AJ110&lt;&gt;"",AJ110,IF(AL110&lt;&gt;"",AL110,IF(AN110&lt;&gt;"",AN110))),Exploitation!$B$123:$D$127,1,FALSE)))</f>
        <v/>
      </c>
      <c r="E166" s="280" t="str">
        <f>IF(ISERROR(IF(AR110&lt;&gt;"",AR110,VLOOKUP(IF(AK110&lt;&gt;"",AK110,IF(AM110&lt;&gt;"",AM110,IF(AO110&lt;&gt;"",AO110))),Exploitation!$B$123:$D$127,1,FALSE))),"",IF(AR110&lt;&gt;"",AR110,VLOOKUP(IF(AK110&lt;&gt;"",AK110,IF(AM110&lt;&gt;"",AM110,IF(AO110&lt;&gt;"",AO110))),Exploitation!$B$123:$D$127,1,FALSE)))</f>
        <v/>
      </c>
      <c r="F166" s="361">
        <f t="shared" si="289"/>
        <v>0</v>
      </c>
      <c r="G166" s="361">
        <f t="shared" si="289"/>
        <v>0</v>
      </c>
      <c r="H166" s="361">
        <f t="shared" si="290"/>
        <v>0</v>
      </c>
      <c r="I166" s="361">
        <f t="shared" si="290"/>
        <v>0</v>
      </c>
      <c r="J166" s="361">
        <f t="shared" si="291"/>
        <v>0</v>
      </c>
      <c r="K166" s="361">
        <f t="shared" si="292"/>
        <v>0</v>
      </c>
      <c r="L166" s="361">
        <f t="shared" si="293"/>
        <v>0</v>
      </c>
      <c r="M166" s="361">
        <f t="shared" si="272"/>
        <v>0</v>
      </c>
      <c r="N166" s="361">
        <f t="shared" si="272"/>
        <v>0</v>
      </c>
      <c r="O166" s="361">
        <f>F166*'Donnees d''entrée'!$C$511</f>
        <v>0</v>
      </c>
      <c r="P166" s="296">
        <f>H166*'Donnees d''entrée'!$C$511</f>
        <v>0</v>
      </c>
      <c r="Q166" s="296">
        <f>J166*'Donnees d''entrée'!$C$512</f>
        <v>0</v>
      </c>
      <c r="R166" s="296">
        <f>IF(ISERROR(J55*'Donnees d''entrée'!$C$674*(G166/(G166+I166+K166))),0,J55*'Donnees d''entrée'!$C$674*(G166/(G166+I166+K166)))</f>
        <v>0</v>
      </c>
      <c r="S166" s="361">
        <f>IF(ISERROR(J55*'Donnees d''entrée'!$C$674*(I166/(G166+I166+K166))),0,J55*'Donnees d''entrée'!$C$674*(I166/(G166+I166+K166)))</f>
        <v>0</v>
      </c>
      <c r="T166" s="361">
        <f>IF(ISERROR(J55*'Donnees d''entrée'!$C$674*(K166/(G166+I166+K166))),0,J55*'Donnees d''entrée'!$C$674*(K166/(G166+I166+K166)))</f>
        <v>0</v>
      </c>
      <c r="U166" s="361">
        <f>F166*'Donnees d''entrée'!$C$513</f>
        <v>0</v>
      </c>
      <c r="V166" s="361">
        <f>H166*'Donnees d''entrée'!$C$513</f>
        <v>0</v>
      </c>
      <c r="W166" s="361">
        <f>J166*'Donnees d''entrée'!$C$514</f>
        <v>0</v>
      </c>
      <c r="X166" s="361">
        <f>F166*'Donnees d''entrée'!$C$515</f>
        <v>0</v>
      </c>
      <c r="Y166" s="361">
        <f>H166*'Donnees d''entrée'!$C$515</f>
        <v>0</v>
      </c>
      <c r="Z166" s="296">
        <f t="shared" si="294"/>
        <v>0</v>
      </c>
      <c r="AA166" s="296">
        <f t="shared" si="350"/>
        <v>0</v>
      </c>
      <c r="AB166" s="296">
        <f t="shared" si="295"/>
        <v>0</v>
      </c>
      <c r="AC166" s="358">
        <f t="shared" si="273"/>
        <v>0</v>
      </c>
      <c r="AD166" s="296">
        <f t="shared" si="296"/>
        <v>0</v>
      </c>
      <c r="AE166" s="296">
        <f t="shared" si="274"/>
        <v>0</v>
      </c>
      <c r="AF166" s="296">
        <f t="shared" si="274"/>
        <v>0</v>
      </c>
      <c r="AG166" s="296">
        <f t="shared" si="297"/>
        <v>0</v>
      </c>
      <c r="AH166" s="296">
        <f t="shared" si="298"/>
        <v>0</v>
      </c>
      <c r="AI166" s="296">
        <f t="shared" si="299"/>
        <v>0</v>
      </c>
      <c r="AJ166" s="280" t="str">
        <f t="shared" si="300"/>
        <v/>
      </c>
      <c r="AK166" s="280" t="str">
        <f>IF(ISERROR(IF(CP110&lt;&gt;"",CP110,VLOOKUP(IF(CI110&lt;&gt;"",CI110,IF(CK110&lt;&gt;"",CK110,IF(CM110&lt;&gt;"",CM110))),Exploitation!$B$123:$D$127,1,FALSE))),"",IF(CP110&lt;&gt;"",CP110,VLOOKUP(IF(CI110&lt;&gt;"",CI110,IF(CK110&lt;&gt;"",CK110,IF(CM110&lt;&gt;"",CM110))),Exploitation!$B$123:$D$127,1,FALSE)))</f>
        <v/>
      </c>
      <c r="AL166" s="280" t="str">
        <f>IF(ISERROR(IF(CQ110&lt;&gt;"",CQ110,VLOOKUP(IF(CJ110&lt;&gt;"",CJ110,IF(CL110&lt;&gt;"",CL110,IF(CN110&lt;&gt;"",CN110))),Exploitation!$B$123:$D$127,1,FALSE))),"",IF(CQ110&lt;&gt;"",CQ110,VLOOKUP(IF(CJ110&lt;&gt;"",CJ110,IF(CL110&lt;&gt;"",CL110,IF(CN110&lt;&gt;"",CN110))),Exploitation!$B$123:$D$127,1,FALSE)))</f>
        <v/>
      </c>
      <c r="AM166" s="361">
        <f t="shared" si="301"/>
        <v>0</v>
      </c>
      <c r="AN166" s="361">
        <f t="shared" si="275"/>
        <v>0</v>
      </c>
      <c r="AO166" s="361">
        <f t="shared" si="275"/>
        <v>0</v>
      </c>
      <c r="AP166" s="361">
        <f t="shared" si="275"/>
        <v>0</v>
      </c>
      <c r="AQ166" s="361">
        <f t="shared" si="302"/>
        <v>0</v>
      </c>
      <c r="AR166" s="361">
        <f t="shared" si="275"/>
        <v>0</v>
      </c>
      <c r="AS166" s="361">
        <f t="shared" si="303"/>
        <v>0</v>
      </c>
      <c r="AT166" s="361">
        <f t="shared" si="303"/>
        <v>0</v>
      </c>
      <c r="AU166" s="361">
        <f t="shared" si="303"/>
        <v>0</v>
      </c>
      <c r="AV166" s="361">
        <f>AM166*'Donnees d''entrée'!$C$511</f>
        <v>0</v>
      </c>
      <c r="AW166" s="296">
        <f>AO166*'Donnees d''entrée'!$C$511</f>
        <v>0</v>
      </c>
      <c r="AX166" s="296">
        <f>AQ166*'Donnees d''entrée'!$C$512</f>
        <v>0</v>
      </c>
      <c r="AY166" s="296">
        <f>IF(ISERROR(V55*'Donnees d''entrée'!$C$674*(AN166/(AN166+AP166+AR166))),0,V55*'Donnees d''entrée'!$C$674*(AN166/(AN166+AP166+AR166)))</f>
        <v>0</v>
      </c>
      <c r="AZ166" s="361">
        <f>IF(ISERROR(V55*'Donnees d''entrée'!$C$674*(AP166/(AN166+AP166+AR166))),0,V55*'Donnees d''entrée'!$C$674*(AP166/(AN166+AP166+AR166)))</f>
        <v>0</v>
      </c>
      <c r="BA166" s="361">
        <f>IF(ISERROR(V55*'Donnees d''entrée'!$C$674*(AR166/(AN166+AP166+AR166))),0,V55*'Donnees d''entrée'!$C$674*(AR166/(AN166+AP166+AR166)))</f>
        <v>0</v>
      </c>
      <c r="BB166" s="361">
        <f>AM166*'Donnees d''entrée'!$C$513</f>
        <v>0</v>
      </c>
      <c r="BC166" s="361">
        <f>AO166*'Donnees d''entrée'!$C$513</f>
        <v>0</v>
      </c>
      <c r="BD166" s="361">
        <f>AQ166*'Donnees d''entrée'!$C$514</f>
        <v>0</v>
      </c>
      <c r="BE166" s="361">
        <f>AM166*'Donnees d''entrée'!$C$515</f>
        <v>0</v>
      </c>
      <c r="BF166" s="361">
        <f>AO166*'Donnees d''entrée'!$C$515</f>
        <v>0</v>
      </c>
      <c r="BG166" s="296">
        <f t="shared" si="304"/>
        <v>0</v>
      </c>
      <c r="BH166" s="296">
        <f t="shared" si="351"/>
        <v>0</v>
      </c>
      <c r="BI166" s="296">
        <f t="shared" si="305"/>
        <v>0</v>
      </c>
      <c r="BJ166" s="358">
        <f t="shared" si="276"/>
        <v>0</v>
      </c>
      <c r="BK166" s="296">
        <f t="shared" si="306"/>
        <v>0</v>
      </c>
      <c r="BL166" s="296">
        <f t="shared" si="277"/>
        <v>0</v>
      </c>
      <c r="BM166" s="296">
        <f t="shared" si="277"/>
        <v>0</v>
      </c>
      <c r="BN166" s="296">
        <f t="shared" si="307"/>
        <v>0</v>
      </c>
      <c r="BO166" s="296">
        <f t="shared" si="308"/>
        <v>0</v>
      </c>
      <c r="BP166" s="296">
        <f t="shared" si="309"/>
        <v>0</v>
      </c>
      <c r="BQ166" s="280" t="str">
        <f t="shared" si="310"/>
        <v/>
      </c>
      <c r="BR166" s="280" t="str">
        <f>IF(ISERROR(IF(EO110&lt;&gt;"",EO110,VLOOKUP(IF(EH110&lt;&gt;"",EH110,IF(EJ110&lt;&gt;"",EJ110,IF(EL110&lt;&gt;"",EL110))),Exploitation!$B$123:$D$127,1,FALSE))),"",IF(EO110&lt;&gt;"",EO110,VLOOKUP(IF(EH110&lt;&gt;"",EH110,IF(EJ110&lt;&gt;"",EJ110,IF(EL110&lt;&gt;"",EL110))),Exploitation!$B$123:$D$127,1,FALSE)))</f>
        <v/>
      </c>
      <c r="BS166" s="280" t="str">
        <f>IF(ISERROR(IF(EP110&lt;&gt;"",EP110,VLOOKUP(IF(EI110&lt;&gt;"",EI110,IF(EK110&lt;&gt;"",EK110,IF(EM110&lt;&gt;"",EM110))),Exploitation!$B$123:$D$127,1,FALSE))),"",IF(EP110&lt;&gt;"",EP110,VLOOKUP(IF(EI110&lt;&gt;"",EI110,IF(EK110&lt;&gt;"",EK110,IF(EM110&lt;&gt;"",EM110))),Exploitation!$B$123:$D$127,1,FALSE)))</f>
        <v/>
      </c>
      <c r="BT166" s="361">
        <f t="shared" si="311"/>
        <v>0</v>
      </c>
      <c r="BU166" s="361">
        <f t="shared" si="278"/>
        <v>0</v>
      </c>
      <c r="BV166" s="361">
        <f t="shared" si="278"/>
        <v>0</v>
      </c>
      <c r="BW166" s="361">
        <f t="shared" si="278"/>
        <v>0</v>
      </c>
      <c r="BX166" s="361">
        <f t="shared" si="312"/>
        <v>0</v>
      </c>
      <c r="BY166" s="361">
        <f t="shared" si="278"/>
        <v>0</v>
      </c>
      <c r="BZ166" s="361">
        <f t="shared" si="313"/>
        <v>0</v>
      </c>
      <c r="CA166" s="361">
        <f t="shared" si="279"/>
        <v>0</v>
      </c>
      <c r="CB166" s="361">
        <f t="shared" si="279"/>
        <v>0</v>
      </c>
      <c r="CC166" s="361">
        <f>BT166*'Donnees d''entrée'!$C$511</f>
        <v>0</v>
      </c>
      <c r="CD166" s="296">
        <f>BV166*'Donnees d''entrée'!$C$511</f>
        <v>0</v>
      </c>
      <c r="CE166" s="296">
        <f>BX166*'Donnees d''entrée'!$C$512</f>
        <v>0</v>
      </c>
      <c r="CF166" s="296">
        <f>IF(ISERROR(BC55*'Donnees d''entrée'!$C$674*(BU166/(BU166+BW166+BY166))),0,BC55*'Donnees d''entrée'!$C$674*(BU166/(BU166+BW166+BY166)))</f>
        <v>0</v>
      </c>
      <c r="CG166" s="361">
        <f>IF(ISERROR(AH55*'Donnees d''entrée'!$C$674*(BW166/(BU166+BW166+BY166))),0,AH55*'Donnees d''entrée'!$C$674*(BW166/(BU166+BW166+BY166)))</f>
        <v>0</v>
      </c>
      <c r="CH166" s="361">
        <f>IF(ISERROR(AH55*'Donnees d''entrée'!$C$674*(BY166/(BU166+BW166+BY166))),0,AH55*'Donnees d''entrée'!$C$674*(BY166/(BU166+BW166+BY166)))</f>
        <v>0</v>
      </c>
      <c r="CI166" s="361">
        <f>BT166*'Donnees d''entrée'!$C$513</f>
        <v>0</v>
      </c>
      <c r="CJ166" s="361">
        <f>BV166*'Donnees d''entrée'!$C$513</f>
        <v>0</v>
      </c>
      <c r="CK166" s="361">
        <f>BX166*'Donnees d''entrée'!$C$514</f>
        <v>0</v>
      </c>
      <c r="CL166" s="361">
        <f>BT166*'Donnees d''entrée'!$C$515</f>
        <v>0</v>
      </c>
      <c r="CM166" s="361">
        <f>BV166*'Donnees d''entrée'!$C$515</f>
        <v>0</v>
      </c>
      <c r="CN166" s="296">
        <f t="shared" si="314"/>
        <v>0</v>
      </c>
      <c r="CO166" s="296">
        <f t="shared" si="352"/>
        <v>0</v>
      </c>
      <c r="CP166" s="296">
        <f t="shared" si="315"/>
        <v>0</v>
      </c>
      <c r="CQ166" s="358">
        <f t="shared" si="280"/>
        <v>0</v>
      </c>
      <c r="CR166" s="296">
        <f t="shared" si="316"/>
        <v>0</v>
      </c>
      <c r="CS166" s="296">
        <f t="shared" si="317"/>
        <v>0</v>
      </c>
      <c r="CT166" s="296">
        <f t="shared" si="317"/>
        <v>0</v>
      </c>
      <c r="CU166" s="296">
        <f t="shared" si="318"/>
        <v>0</v>
      </c>
      <c r="CV166" s="296">
        <f t="shared" si="319"/>
        <v>0</v>
      </c>
      <c r="CW166" s="296">
        <f t="shared" si="320"/>
        <v>0</v>
      </c>
      <c r="CX166" s="369" t="str">
        <f t="shared" si="321"/>
        <v/>
      </c>
      <c r="CY166" s="280" t="str">
        <f>IF(ISERROR(IF(GN110&lt;&gt;"",GN110,VLOOKUP(IF(GG110&lt;&gt;"",GG110,IF(GI110&lt;&gt;"",GI110,IF(GK110&lt;&gt;"",GK110))),Exploitation!$B$123:$D$127,1,FALSE))),"",IF(GN110&lt;&gt;"",GN110,VLOOKUP(IF(GG110&lt;&gt;"",GG110,IF(GI110&lt;&gt;"",GI110,IF(GK110&lt;&gt;"",GK110))),Exploitation!$B$123:$D$127,1,FALSE)))</f>
        <v/>
      </c>
      <c r="CZ166" s="280" t="str">
        <f>IF(ISERROR(IF(GO110&lt;&gt;"",GO110,VLOOKUP(IF(GH110&lt;&gt;"",GH110,IF(GJ110&lt;&gt;"",GJ110,IF(GL110&lt;&gt;"",GL110))),Exploitation!$B$123:$D$127,1,FALSE))),"",IF(GO110&lt;&gt;"",GO110,VLOOKUP(IF(GH110&lt;&gt;"",GH110,IF(GJ110&lt;&gt;"",GJ110,IF(GL110&lt;&gt;"",GL110))),Exploitation!$B$123:$D$127,1,FALSE)))</f>
        <v/>
      </c>
      <c r="DA166" s="361">
        <f t="shared" si="322"/>
        <v>0</v>
      </c>
      <c r="DB166" s="361">
        <f t="shared" si="281"/>
        <v>0</v>
      </c>
      <c r="DC166" s="361">
        <f t="shared" si="281"/>
        <v>0</v>
      </c>
      <c r="DD166" s="361">
        <f t="shared" si="281"/>
        <v>0</v>
      </c>
      <c r="DE166" s="361">
        <f t="shared" si="323"/>
        <v>0</v>
      </c>
      <c r="DF166" s="361">
        <f t="shared" si="281"/>
        <v>0</v>
      </c>
      <c r="DG166" s="361">
        <f t="shared" si="324"/>
        <v>0</v>
      </c>
      <c r="DH166" s="361">
        <f t="shared" si="282"/>
        <v>0</v>
      </c>
      <c r="DI166" s="361">
        <f t="shared" si="282"/>
        <v>0</v>
      </c>
      <c r="DJ166" s="361">
        <f>DA166*'Donnees d''entrée'!$C$511</f>
        <v>0</v>
      </c>
      <c r="DK166" s="296">
        <f>DC166*'Donnees d''entrée'!$C$511</f>
        <v>0</v>
      </c>
      <c r="DL166" s="296">
        <f>DE166*'Donnees d''entrée'!$C$512</f>
        <v>0</v>
      </c>
      <c r="DM166" s="296">
        <f>IF(ISERROR(AT55*'Donnees d''entrée'!$C$674*(DB166/(DB166+DD166+DF166))),0,AT55*'Donnees d''entrée'!$C$674*(DB166/(DB166+DD166+DF166)))</f>
        <v>0</v>
      </c>
      <c r="DN166" s="361">
        <f>IF(ISERROR(AT55*'Donnees d''entrée'!$C$674*(DD166/(DB166+DD166+DF166))),0,AT55*'Donnees d''entrée'!$C$674*(DD166/(DB166+DD166+DF166)))</f>
        <v>0</v>
      </c>
      <c r="DO166" s="361">
        <f>IF(ISERROR(AT55*'Donnees d''entrée'!$C$674*(DF166/(DB166+DD166+DF166))),0,AT55*'Donnees d''entrée'!$C$674*(DF166/(DB166+DD166+DF166)))</f>
        <v>0</v>
      </c>
      <c r="DP166" s="361">
        <f>DA166*'Donnees d''entrée'!$C$513</f>
        <v>0</v>
      </c>
      <c r="DQ166" s="361">
        <f>DC166*'Donnees d''entrée'!$C$513</f>
        <v>0</v>
      </c>
      <c r="DR166" s="361">
        <f>DE166*'Donnees d''entrée'!$C$514</f>
        <v>0</v>
      </c>
      <c r="DS166" s="361">
        <f>DA166*'Donnees d''entrée'!$C$515</f>
        <v>0</v>
      </c>
      <c r="DT166" s="361">
        <f>DC166*'Donnees d''entrée'!$C$515</f>
        <v>0</v>
      </c>
      <c r="DU166" s="296">
        <f t="shared" si="325"/>
        <v>0</v>
      </c>
      <c r="DV166" s="296">
        <f t="shared" si="353"/>
        <v>0</v>
      </c>
      <c r="DW166" s="296">
        <f t="shared" si="326"/>
        <v>0</v>
      </c>
      <c r="DX166" s="358">
        <f t="shared" si="283"/>
        <v>0</v>
      </c>
      <c r="DY166" s="296">
        <f t="shared" si="327"/>
        <v>0</v>
      </c>
      <c r="DZ166" s="296">
        <f t="shared" si="328"/>
        <v>0</v>
      </c>
      <c r="EA166" s="296">
        <f t="shared" si="328"/>
        <v>0</v>
      </c>
      <c r="EB166" s="296">
        <f t="shared" si="329"/>
        <v>0</v>
      </c>
      <c r="EC166" s="296">
        <f t="shared" si="330"/>
        <v>0</v>
      </c>
      <c r="ED166" s="296">
        <f t="shared" si="331"/>
        <v>0</v>
      </c>
      <c r="EE166" s="369" t="str">
        <f t="shared" si="332"/>
        <v/>
      </c>
      <c r="EF166" s="280" t="str">
        <f>IF(ISERROR(IF(IM110&lt;&gt;"",IM110,VLOOKUP(IF(IF110&lt;&gt;"",IF110,IF(IH110&lt;&gt;"",IH110,IF(IJ110&lt;&gt;"",IJ110))),Exploitation!$B$123:$D$127,1,FALSE))),"",IF(IM110&lt;&gt;"",IM110,VLOOKUP(IF(IF110&lt;&gt;"",IF110,IF(IH110&lt;&gt;"",IH110,IF(IJ110&lt;&gt;"",IJ110))),Exploitation!$B$123:$D$127,1,FALSE)))</f>
        <v/>
      </c>
      <c r="EG166" s="280" t="str">
        <f>IF(ISERROR(IF(IN110&lt;&gt;"",IN110,VLOOKUP(IF(IG110&lt;&gt;"",IG110,IF(II110&lt;&gt;"",II110,IF(IK110&lt;&gt;"",IK110))),Exploitation!$B$123:$D$127,1,FALSE))),"",IF(IN110&lt;&gt;"",IN110,VLOOKUP(IF(IG110&lt;&gt;"",IG110,IF(II110&lt;&gt;"",II110,IF(IK110&lt;&gt;"",IK110))),Exploitation!$B$123:$D$127,1,FALSE)))</f>
        <v/>
      </c>
      <c r="EH166" s="361">
        <f t="shared" si="333"/>
        <v>0</v>
      </c>
      <c r="EI166" s="361">
        <f t="shared" si="284"/>
        <v>0</v>
      </c>
      <c r="EJ166" s="361">
        <f t="shared" si="284"/>
        <v>0</v>
      </c>
      <c r="EK166" s="361">
        <f t="shared" si="284"/>
        <v>0</v>
      </c>
      <c r="EL166" s="361">
        <f t="shared" si="334"/>
        <v>0</v>
      </c>
      <c r="EM166" s="361">
        <f t="shared" si="284"/>
        <v>0</v>
      </c>
      <c r="EN166" s="361">
        <f t="shared" si="335"/>
        <v>0</v>
      </c>
      <c r="EO166" s="361">
        <f t="shared" si="285"/>
        <v>0</v>
      </c>
      <c r="EP166" s="361">
        <f t="shared" si="285"/>
        <v>0</v>
      </c>
      <c r="EQ166" s="361">
        <f>EH166*'Donnees d''entrée'!$C$511</f>
        <v>0</v>
      </c>
      <c r="ER166" s="296">
        <f>EJ166*'Donnees d''entrée'!$C$511</f>
        <v>0</v>
      </c>
      <c r="ES166" s="296">
        <f>EL166*'Donnees d''entrée'!$C$512</f>
        <v>0</v>
      </c>
      <c r="ET166" s="296">
        <f>IF(ISERROR(BF55*'Donnees d''entrée'!$C$674*(EI166/(EI166+EK166+EM166))),0,BF55*'Donnees d''entrée'!$C$674*(EI166/(EI166+EK166+EM166)))</f>
        <v>0</v>
      </c>
      <c r="EU166" s="361">
        <f>IF(ISERROR(BF55*'Donnees d''entrée'!$C$674*(EK166/(EI166+EK166+EM166))),0,BF55*'Donnees d''entrée'!$C$674*(EK166/(EI166+EK166+EM166)))</f>
        <v>0</v>
      </c>
      <c r="EV166" s="361">
        <f>IF(ISERROR(BF55*'Donnees d''entrée'!$C$674*(EM166/(EI166+EK166+EM166))),0,BF55*'Donnees d''entrée'!$C$674*(EM166/(EI166+EK166+EM166)))</f>
        <v>0</v>
      </c>
      <c r="EW166" s="361">
        <f>EH166*'Donnees d''entrée'!$C$513</f>
        <v>0</v>
      </c>
      <c r="EX166" s="361">
        <f>EJ166*'Donnees d''entrée'!$C$513</f>
        <v>0</v>
      </c>
      <c r="EY166" s="361">
        <f>EL166*'Donnees d''entrée'!$C$514</f>
        <v>0</v>
      </c>
      <c r="EZ166" s="361">
        <f>EH166*'Donnees d''entrée'!$C$515</f>
        <v>0</v>
      </c>
      <c r="FA166" s="361">
        <f>EJ166*'Donnees d''entrée'!$C$515</f>
        <v>0</v>
      </c>
      <c r="FB166" s="296">
        <f t="shared" si="336"/>
        <v>0</v>
      </c>
      <c r="FC166" s="296">
        <f t="shared" si="354"/>
        <v>0</v>
      </c>
      <c r="FD166" s="296">
        <f t="shared" si="337"/>
        <v>0</v>
      </c>
      <c r="FE166" s="358">
        <f t="shared" si="286"/>
        <v>0</v>
      </c>
      <c r="FF166" s="296">
        <f t="shared" si="338"/>
        <v>0</v>
      </c>
      <c r="FG166" s="296">
        <f t="shared" si="339"/>
        <v>0</v>
      </c>
      <c r="FH166" s="296">
        <f t="shared" si="339"/>
        <v>0</v>
      </c>
      <c r="FI166" s="296">
        <f t="shared" si="340"/>
        <v>0</v>
      </c>
      <c r="FJ166" s="296">
        <f t="shared" si="341"/>
        <v>0</v>
      </c>
      <c r="FK166" s="296">
        <f t="shared" si="342"/>
        <v>0</v>
      </c>
      <c r="FL166"/>
      <c r="FM166"/>
      <c r="FN166" s="370">
        <f t="shared" si="343"/>
        <v>0</v>
      </c>
      <c r="FO166" s="370">
        <f t="shared" si="344"/>
        <v>0</v>
      </c>
      <c r="FP166" s="370">
        <f t="shared" si="345"/>
        <v>0</v>
      </c>
      <c r="FQ166" s="370">
        <f t="shared" si="355"/>
        <v>0</v>
      </c>
      <c r="FR166"/>
      <c r="FS166" s="370">
        <f t="shared" si="346"/>
        <v>0</v>
      </c>
      <c r="FT166" s="370">
        <f t="shared" si="347"/>
        <v>0</v>
      </c>
      <c r="FU166" s="370">
        <f t="shared" si="348"/>
        <v>0</v>
      </c>
      <c r="FV166"/>
      <c r="FW166" s="371">
        <f t="shared" si="349"/>
        <v>0</v>
      </c>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c r="IQ166"/>
      <c r="IR166"/>
      <c r="IS166"/>
      <c r="IT166"/>
      <c r="IU166"/>
      <c r="IV166"/>
      <c r="IW166"/>
      <c r="IX166"/>
      <c r="IY166"/>
      <c r="IZ166"/>
      <c r="JA166"/>
      <c r="JB166"/>
      <c r="JC166"/>
      <c r="JD166"/>
      <c r="JE166"/>
      <c r="JF166"/>
      <c r="JG166"/>
      <c r="JH166"/>
      <c r="JI166"/>
      <c r="JJ166"/>
      <c r="JK166"/>
      <c r="JL166"/>
      <c r="JM166"/>
      <c r="JN166"/>
      <c r="JO166"/>
      <c r="JP166"/>
      <c r="JQ166"/>
      <c r="JR166"/>
      <c r="JS166"/>
      <c r="JT166"/>
    </row>
    <row r="167" spans="1:280" hidden="1" x14ac:dyDescent="0.25">
      <c r="A167" s="279">
        <v>11</v>
      </c>
      <c r="B167" s="280" t="str">
        <f t="shared" si="287"/>
        <v/>
      </c>
      <c r="C167" s="280" t="str">
        <f t="shared" si="288"/>
        <v/>
      </c>
      <c r="D167" s="280" t="str">
        <f>IF(ISERROR(IF(AQ111&lt;&gt;"",AQ111,VLOOKUP(IF(AJ111&lt;&gt;"",AJ111,IF(AL111&lt;&gt;"",AL111,IF(AN111&lt;&gt;"",AN111))),Exploitation!$B$123:$D$127,1,FALSE))),"",IF(AQ111&lt;&gt;"",AQ111,VLOOKUP(IF(AJ111&lt;&gt;"",AJ111,IF(AL111&lt;&gt;"",AL111,IF(AN111&lt;&gt;"",AN111))),Exploitation!$B$123:$D$127,1,FALSE)))</f>
        <v/>
      </c>
      <c r="E167" s="280" t="str">
        <f>IF(ISERROR(IF(AR111&lt;&gt;"",AR111,VLOOKUP(IF(AK111&lt;&gt;"",AK111,IF(AM111&lt;&gt;"",AM111,IF(AO111&lt;&gt;"",AO111))),Exploitation!$B$123:$D$127,1,FALSE))),"",IF(AR111&lt;&gt;"",AR111,VLOOKUP(IF(AK111&lt;&gt;"",AK111,IF(AM111&lt;&gt;"",AM111,IF(AO111&lt;&gt;"",AO111))),Exploitation!$B$123:$D$127,1,FALSE)))</f>
        <v/>
      </c>
      <c r="F167" s="361">
        <f t="shared" si="289"/>
        <v>0</v>
      </c>
      <c r="G167" s="361">
        <f t="shared" si="289"/>
        <v>0</v>
      </c>
      <c r="H167" s="361">
        <f t="shared" si="290"/>
        <v>0</v>
      </c>
      <c r="I167" s="361">
        <f t="shared" si="290"/>
        <v>0</v>
      </c>
      <c r="J167" s="361">
        <f t="shared" si="291"/>
        <v>0</v>
      </c>
      <c r="K167" s="361">
        <f t="shared" si="292"/>
        <v>0</v>
      </c>
      <c r="L167" s="361">
        <f t="shared" si="293"/>
        <v>0</v>
      </c>
      <c r="M167" s="361">
        <f t="shared" si="272"/>
        <v>0</v>
      </c>
      <c r="N167" s="361">
        <f t="shared" si="272"/>
        <v>0</v>
      </c>
      <c r="O167" s="361">
        <f>F167*'Donnees d''entrée'!$C$511</f>
        <v>0</v>
      </c>
      <c r="P167" s="296">
        <f>H167*'Donnees d''entrée'!$C$511</f>
        <v>0</v>
      </c>
      <c r="Q167" s="296">
        <f>J167*'Donnees d''entrée'!$C$512</f>
        <v>0</v>
      </c>
      <c r="R167" s="296">
        <f>IF(ISERROR(J56*'Donnees d''entrée'!$C$674*(G167/(G167+I167+K167))),0,J56*'Donnees d''entrée'!$C$674*(G167/(G167+I167+K167)))</f>
        <v>0</v>
      </c>
      <c r="S167" s="361">
        <f>IF(ISERROR(J56*'Donnees d''entrée'!$C$674*(I167/(G167+I167+K167))),0,J56*'Donnees d''entrée'!$C$674*(I167/(G167+I167+K167)))</f>
        <v>0</v>
      </c>
      <c r="T167" s="361">
        <f>IF(ISERROR(J56*'Donnees d''entrée'!$C$674*(K167/(G167+I167+K167))),0,J56*'Donnees d''entrée'!$C$674*(K167/(G167+I167+K167)))</f>
        <v>0</v>
      </c>
      <c r="U167" s="361">
        <f>F167*'Donnees d''entrée'!$C$513</f>
        <v>0</v>
      </c>
      <c r="V167" s="361">
        <f>H167*'Donnees d''entrée'!$C$513</f>
        <v>0</v>
      </c>
      <c r="W167" s="361">
        <f>J167*'Donnees d''entrée'!$C$514</f>
        <v>0</v>
      </c>
      <c r="X167" s="361">
        <f>F167*'Donnees d''entrée'!$C$515</f>
        <v>0</v>
      </c>
      <c r="Y167" s="361">
        <f>H167*'Donnees d''entrée'!$C$515</f>
        <v>0</v>
      </c>
      <c r="Z167" s="296">
        <f t="shared" si="294"/>
        <v>0</v>
      </c>
      <c r="AA167" s="296">
        <f t="shared" si="350"/>
        <v>0</v>
      </c>
      <c r="AB167" s="296">
        <f t="shared" si="295"/>
        <v>0</v>
      </c>
      <c r="AC167" s="358">
        <f t="shared" si="273"/>
        <v>0</v>
      </c>
      <c r="AD167" s="296">
        <f t="shared" si="296"/>
        <v>0</v>
      </c>
      <c r="AE167" s="296">
        <f t="shared" si="274"/>
        <v>0</v>
      </c>
      <c r="AF167" s="296">
        <f t="shared" si="274"/>
        <v>0</v>
      </c>
      <c r="AG167" s="296">
        <f t="shared" si="297"/>
        <v>0</v>
      </c>
      <c r="AH167" s="296">
        <f t="shared" si="298"/>
        <v>0</v>
      </c>
      <c r="AI167" s="296">
        <f t="shared" si="299"/>
        <v>0</v>
      </c>
      <c r="AJ167" s="280" t="str">
        <f t="shared" si="300"/>
        <v/>
      </c>
      <c r="AK167" s="280" t="str">
        <f>IF(ISERROR(IF(CP111&lt;&gt;"",CP111,VLOOKUP(IF(CI111&lt;&gt;"",CI111,IF(CK111&lt;&gt;"",CK111,IF(CM111&lt;&gt;"",CM111))),Exploitation!$B$123:$D$127,1,FALSE))),"",IF(CP111&lt;&gt;"",CP111,VLOOKUP(IF(CI111&lt;&gt;"",CI111,IF(CK111&lt;&gt;"",CK111,IF(CM111&lt;&gt;"",CM111))),Exploitation!$B$123:$D$127,1,FALSE)))</f>
        <v/>
      </c>
      <c r="AL167" s="280" t="str">
        <f>IF(ISERROR(IF(CQ111&lt;&gt;"",CQ111,VLOOKUP(IF(CJ111&lt;&gt;"",CJ111,IF(CL111&lt;&gt;"",CL111,IF(CN111&lt;&gt;"",CN111))),Exploitation!$B$123:$D$127,1,FALSE))),"",IF(CQ111&lt;&gt;"",CQ111,VLOOKUP(IF(CJ111&lt;&gt;"",CJ111,IF(CL111&lt;&gt;"",CL111,IF(CN111&lt;&gt;"",CN111))),Exploitation!$B$123:$D$127,1,FALSE)))</f>
        <v/>
      </c>
      <c r="AM167" s="361">
        <f t="shared" si="301"/>
        <v>0</v>
      </c>
      <c r="AN167" s="361">
        <f t="shared" si="275"/>
        <v>0</v>
      </c>
      <c r="AO167" s="361">
        <f t="shared" si="275"/>
        <v>0</v>
      </c>
      <c r="AP167" s="361">
        <f t="shared" si="275"/>
        <v>0</v>
      </c>
      <c r="AQ167" s="361">
        <f t="shared" si="302"/>
        <v>0</v>
      </c>
      <c r="AR167" s="361">
        <f t="shared" si="275"/>
        <v>0</v>
      </c>
      <c r="AS167" s="361">
        <f t="shared" si="303"/>
        <v>0</v>
      </c>
      <c r="AT167" s="361">
        <f t="shared" si="303"/>
        <v>0</v>
      </c>
      <c r="AU167" s="361">
        <f t="shared" si="303"/>
        <v>0</v>
      </c>
      <c r="AV167" s="361">
        <f>AM167*'Donnees d''entrée'!$C$511</f>
        <v>0</v>
      </c>
      <c r="AW167" s="296">
        <f>AO167*'Donnees d''entrée'!$C$511</f>
        <v>0</v>
      </c>
      <c r="AX167" s="296">
        <f>AQ167*'Donnees d''entrée'!$C$512</f>
        <v>0</v>
      </c>
      <c r="AY167" s="296">
        <f>IF(ISERROR(V56*'Donnees d''entrée'!$C$674*(AN167/(AN167+AP167+AR167))),0,V56*'Donnees d''entrée'!$C$674*(AN167/(AN167+AP167+AR167)))</f>
        <v>0</v>
      </c>
      <c r="AZ167" s="361">
        <f>IF(ISERROR(V56*'Donnees d''entrée'!$C$674*(AP167/(AN167+AP167+AR167))),0,V56*'Donnees d''entrée'!$C$674*(AP167/(AN167+AP167+AR167)))</f>
        <v>0</v>
      </c>
      <c r="BA167" s="361">
        <f>IF(ISERROR(V56*'Donnees d''entrée'!$C$674*(AR167/(AN167+AP167+AR167))),0,V56*'Donnees d''entrée'!$C$674*(AR167/(AN167+AP167+AR167)))</f>
        <v>0</v>
      </c>
      <c r="BB167" s="361">
        <f>AM167*'Donnees d''entrée'!$C$513</f>
        <v>0</v>
      </c>
      <c r="BC167" s="361">
        <f>AO167*'Donnees d''entrée'!$C$513</f>
        <v>0</v>
      </c>
      <c r="BD167" s="361">
        <f>AQ167*'Donnees d''entrée'!$C$514</f>
        <v>0</v>
      </c>
      <c r="BE167" s="361">
        <f>AM167*'Donnees d''entrée'!$C$515</f>
        <v>0</v>
      </c>
      <c r="BF167" s="361">
        <f>AO167*'Donnees d''entrée'!$C$515</f>
        <v>0</v>
      </c>
      <c r="BG167" s="296">
        <f t="shared" si="304"/>
        <v>0</v>
      </c>
      <c r="BH167" s="296">
        <f t="shared" si="351"/>
        <v>0</v>
      </c>
      <c r="BI167" s="296">
        <f t="shared" si="305"/>
        <v>0</v>
      </c>
      <c r="BJ167" s="358">
        <f t="shared" si="276"/>
        <v>0</v>
      </c>
      <c r="BK167" s="296">
        <f t="shared" si="306"/>
        <v>0</v>
      </c>
      <c r="BL167" s="296">
        <f t="shared" si="277"/>
        <v>0</v>
      </c>
      <c r="BM167" s="296">
        <f t="shared" si="277"/>
        <v>0</v>
      </c>
      <c r="BN167" s="296">
        <f t="shared" si="307"/>
        <v>0</v>
      </c>
      <c r="BO167" s="296">
        <f t="shared" si="308"/>
        <v>0</v>
      </c>
      <c r="BP167" s="296">
        <f t="shared" si="309"/>
        <v>0</v>
      </c>
      <c r="BQ167" s="280" t="str">
        <f t="shared" si="310"/>
        <v/>
      </c>
      <c r="BR167" s="280" t="str">
        <f>IF(ISERROR(IF(EO111&lt;&gt;"",EO111,VLOOKUP(IF(EH111&lt;&gt;"",EH111,IF(EJ111&lt;&gt;"",EJ111,IF(EL111&lt;&gt;"",EL111))),Exploitation!$B$123:$D$127,1,FALSE))),"",IF(EO111&lt;&gt;"",EO111,VLOOKUP(IF(EH111&lt;&gt;"",EH111,IF(EJ111&lt;&gt;"",EJ111,IF(EL111&lt;&gt;"",EL111))),Exploitation!$B$123:$D$127,1,FALSE)))</f>
        <v/>
      </c>
      <c r="BS167" s="280" t="str">
        <f>IF(ISERROR(IF(EP111&lt;&gt;"",EP111,VLOOKUP(IF(EI111&lt;&gt;"",EI111,IF(EK111&lt;&gt;"",EK111,IF(EM111&lt;&gt;"",EM111))),Exploitation!$B$123:$D$127,1,FALSE))),"",IF(EP111&lt;&gt;"",EP111,VLOOKUP(IF(EI111&lt;&gt;"",EI111,IF(EK111&lt;&gt;"",EK111,IF(EM111&lt;&gt;"",EM111))),Exploitation!$B$123:$D$127,1,FALSE)))</f>
        <v/>
      </c>
      <c r="BT167" s="361">
        <f t="shared" si="311"/>
        <v>0</v>
      </c>
      <c r="BU167" s="361">
        <f t="shared" si="278"/>
        <v>0</v>
      </c>
      <c r="BV167" s="361">
        <f t="shared" si="278"/>
        <v>0</v>
      </c>
      <c r="BW167" s="361">
        <f t="shared" si="278"/>
        <v>0</v>
      </c>
      <c r="BX167" s="361">
        <f t="shared" si="312"/>
        <v>0</v>
      </c>
      <c r="BY167" s="361">
        <f t="shared" si="278"/>
        <v>0</v>
      </c>
      <c r="BZ167" s="361">
        <f t="shared" si="313"/>
        <v>0</v>
      </c>
      <c r="CA167" s="361">
        <f t="shared" si="279"/>
        <v>0</v>
      </c>
      <c r="CB167" s="361">
        <f t="shared" si="279"/>
        <v>0</v>
      </c>
      <c r="CC167" s="361">
        <f>BT167*'Donnees d''entrée'!$C$511</f>
        <v>0</v>
      </c>
      <c r="CD167" s="296">
        <f>BV167*'Donnees d''entrée'!$C$511</f>
        <v>0</v>
      </c>
      <c r="CE167" s="296">
        <f>BX167*'Donnees d''entrée'!$C$512</f>
        <v>0</v>
      </c>
      <c r="CF167" s="296">
        <f>IF(ISERROR(BC56*'Donnees d''entrée'!$C$674*(BU167/(BU167+BW167+BY167))),0,BC56*'Donnees d''entrée'!$C$674*(BU167/(BU167+BW167+BY167)))</f>
        <v>0</v>
      </c>
      <c r="CG167" s="361">
        <f>IF(ISERROR(AH56*'Donnees d''entrée'!$C$674*(BW167/(BU167+BW167+BY167))),0,AH56*'Donnees d''entrée'!$C$674*(BW167/(BU167+BW167+BY167)))</f>
        <v>0</v>
      </c>
      <c r="CH167" s="361">
        <f>IF(ISERROR(AH56*'Donnees d''entrée'!$C$674*(BY167/(BU167+BW167+BY167))),0,AH56*'Donnees d''entrée'!$C$674*(BY167/(BU167+BW167+BY167)))</f>
        <v>0</v>
      </c>
      <c r="CI167" s="361">
        <f>BT167*'Donnees d''entrée'!$C$513</f>
        <v>0</v>
      </c>
      <c r="CJ167" s="361">
        <f>BV167*'Donnees d''entrée'!$C$513</f>
        <v>0</v>
      </c>
      <c r="CK167" s="361">
        <f>BX167*'Donnees d''entrée'!$C$514</f>
        <v>0</v>
      </c>
      <c r="CL167" s="361">
        <f>BT167*'Donnees d''entrée'!$C$515</f>
        <v>0</v>
      </c>
      <c r="CM167" s="361">
        <f>BV167*'Donnees d''entrée'!$C$515</f>
        <v>0</v>
      </c>
      <c r="CN167" s="296">
        <f t="shared" si="314"/>
        <v>0</v>
      </c>
      <c r="CO167" s="296">
        <f t="shared" si="352"/>
        <v>0</v>
      </c>
      <c r="CP167" s="296">
        <f t="shared" si="315"/>
        <v>0</v>
      </c>
      <c r="CQ167" s="358">
        <f t="shared" si="280"/>
        <v>0</v>
      </c>
      <c r="CR167" s="296">
        <f t="shared" si="316"/>
        <v>0</v>
      </c>
      <c r="CS167" s="296">
        <f t="shared" si="317"/>
        <v>0</v>
      </c>
      <c r="CT167" s="296">
        <f t="shared" si="317"/>
        <v>0</v>
      </c>
      <c r="CU167" s="296">
        <f t="shared" si="318"/>
        <v>0</v>
      </c>
      <c r="CV167" s="296">
        <f t="shared" si="319"/>
        <v>0</v>
      </c>
      <c r="CW167" s="296">
        <f t="shared" si="320"/>
        <v>0</v>
      </c>
      <c r="CX167" s="369" t="str">
        <f t="shared" si="321"/>
        <v/>
      </c>
      <c r="CY167" s="280" t="str">
        <f>IF(ISERROR(IF(GN111&lt;&gt;"",GN111,VLOOKUP(IF(GG111&lt;&gt;"",GG111,IF(GI111&lt;&gt;"",GI111,IF(GK111&lt;&gt;"",GK111))),Exploitation!$B$123:$D$127,1,FALSE))),"",IF(GN111&lt;&gt;"",GN111,VLOOKUP(IF(GG111&lt;&gt;"",GG111,IF(GI111&lt;&gt;"",GI111,IF(GK111&lt;&gt;"",GK111))),Exploitation!$B$123:$D$127,1,FALSE)))</f>
        <v/>
      </c>
      <c r="CZ167" s="280" t="str">
        <f>IF(ISERROR(IF(GO111&lt;&gt;"",GO111,VLOOKUP(IF(GH111&lt;&gt;"",GH111,IF(GJ111&lt;&gt;"",GJ111,IF(GL111&lt;&gt;"",GL111))),Exploitation!$B$123:$D$127,1,FALSE))),"",IF(GO111&lt;&gt;"",GO111,VLOOKUP(IF(GH111&lt;&gt;"",GH111,IF(GJ111&lt;&gt;"",GJ111,IF(GL111&lt;&gt;"",GL111))),Exploitation!$B$123:$D$127,1,FALSE)))</f>
        <v/>
      </c>
      <c r="DA167" s="361">
        <f t="shared" si="322"/>
        <v>0</v>
      </c>
      <c r="DB167" s="361">
        <f t="shared" si="281"/>
        <v>0</v>
      </c>
      <c r="DC167" s="361">
        <f t="shared" si="281"/>
        <v>0</v>
      </c>
      <c r="DD167" s="361">
        <f t="shared" si="281"/>
        <v>0</v>
      </c>
      <c r="DE167" s="361">
        <f t="shared" si="323"/>
        <v>0</v>
      </c>
      <c r="DF167" s="361">
        <f t="shared" si="281"/>
        <v>0</v>
      </c>
      <c r="DG167" s="361">
        <f t="shared" si="324"/>
        <v>0</v>
      </c>
      <c r="DH167" s="361">
        <f t="shared" si="282"/>
        <v>0</v>
      </c>
      <c r="DI167" s="361">
        <f t="shared" si="282"/>
        <v>0</v>
      </c>
      <c r="DJ167" s="361">
        <f>DA167*'Donnees d''entrée'!$C$511</f>
        <v>0</v>
      </c>
      <c r="DK167" s="296">
        <f>DC167*'Donnees d''entrée'!$C$511</f>
        <v>0</v>
      </c>
      <c r="DL167" s="296">
        <f>DE167*'Donnees d''entrée'!$C$512</f>
        <v>0</v>
      </c>
      <c r="DM167" s="296">
        <f>IF(ISERROR(AT56*'Donnees d''entrée'!$C$674*(DB167/(DB167+DD167+DF167))),0,AT56*'Donnees d''entrée'!$C$674*(DB167/(DB167+DD167+DF167)))</f>
        <v>0</v>
      </c>
      <c r="DN167" s="361">
        <f>IF(ISERROR(AT56*'Donnees d''entrée'!$C$674*(DD167/(DB167+DD167+DF167))),0,AT56*'Donnees d''entrée'!$C$674*(DD167/(DB167+DD167+DF167)))</f>
        <v>0</v>
      </c>
      <c r="DO167" s="361">
        <f>IF(ISERROR(AT56*'Donnees d''entrée'!$C$674*(DF167/(DB167+DD167+DF167))),0,AT56*'Donnees d''entrée'!$C$674*(DF167/(DB167+DD167+DF167)))</f>
        <v>0</v>
      </c>
      <c r="DP167" s="361">
        <f>DA167*'Donnees d''entrée'!$C$513</f>
        <v>0</v>
      </c>
      <c r="DQ167" s="361">
        <f>DC167*'Donnees d''entrée'!$C$513</f>
        <v>0</v>
      </c>
      <c r="DR167" s="361">
        <f>DE167*'Donnees d''entrée'!$C$514</f>
        <v>0</v>
      </c>
      <c r="DS167" s="361">
        <f>DA167*'Donnees d''entrée'!$C$515</f>
        <v>0</v>
      </c>
      <c r="DT167" s="361">
        <f>DC167*'Donnees d''entrée'!$C$515</f>
        <v>0</v>
      </c>
      <c r="DU167" s="296">
        <f t="shared" si="325"/>
        <v>0</v>
      </c>
      <c r="DV167" s="296">
        <f t="shared" si="353"/>
        <v>0</v>
      </c>
      <c r="DW167" s="296">
        <f t="shared" si="326"/>
        <v>0</v>
      </c>
      <c r="DX167" s="358">
        <f t="shared" si="283"/>
        <v>0</v>
      </c>
      <c r="DY167" s="296">
        <f t="shared" si="327"/>
        <v>0</v>
      </c>
      <c r="DZ167" s="296">
        <f t="shared" si="328"/>
        <v>0</v>
      </c>
      <c r="EA167" s="296">
        <f t="shared" si="328"/>
        <v>0</v>
      </c>
      <c r="EB167" s="296">
        <f t="shared" si="329"/>
        <v>0</v>
      </c>
      <c r="EC167" s="296">
        <f t="shared" si="330"/>
        <v>0</v>
      </c>
      <c r="ED167" s="296">
        <f t="shared" si="331"/>
        <v>0</v>
      </c>
      <c r="EE167" s="369" t="str">
        <f t="shared" si="332"/>
        <v/>
      </c>
      <c r="EF167" s="280" t="str">
        <f>IF(ISERROR(IF(IM111&lt;&gt;"",IM111,VLOOKUP(IF(IF111&lt;&gt;"",IF111,IF(IH111&lt;&gt;"",IH111,IF(IJ111&lt;&gt;"",IJ111))),Exploitation!$B$123:$D$127,1,FALSE))),"",IF(IM111&lt;&gt;"",IM111,VLOOKUP(IF(IF111&lt;&gt;"",IF111,IF(IH111&lt;&gt;"",IH111,IF(IJ111&lt;&gt;"",IJ111))),Exploitation!$B$123:$D$127,1,FALSE)))</f>
        <v/>
      </c>
      <c r="EG167" s="280" t="str">
        <f>IF(ISERROR(IF(IN111&lt;&gt;"",IN111,VLOOKUP(IF(IG111&lt;&gt;"",IG111,IF(II111&lt;&gt;"",II111,IF(IK111&lt;&gt;"",IK111))),Exploitation!$B$123:$D$127,1,FALSE))),"",IF(IN111&lt;&gt;"",IN111,VLOOKUP(IF(IG111&lt;&gt;"",IG111,IF(II111&lt;&gt;"",II111,IF(IK111&lt;&gt;"",IK111))),Exploitation!$B$123:$D$127,1,FALSE)))</f>
        <v/>
      </c>
      <c r="EH167" s="361">
        <f t="shared" si="333"/>
        <v>0</v>
      </c>
      <c r="EI167" s="361">
        <f t="shared" si="284"/>
        <v>0</v>
      </c>
      <c r="EJ167" s="361">
        <f t="shared" si="284"/>
        <v>0</v>
      </c>
      <c r="EK167" s="361">
        <f t="shared" si="284"/>
        <v>0</v>
      </c>
      <c r="EL167" s="361">
        <f t="shared" si="334"/>
        <v>0</v>
      </c>
      <c r="EM167" s="361">
        <f t="shared" si="284"/>
        <v>0</v>
      </c>
      <c r="EN167" s="361">
        <f t="shared" si="335"/>
        <v>0</v>
      </c>
      <c r="EO167" s="361">
        <f t="shared" si="285"/>
        <v>0</v>
      </c>
      <c r="EP167" s="361">
        <f t="shared" si="285"/>
        <v>0</v>
      </c>
      <c r="EQ167" s="361">
        <f>EH167*'Donnees d''entrée'!$C$511</f>
        <v>0</v>
      </c>
      <c r="ER167" s="296">
        <f>EJ167*'Donnees d''entrée'!$C$511</f>
        <v>0</v>
      </c>
      <c r="ES167" s="296">
        <f>EL167*'Donnees d''entrée'!$C$512</f>
        <v>0</v>
      </c>
      <c r="ET167" s="296">
        <f>IF(ISERROR(BF56*'Donnees d''entrée'!$C$674*(EI167/(EI167+EK167+EM167))),0,BF56*'Donnees d''entrée'!$C$674*(EI167/(EI167+EK167+EM167)))</f>
        <v>0</v>
      </c>
      <c r="EU167" s="361">
        <f>IF(ISERROR(BF56*'Donnees d''entrée'!$C$674*(EK167/(EI167+EK167+EM167))),0,BF56*'Donnees d''entrée'!$C$674*(EK167/(EI167+EK167+EM167)))</f>
        <v>0</v>
      </c>
      <c r="EV167" s="361">
        <f>IF(ISERROR(BF56*'Donnees d''entrée'!$C$674*(EM167/(EI167+EK167+EM167))),0,BF56*'Donnees d''entrée'!$C$674*(EM167/(EI167+EK167+EM167)))</f>
        <v>0</v>
      </c>
      <c r="EW167" s="361">
        <f>EH167*'Donnees d''entrée'!$C$513</f>
        <v>0</v>
      </c>
      <c r="EX167" s="361">
        <f>EJ167*'Donnees d''entrée'!$C$513</f>
        <v>0</v>
      </c>
      <c r="EY167" s="361">
        <f>EL167*'Donnees d''entrée'!$C$514</f>
        <v>0</v>
      </c>
      <c r="EZ167" s="361">
        <f>EH167*'Donnees d''entrée'!$C$515</f>
        <v>0</v>
      </c>
      <c r="FA167" s="361">
        <f>EJ167*'Donnees d''entrée'!$C$515</f>
        <v>0</v>
      </c>
      <c r="FB167" s="296">
        <f t="shared" si="336"/>
        <v>0</v>
      </c>
      <c r="FC167" s="296">
        <f t="shared" si="354"/>
        <v>0</v>
      </c>
      <c r="FD167" s="296">
        <f t="shared" si="337"/>
        <v>0</v>
      </c>
      <c r="FE167" s="358">
        <f t="shared" si="286"/>
        <v>0</v>
      </c>
      <c r="FF167" s="296">
        <f t="shared" si="338"/>
        <v>0</v>
      </c>
      <c r="FG167" s="296">
        <f t="shared" si="339"/>
        <v>0</v>
      </c>
      <c r="FH167" s="296">
        <f t="shared" si="339"/>
        <v>0</v>
      </c>
      <c r="FI167" s="296">
        <f t="shared" si="340"/>
        <v>0</v>
      </c>
      <c r="FJ167" s="296">
        <f t="shared" si="341"/>
        <v>0</v>
      </c>
      <c r="FK167" s="296">
        <f t="shared" si="342"/>
        <v>0</v>
      </c>
      <c r="FL167"/>
      <c r="FM167"/>
      <c r="FN167" s="370">
        <f t="shared" si="343"/>
        <v>0</v>
      </c>
      <c r="FO167" s="370">
        <f t="shared" si="344"/>
        <v>0</v>
      </c>
      <c r="FP167" s="370">
        <f t="shared" si="345"/>
        <v>0</v>
      </c>
      <c r="FQ167" s="370">
        <f t="shared" si="355"/>
        <v>0</v>
      </c>
      <c r="FR167"/>
      <c r="FS167" s="370">
        <f t="shared" si="346"/>
        <v>0</v>
      </c>
      <c r="FT167" s="370">
        <f t="shared" si="347"/>
        <v>0</v>
      </c>
      <c r="FU167" s="370">
        <f t="shared" si="348"/>
        <v>0</v>
      </c>
      <c r="FV167"/>
      <c r="FW167" s="371">
        <f t="shared" si="349"/>
        <v>0</v>
      </c>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c r="IQ167"/>
      <c r="IR167"/>
      <c r="IS167"/>
      <c r="IT167"/>
      <c r="IU167"/>
      <c r="IV167"/>
      <c r="IW167"/>
      <c r="IX167"/>
      <c r="IY167"/>
      <c r="IZ167"/>
      <c r="JA167"/>
      <c r="JB167"/>
      <c r="JC167"/>
      <c r="JD167"/>
      <c r="JE167"/>
      <c r="JF167"/>
      <c r="JG167"/>
      <c r="JH167"/>
      <c r="JI167"/>
      <c r="JJ167"/>
      <c r="JK167"/>
      <c r="JL167"/>
      <c r="JM167"/>
      <c r="JN167"/>
      <c r="JO167"/>
      <c r="JP167"/>
      <c r="JQ167"/>
      <c r="JR167"/>
      <c r="JS167"/>
      <c r="JT167"/>
    </row>
    <row r="168" spans="1:280" hidden="1" x14ac:dyDescent="0.25">
      <c r="A168" s="279">
        <v>12</v>
      </c>
      <c r="B168" s="280" t="str">
        <f t="shared" si="287"/>
        <v/>
      </c>
      <c r="C168" s="280" t="str">
        <f t="shared" si="288"/>
        <v/>
      </c>
      <c r="D168" s="280" t="str">
        <f>IF(ISERROR(IF(AQ112&lt;&gt;"",AQ112,VLOOKUP(IF(AJ112&lt;&gt;"",AJ112,IF(AL112&lt;&gt;"",AL112,IF(AN112&lt;&gt;"",AN112))),Exploitation!$B$123:$D$127,1,FALSE))),"",IF(AQ112&lt;&gt;"",AQ112,VLOOKUP(IF(AJ112&lt;&gt;"",AJ112,IF(AL112&lt;&gt;"",AL112,IF(AN112&lt;&gt;"",AN112))),Exploitation!$B$123:$D$127,1,FALSE)))</f>
        <v/>
      </c>
      <c r="E168" s="280" t="str">
        <f>IF(ISERROR(IF(AR112&lt;&gt;"",AR112,VLOOKUP(IF(AK112&lt;&gt;"",AK112,IF(AM112&lt;&gt;"",AM112,IF(AO112&lt;&gt;"",AO112))),Exploitation!$B$123:$D$127,1,FALSE))),"",IF(AR112&lt;&gt;"",AR112,VLOOKUP(IF(AK112&lt;&gt;"",AK112,IF(AM112&lt;&gt;"",AM112,IF(AO112&lt;&gt;"",AO112))),Exploitation!$B$123:$D$127,1,FALSE)))</f>
        <v/>
      </c>
      <c r="F168" s="361">
        <f t="shared" si="289"/>
        <v>0</v>
      </c>
      <c r="G168" s="361">
        <f t="shared" si="289"/>
        <v>0</v>
      </c>
      <c r="H168" s="361">
        <f t="shared" si="290"/>
        <v>0</v>
      </c>
      <c r="I168" s="361">
        <f t="shared" si="290"/>
        <v>0</v>
      </c>
      <c r="J168" s="361">
        <f t="shared" si="291"/>
        <v>0</v>
      </c>
      <c r="K168" s="361">
        <f t="shared" si="292"/>
        <v>0</v>
      </c>
      <c r="L168" s="361">
        <f t="shared" si="293"/>
        <v>0</v>
      </c>
      <c r="M168" s="361">
        <f t="shared" si="272"/>
        <v>0</v>
      </c>
      <c r="N168" s="361">
        <f t="shared" si="272"/>
        <v>0</v>
      </c>
      <c r="O168" s="361">
        <f>F168*'Donnees d''entrée'!$C$511</f>
        <v>0</v>
      </c>
      <c r="P168" s="296">
        <f>H168*'Donnees d''entrée'!$C$511</f>
        <v>0</v>
      </c>
      <c r="Q168" s="296">
        <f>J168*'Donnees d''entrée'!$C$512</f>
        <v>0</v>
      </c>
      <c r="R168" s="296">
        <f>IF(ISERROR(J57*'Donnees d''entrée'!$C$674*(G168/(G168+I168+K168))),0,J57*'Donnees d''entrée'!$C$674*(G168/(G168+I168+K168)))</f>
        <v>0</v>
      </c>
      <c r="S168" s="361">
        <f>IF(ISERROR(J57*'Donnees d''entrée'!$C$674*(I168/(G168+I168+K168))),0,J57*'Donnees d''entrée'!$C$674*(I168/(G168+I168+K168)))</f>
        <v>0</v>
      </c>
      <c r="T168" s="361">
        <f>IF(ISERROR(J57*'Donnees d''entrée'!$C$674*(K168/(G168+I168+K168))),0,J57*'Donnees d''entrée'!$C$674*(K168/(G168+I168+K168)))</f>
        <v>0</v>
      </c>
      <c r="U168" s="361">
        <f>F168*'Donnees d''entrée'!$C$513</f>
        <v>0</v>
      </c>
      <c r="V168" s="361">
        <f>H168*'Donnees d''entrée'!$C$513</f>
        <v>0</v>
      </c>
      <c r="W168" s="361">
        <f>J168*'Donnees d''entrée'!$C$514</f>
        <v>0</v>
      </c>
      <c r="X168" s="361">
        <f>F168*'Donnees d''entrée'!$C$515</f>
        <v>0</v>
      </c>
      <c r="Y168" s="361">
        <f>H168*'Donnees d''entrée'!$C$515</f>
        <v>0</v>
      </c>
      <c r="Z168" s="296">
        <f t="shared" si="294"/>
        <v>0</v>
      </c>
      <c r="AA168" s="296">
        <f t="shared" si="350"/>
        <v>0</v>
      </c>
      <c r="AB168" s="296">
        <f t="shared" si="295"/>
        <v>0</v>
      </c>
      <c r="AC168" s="358">
        <f t="shared" si="273"/>
        <v>0</v>
      </c>
      <c r="AD168" s="296">
        <f t="shared" si="296"/>
        <v>0</v>
      </c>
      <c r="AE168" s="296">
        <f t="shared" si="274"/>
        <v>0</v>
      </c>
      <c r="AF168" s="296">
        <f t="shared" si="274"/>
        <v>0</v>
      </c>
      <c r="AG168" s="296">
        <f t="shared" si="297"/>
        <v>0</v>
      </c>
      <c r="AH168" s="296">
        <f t="shared" si="298"/>
        <v>0</v>
      </c>
      <c r="AI168" s="296">
        <f t="shared" si="299"/>
        <v>0</v>
      </c>
      <c r="AJ168" s="280" t="str">
        <f t="shared" si="300"/>
        <v/>
      </c>
      <c r="AK168" s="280" t="str">
        <f>IF(ISERROR(IF(CP112&lt;&gt;"",CP112,VLOOKUP(IF(CI112&lt;&gt;"",CI112,IF(CK112&lt;&gt;"",CK112,IF(CM112&lt;&gt;"",CM112))),Exploitation!$B$123:$D$127,1,FALSE))),"",IF(CP112&lt;&gt;"",CP112,VLOOKUP(IF(CI112&lt;&gt;"",CI112,IF(CK112&lt;&gt;"",CK112,IF(CM112&lt;&gt;"",CM112))),Exploitation!$B$123:$D$127,1,FALSE)))</f>
        <v/>
      </c>
      <c r="AL168" s="280" t="str">
        <f>IF(ISERROR(IF(CQ112&lt;&gt;"",CQ112,VLOOKUP(IF(CJ112&lt;&gt;"",CJ112,IF(CL112&lt;&gt;"",CL112,IF(CN112&lt;&gt;"",CN112))),Exploitation!$B$123:$D$127,1,FALSE))),"",IF(CQ112&lt;&gt;"",CQ112,VLOOKUP(IF(CJ112&lt;&gt;"",CJ112,IF(CL112&lt;&gt;"",CL112,IF(CN112&lt;&gt;"",CN112))),Exploitation!$B$123:$D$127,1,FALSE)))</f>
        <v/>
      </c>
      <c r="AM168" s="361">
        <f t="shared" si="301"/>
        <v>0</v>
      </c>
      <c r="AN168" s="361">
        <f t="shared" si="275"/>
        <v>0</v>
      </c>
      <c r="AO168" s="361">
        <f t="shared" si="275"/>
        <v>0</v>
      </c>
      <c r="AP168" s="361">
        <f t="shared" si="275"/>
        <v>0</v>
      </c>
      <c r="AQ168" s="361">
        <f t="shared" si="302"/>
        <v>0</v>
      </c>
      <c r="AR168" s="361">
        <f t="shared" si="275"/>
        <v>0</v>
      </c>
      <c r="AS168" s="361">
        <f t="shared" si="303"/>
        <v>0</v>
      </c>
      <c r="AT168" s="361">
        <f t="shared" si="303"/>
        <v>0</v>
      </c>
      <c r="AU168" s="361">
        <f t="shared" si="303"/>
        <v>0</v>
      </c>
      <c r="AV168" s="361">
        <f>AM168*'Donnees d''entrée'!$C$511</f>
        <v>0</v>
      </c>
      <c r="AW168" s="296">
        <f>AO168*'Donnees d''entrée'!$C$511</f>
        <v>0</v>
      </c>
      <c r="AX168" s="296">
        <f>AQ168*'Donnees d''entrée'!$C$512</f>
        <v>0</v>
      </c>
      <c r="AY168" s="296">
        <f>IF(ISERROR(V57*'Donnees d''entrée'!$C$674*(AN168/(AN168+AP168+AR168))),0,V57*'Donnees d''entrée'!$C$674*(AN168/(AN168+AP168+AR168)))</f>
        <v>0</v>
      </c>
      <c r="AZ168" s="361">
        <f>IF(ISERROR(V57*'Donnees d''entrée'!$C$674*(AP168/(AN168+AP168+AR168))),0,V57*'Donnees d''entrée'!$C$674*(AP168/(AN168+AP168+AR168)))</f>
        <v>0</v>
      </c>
      <c r="BA168" s="361">
        <f>IF(ISERROR(V57*'Donnees d''entrée'!$C$674*(AR168/(AN168+AP168+AR168))),0,V57*'Donnees d''entrée'!$C$674*(AR168/(AN168+AP168+AR168)))</f>
        <v>0</v>
      </c>
      <c r="BB168" s="361">
        <f>AM168*'Donnees d''entrée'!$C$513</f>
        <v>0</v>
      </c>
      <c r="BC168" s="361">
        <f>AO168*'Donnees d''entrée'!$C$513</f>
        <v>0</v>
      </c>
      <c r="BD168" s="361">
        <f>AQ168*'Donnees d''entrée'!$C$514</f>
        <v>0</v>
      </c>
      <c r="BE168" s="361">
        <f>AM168*'Donnees d''entrée'!$C$515</f>
        <v>0</v>
      </c>
      <c r="BF168" s="361">
        <f>AO168*'Donnees d''entrée'!$C$515</f>
        <v>0</v>
      </c>
      <c r="BG168" s="296">
        <f t="shared" si="304"/>
        <v>0</v>
      </c>
      <c r="BH168" s="296">
        <f t="shared" si="351"/>
        <v>0</v>
      </c>
      <c r="BI168" s="296">
        <f t="shared" si="305"/>
        <v>0</v>
      </c>
      <c r="BJ168" s="358">
        <f t="shared" si="276"/>
        <v>0</v>
      </c>
      <c r="BK168" s="296">
        <f t="shared" si="306"/>
        <v>0</v>
      </c>
      <c r="BL168" s="296">
        <f t="shared" si="277"/>
        <v>0</v>
      </c>
      <c r="BM168" s="296">
        <f t="shared" si="277"/>
        <v>0</v>
      </c>
      <c r="BN168" s="296">
        <f t="shared" si="307"/>
        <v>0</v>
      </c>
      <c r="BO168" s="296">
        <f t="shared" si="308"/>
        <v>0</v>
      </c>
      <c r="BP168" s="296">
        <f t="shared" si="309"/>
        <v>0</v>
      </c>
      <c r="BQ168" s="280" t="str">
        <f t="shared" si="310"/>
        <v/>
      </c>
      <c r="BR168" s="280" t="str">
        <f>IF(ISERROR(IF(EO112&lt;&gt;"",EO112,VLOOKUP(IF(EH112&lt;&gt;"",EH112,IF(EJ112&lt;&gt;"",EJ112,IF(EL112&lt;&gt;"",EL112))),Exploitation!$B$123:$D$127,1,FALSE))),"",IF(EO112&lt;&gt;"",EO112,VLOOKUP(IF(EH112&lt;&gt;"",EH112,IF(EJ112&lt;&gt;"",EJ112,IF(EL112&lt;&gt;"",EL112))),Exploitation!$B$123:$D$127,1,FALSE)))</f>
        <v/>
      </c>
      <c r="BS168" s="280" t="str">
        <f>IF(ISERROR(IF(EP112&lt;&gt;"",EP112,VLOOKUP(IF(EI112&lt;&gt;"",EI112,IF(EK112&lt;&gt;"",EK112,IF(EM112&lt;&gt;"",EM112))),Exploitation!$B$123:$D$127,1,FALSE))),"",IF(EP112&lt;&gt;"",EP112,VLOOKUP(IF(EI112&lt;&gt;"",EI112,IF(EK112&lt;&gt;"",EK112,IF(EM112&lt;&gt;"",EM112))),Exploitation!$B$123:$D$127,1,FALSE)))</f>
        <v/>
      </c>
      <c r="BT168" s="361">
        <f t="shared" si="311"/>
        <v>0</v>
      </c>
      <c r="BU168" s="361">
        <f t="shared" si="278"/>
        <v>0</v>
      </c>
      <c r="BV168" s="361">
        <f t="shared" si="278"/>
        <v>0</v>
      </c>
      <c r="BW168" s="361">
        <f t="shared" si="278"/>
        <v>0</v>
      </c>
      <c r="BX168" s="361">
        <f t="shared" si="312"/>
        <v>0</v>
      </c>
      <c r="BY168" s="361">
        <f t="shared" si="278"/>
        <v>0</v>
      </c>
      <c r="BZ168" s="361">
        <f t="shared" si="313"/>
        <v>0</v>
      </c>
      <c r="CA168" s="361">
        <f t="shared" si="279"/>
        <v>0</v>
      </c>
      <c r="CB168" s="361">
        <f t="shared" si="279"/>
        <v>0</v>
      </c>
      <c r="CC168" s="361">
        <f>BT168*'Donnees d''entrée'!$C$511</f>
        <v>0</v>
      </c>
      <c r="CD168" s="296">
        <f>BV168*'Donnees d''entrée'!$C$511</f>
        <v>0</v>
      </c>
      <c r="CE168" s="296">
        <f>BX168*'Donnees d''entrée'!$C$512</f>
        <v>0</v>
      </c>
      <c r="CF168" s="296">
        <f>IF(ISERROR(BC57*'Donnees d''entrée'!$C$674*(BU168/(BU168+BW168+BY168))),0,BC57*'Donnees d''entrée'!$C$674*(BU168/(BU168+BW168+BY168)))</f>
        <v>0</v>
      </c>
      <c r="CG168" s="361">
        <f>IF(ISERROR(AH57*'Donnees d''entrée'!$C$674*(BW168/(BU168+BW168+BY168))),0,AH57*'Donnees d''entrée'!$C$674*(BW168/(BU168+BW168+BY168)))</f>
        <v>0</v>
      </c>
      <c r="CH168" s="361">
        <f>IF(ISERROR(AH57*'Donnees d''entrée'!$C$674*(BY168/(BU168+BW168+BY168))),0,AH57*'Donnees d''entrée'!$C$674*(BY168/(BU168+BW168+BY168)))</f>
        <v>0</v>
      </c>
      <c r="CI168" s="361">
        <f>BT168*'Donnees d''entrée'!$C$513</f>
        <v>0</v>
      </c>
      <c r="CJ168" s="361">
        <f>BV168*'Donnees d''entrée'!$C$513</f>
        <v>0</v>
      </c>
      <c r="CK168" s="361">
        <f>BX168*'Donnees d''entrée'!$C$514</f>
        <v>0</v>
      </c>
      <c r="CL168" s="361">
        <f>BT168*'Donnees d''entrée'!$C$515</f>
        <v>0</v>
      </c>
      <c r="CM168" s="361">
        <f>BV168*'Donnees d''entrée'!$C$515</f>
        <v>0</v>
      </c>
      <c r="CN168" s="296">
        <f t="shared" si="314"/>
        <v>0</v>
      </c>
      <c r="CO168" s="296">
        <f t="shared" si="352"/>
        <v>0</v>
      </c>
      <c r="CP168" s="296">
        <f t="shared" si="315"/>
        <v>0</v>
      </c>
      <c r="CQ168" s="358">
        <f t="shared" si="280"/>
        <v>0</v>
      </c>
      <c r="CR168" s="296">
        <f t="shared" si="316"/>
        <v>0</v>
      </c>
      <c r="CS168" s="296">
        <f t="shared" si="317"/>
        <v>0</v>
      </c>
      <c r="CT168" s="296">
        <f t="shared" si="317"/>
        <v>0</v>
      </c>
      <c r="CU168" s="296">
        <f t="shared" si="318"/>
        <v>0</v>
      </c>
      <c r="CV168" s="296">
        <f t="shared" si="319"/>
        <v>0</v>
      </c>
      <c r="CW168" s="296">
        <f t="shared" si="320"/>
        <v>0</v>
      </c>
      <c r="CX168" s="369" t="str">
        <f t="shared" si="321"/>
        <v/>
      </c>
      <c r="CY168" s="280" t="str">
        <f>IF(ISERROR(IF(GN112&lt;&gt;"",GN112,VLOOKUP(IF(GG112&lt;&gt;"",GG112,IF(GI112&lt;&gt;"",GI112,IF(GK112&lt;&gt;"",GK112))),Exploitation!$B$123:$D$127,1,FALSE))),"",IF(GN112&lt;&gt;"",GN112,VLOOKUP(IF(GG112&lt;&gt;"",GG112,IF(GI112&lt;&gt;"",GI112,IF(GK112&lt;&gt;"",GK112))),Exploitation!$B$123:$D$127,1,FALSE)))</f>
        <v/>
      </c>
      <c r="CZ168" s="280" t="str">
        <f>IF(ISERROR(IF(GO112&lt;&gt;"",GO112,VLOOKUP(IF(GH112&lt;&gt;"",GH112,IF(GJ112&lt;&gt;"",GJ112,IF(GL112&lt;&gt;"",GL112))),Exploitation!$B$123:$D$127,1,FALSE))),"",IF(GO112&lt;&gt;"",GO112,VLOOKUP(IF(GH112&lt;&gt;"",GH112,IF(GJ112&lt;&gt;"",GJ112,IF(GL112&lt;&gt;"",GL112))),Exploitation!$B$123:$D$127,1,FALSE)))</f>
        <v/>
      </c>
      <c r="DA168" s="361">
        <f t="shared" si="322"/>
        <v>0</v>
      </c>
      <c r="DB168" s="361">
        <f t="shared" si="281"/>
        <v>0</v>
      </c>
      <c r="DC168" s="361">
        <f t="shared" si="281"/>
        <v>0</v>
      </c>
      <c r="DD168" s="361">
        <f t="shared" si="281"/>
        <v>0</v>
      </c>
      <c r="DE168" s="361">
        <f t="shared" si="323"/>
        <v>0</v>
      </c>
      <c r="DF168" s="361">
        <f t="shared" si="281"/>
        <v>0</v>
      </c>
      <c r="DG168" s="361">
        <f t="shared" si="324"/>
        <v>0</v>
      </c>
      <c r="DH168" s="361">
        <f t="shared" si="282"/>
        <v>0</v>
      </c>
      <c r="DI168" s="361">
        <f t="shared" si="282"/>
        <v>0</v>
      </c>
      <c r="DJ168" s="361">
        <f>DA168*'Donnees d''entrée'!$C$511</f>
        <v>0</v>
      </c>
      <c r="DK168" s="296">
        <f>DC168*'Donnees d''entrée'!$C$511</f>
        <v>0</v>
      </c>
      <c r="DL168" s="296">
        <f>DE168*'Donnees d''entrée'!$C$512</f>
        <v>0</v>
      </c>
      <c r="DM168" s="296">
        <f>IF(ISERROR(AT57*'Donnees d''entrée'!$C$674*(DB168/(DB168+DD168+DF168))),0,AT57*'Donnees d''entrée'!$C$674*(DB168/(DB168+DD168+DF168)))</f>
        <v>0</v>
      </c>
      <c r="DN168" s="361">
        <f>IF(ISERROR(AT57*'Donnees d''entrée'!$C$674*(DD168/(DB168+DD168+DF168))),0,AT57*'Donnees d''entrée'!$C$674*(DD168/(DB168+DD168+DF168)))</f>
        <v>0</v>
      </c>
      <c r="DO168" s="361">
        <f>IF(ISERROR(AT57*'Donnees d''entrée'!$C$674*(DF168/(DB168+DD168+DF168))),0,AT57*'Donnees d''entrée'!$C$674*(DF168/(DB168+DD168+DF168)))</f>
        <v>0</v>
      </c>
      <c r="DP168" s="361">
        <f>DA168*'Donnees d''entrée'!$C$513</f>
        <v>0</v>
      </c>
      <c r="DQ168" s="361">
        <f>DC168*'Donnees d''entrée'!$C$513</f>
        <v>0</v>
      </c>
      <c r="DR168" s="361">
        <f>DE168*'Donnees d''entrée'!$C$514</f>
        <v>0</v>
      </c>
      <c r="DS168" s="361">
        <f>DA168*'Donnees d''entrée'!$C$515</f>
        <v>0</v>
      </c>
      <c r="DT168" s="361">
        <f>DC168*'Donnees d''entrée'!$C$515</f>
        <v>0</v>
      </c>
      <c r="DU168" s="296">
        <f t="shared" si="325"/>
        <v>0</v>
      </c>
      <c r="DV168" s="296">
        <f t="shared" si="353"/>
        <v>0</v>
      </c>
      <c r="DW168" s="296">
        <f t="shared" si="326"/>
        <v>0</v>
      </c>
      <c r="DX168" s="358">
        <f t="shared" si="283"/>
        <v>0</v>
      </c>
      <c r="DY168" s="296">
        <f t="shared" si="327"/>
        <v>0</v>
      </c>
      <c r="DZ168" s="296">
        <f t="shared" si="328"/>
        <v>0</v>
      </c>
      <c r="EA168" s="296">
        <f t="shared" si="328"/>
        <v>0</v>
      </c>
      <c r="EB168" s="296">
        <f t="shared" si="329"/>
        <v>0</v>
      </c>
      <c r="EC168" s="296">
        <f t="shared" si="330"/>
        <v>0</v>
      </c>
      <c r="ED168" s="296">
        <f t="shared" si="331"/>
        <v>0</v>
      </c>
      <c r="EE168" s="369" t="str">
        <f t="shared" si="332"/>
        <v/>
      </c>
      <c r="EF168" s="280" t="str">
        <f>IF(ISERROR(IF(IM112&lt;&gt;"",IM112,VLOOKUP(IF(IF112&lt;&gt;"",IF112,IF(IH112&lt;&gt;"",IH112,IF(IJ112&lt;&gt;"",IJ112))),Exploitation!$B$123:$D$127,1,FALSE))),"",IF(IM112&lt;&gt;"",IM112,VLOOKUP(IF(IF112&lt;&gt;"",IF112,IF(IH112&lt;&gt;"",IH112,IF(IJ112&lt;&gt;"",IJ112))),Exploitation!$B$123:$D$127,1,FALSE)))</f>
        <v/>
      </c>
      <c r="EG168" s="280" t="str">
        <f>IF(ISERROR(IF(IN112&lt;&gt;"",IN112,VLOOKUP(IF(IG112&lt;&gt;"",IG112,IF(II112&lt;&gt;"",II112,IF(IK112&lt;&gt;"",IK112))),Exploitation!$B$123:$D$127,1,FALSE))),"",IF(IN112&lt;&gt;"",IN112,VLOOKUP(IF(IG112&lt;&gt;"",IG112,IF(II112&lt;&gt;"",II112,IF(IK112&lt;&gt;"",IK112))),Exploitation!$B$123:$D$127,1,FALSE)))</f>
        <v/>
      </c>
      <c r="EH168" s="361">
        <f t="shared" si="333"/>
        <v>0</v>
      </c>
      <c r="EI168" s="361">
        <f t="shared" si="284"/>
        <v>0</v>
      </c>
      <c r="EJ168" s="361">
        <f t="shared" si="284"/>
        <v>0</v>
      </c>
      <c r="EK168" s="361">
        <f t="shared" si="284"/>
        <v>0</v>
      </c>
      <c r="EL168" s="361">
        <f t="shared" si="334"/>
        <v>0</v>
      </c>
      <c r="EM168" s="361">
        <f t="shared" si="284"/>
        <v>0</v>
      </c>
      <c r="EN168" s="361">
        <f t="shared" si="335"/>
        <v>0</v>
      </c>
      <c r="EO168" s="361">
        <f t="shared" si="285"/>
        <v>0</v>
      </c>
      <c r="EP168" s="361">
        <f t="shared" si="285"/>
        <v>0</v>
      </c>
      <c r="EQ168" s="361">
        <f>EH168*'Donnees d''entrée'!$C$511</f>
        <v>0</v>
      </c>
      <c r="ER168" s="296">
        <f>EJ168*'Donnees d''entrée'!$C$511</f>
        <v>0</v>
      </c>
      <c r="ES168" s="296">
        <f>EL168*'Donnees d''entrée'!$C$512</f>
        <v>0</v>
      </c>
      <c r="ET168" s="296">
        <f>IF(ISERROR(BF57*'Donnees d''entrée'!$C$674*(EI168/(EI168+EK168+EM168))),0,BF57*'Donnees d''entrée'!$C$674*(EI168/(EI168+EK168+EM168)))</f>
        <v>0</v>
      </c>
      <c r="EU168" s="361">
        <f>IF(ISERROR(BF57*'Donnees d''entrée'!$C$674*(EK168/(EI168+EK168+EM168))),0,BF57*'Donnees d''entrée'!$C$674*(EK168/(EI168+EK168+EM168)))</f>
        <v>0</v>
      </c>
      <c r="EV168" s="361">
        <f>IF(ISERROR(BF57*'Donnees d''entrée'!$C$674*(EM168/(EI168+EK168+EM168))),0,BF57*'Donnees d''entrée'!$C$674*(EM168/(EI168+EK168+EM168)))</f>
        <v>0</v>
      </c>
      <c r="EW168" s="361">
        <f>EH168*'Donnees d''entrée'!$C$513</f>
        <v>0</v>
      </c>
      <c r="EX168" s="361">
        <f>EJ168*'Donnees d''entrée'!$C$513</f>
        <v>0</v>
      </c>
      <c r="EY168" s="361">
        <f>EL168*'Donnees d''entrée'!$C$514</f>
        <v>0</v>
      </c>
      <c r="EZ168" s="361">
        <f>EH168*'Donnees d''entrée'!$C$515</f>
        <v>0</v>
      </c>
      <c r="FA168" s="361">
        <f>EJ168*'Donnees d''entrée'!$C$515</f>
        <v>0</v>
      </c>
      <c r="FB168" s="296">
        <f t="shared" si="336"/>
        <v>0</v>
      </c>
      <c r="FC168" s="296">
        <f t="shared" si="354"/>
        <v>0</v>
      </c>
      <c r="FD168" s="296">
        <f t="shared" si="337"/>
        <v>0</v>
      </c>
      <c r="FE168" s="358">
        <f t="shared" si="286"/>
        <v>0</v>
      </c>
      <c r="FF168" s="296">
        <f t="shared" si="338"/>
        <v>0</v>
      </c>
      <c r="FG168" s="296">
        <f t="shared" si="339"/>
        <v>0</v>
      </c>
      <c r="FH168" s="296">
        <f t="shared" si="339"/>
        <v>0</v>
      </c>
      <c r="FI168" s="296">
        <f t="shared" si="340"/>
        <v>0</v>
      </c>
      <c r="FJ168" s="296">
        <f t="shared" si="341"/>
        <v>0</v>
      </c>
      <c r="FK168" s="296">
        <f t="shared" si="342"/>
        <v>0</v>
      </c>
      <c r="FL168"/>
      <c r="FM168"/>
      <c r="FN168" s="370">
        <f t="shared" si="343"/>
        <v>0</v>
      </c>
      <c r="FO168" s="370">
        <f t="shared" si="344"/>
        <v>0</v>
      </c>
      <c r="FP168" s="370">
        <f t="shared" si="345"/>
        <v>0</v>
      </c>
      <c r="FQ168" s="370">
        <f t="shared" si="355"/>
        <v>0</v>
      </c>
      <c r="FR168"/>
      <c r="FS168" s="370">
        <f t="shared" si="346"/>
        <v>0</v>
      </c>
      <c r="FT168" s="370">
        <f t="shared" si="347"/>
        <v>0</v>
      </c>
      <c r="FU168" s="370">
        <f t="shared" si="348"/>
        <v>0</v>
      </c>
      <c r="FV168"/>
      <c r="FW168" s="371">
        <f t="shared" si="349"/>
        <v>0</v>
      </c>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c r="IQ168"/>
      <c r="IR168"/>
      <c r="IS168"/>
      <c r="IT168"/>
      <c r="IU168"/>
      <c r="IV168"/>
      <c r="IW168"/>
      <c r="IX168"/>
      <c r="IY168"/>
      <c r="IZ168"/>
      <c r="JA168"/>
      <c r="JB168"/>
      <c r="JC168"/>
      <c r="JD168"/>
      <c r="JE168"/>
      <c r="JF168"/>
      <c r="JG168"/>
      <c r="JH168"/>
      <c r="JI168"/>
      <c r="JJ168"/>
      <c r="JK168"/>
      <c r="JL168"/>
      <c r="JM168"/>
      <c r="JN168"/>
      <c r="JO168"/>
      <c r="JP168"/>
      <c r="JQ168"/>
      <c r="JR168"/>
      <c r="JS168"/>
      <c r="JT168"/>
    </row>
    <row r="169" spans="1:280" hidden="1" x14ac:dyDescent="0.25">
      <c r="A169" s="279">
        <v>13</v>
      </c>
      <c r="B169" s="280" t="str">
        <f t="shared" si="287"/>
        <v/>
      </c>
      <c r="C169" s="280" t="str">
        <f t="shared" si="288"/>
        <v/>
      </c>
      <c r="D169" s="280" t="str">
        <f>IF(ISERROR(IF(AQ113&lt;&gt;"",AQ113,VLOOKUP(IF(AJ113&lt;&gt;"",AJ113,IF(AL113&lt;&gt;"",AL113,IF(AN113&lt;&gt;"",AN113))),Exploitation!$B$123:$D$127,1,FALSE))),"",IF(AQ113&lt;&gt;"",AQ113,VLOOKUP(IF(AJ113&lt;&gt;"",AJ113,IF(AL113&lt;&gt;"",AL113,IF(AN113&lt;&gt;"",AN113))),Exploitation!$B$123:$D$127,1,FALSE)))</f>
        <v/>
      </c>
      <c r="E169" s="280" t="str">
        <f>IF(ISERROR(IF(AR113&lt;&gt;"",AR113,VLOOKUP(IF(AK113&lt;&gt;"",AK113,IF(AM113&lt;&gt;"",AM113,IF(AO113&lt;&gt;"",AO113))),Exploitation!$B$123:$D$127,1,FALSE))),"",IF(AR113&lt;&gt;"",AR113,VLOOKUP(IF(AK113&lt;&gt;"",AK113,IF(AM113&lt;&gt;"",AM113,IF(AO113&lt;&gt;"",AO113))),Exploitation!$B$123:$D$127,1,FALSE)))</f>
        <v/>
      </c>
      <c r="F169" s="361">
        <f t="shared" si="289"/>
        <v>0</v>
      </c>
      <c r="G169" s="361">
        <f t="shared" si="289"/>
        <v>0</v>
      </c>
      <c r="H169" s="361">
        <f t="shared" si="290"/>
        <v>0</v>
      </c>
      <c r="I169" s="361">
        <f t="shared" si="290"/>
        <v>0</v>
      </c>
      <c r="J169" s="361">
        <f t="shared" si="291"/>
        <v>0</v>
      </c>
      <c r="K169" s="361">
        <f t="shared" si="292"/>
        <v>0</v>
      </c>
      <c r="L169" s="361">
        <f t="shared" si="293"/>
        <v>0</v>
      </c>
      <c r="M169" s="361">
        <f t="shared" si="272"/>
        <v>0</v>
      </c>
      <c r="N169" s="361">
        <f t="shared" si="272"/>
        <v>0</v>
      </c>
      <c r="O169" s="361">
        <f>F169*'Donnees d''entrée'!$C$511</f>
        <v>0</v>
      </c>
      <c r="P169" s="296">
        <f>H169*'Donnees d''entrée'!$C$511</f>
        <v>0</v>
      </c>
      <c r="Q169" s="296">
        <f>J169*'Donnees d''entrée'!$C$512</f>
        <v>0</v>
      </c>
      <c r="R169" s="296">
        <f>IF(ISERROR(J58*'Donnees d''entrée'!$C$674*(G169/(G169+I169+K169))),0,J58*'Donnees d''entrée'!$C$674*(G169/(G169+I169+K169)))</f>
        <v>0</v>
      </c>
      <c r="S169" s="361">
        <f>IF(ISERROR(J58*'Donnees d''entrée'!$C$674*(I169/(G169+I169+K169))),0,J58*'Donnees d''entrée'!$C$674*(I169/(G169+I169+K169)))</f>
        <v>0</v>
      </c>
      <c r="T169" s="361">
        <f>IF(ISERROR(J58*'Donnees d''entrée'!$C$674*(K169/(G169+I169+K169))),0,J58*'Donnees d''entrée'!$C$674*(K169/(G169+I169+K169)))</f>
        <v>0</v>
      </c>
      <c r="U169" s="361">
        <f>F169*'Donnees d''entrée'!$C$513</f>
        <v>0</v>
      </c>
      <c r="V169" s="361">
        <f>H169*'Donnees d''entrée'!$C$513</f>
        <v>0</v>
      </c>
      <c r="W169" s="361">
        <f>J169*'Donnees d''entrée'!$C$514</f>
        <v>0</v>
      </c>
      <c r="X169" s="361">
        <f>F169*'Donnees d''entrée'!$C$515</f>
        <v>0</v>
      </c>
      <c r="Y169" s="361">
        <f>H169*'Donnees d''entrée'!$C$515</f>
        <v>0</v>
      </c>
      <c r="Z169" s="296">
        <f t="shared" si="294"/>
        <v>0</v>
      </c>
      <c r="AA169" s="296">
        <f t="shared" si="350"/>
        <v>0</v>
      </c>
      <c r="AB169" s="296">
        <f t="shared" si="295"/>
        <v>0</v>
      </c>
      <c r="AC169" s="358">
        <f t="shared" si="273"/>
        <v>0</v>
      </c>
      <c r="AD169" s="296">
        <f t="shared" si="296"/>
        <v>0</v>
      </c>
      <c r="AE169" s="296">
        <f t="shared" si="274"/>
        <v>0</v>
      </c>
      <c r="AF169" s="296">
        <f t="shared" si="274"/>
        <v>0</v>
      </c>
      <c r="AG169" s="296">
        <f t="shared" si="297"/>
        <v>0</v>
      </c>
      <c r="AH169" s="296">
        <f t="shared" si="298"/>
        <v>0</v>
      </c>
      <c r="AI169" s="296">
        <f t="shared" si="299"/>
        <v>0</v>
      </c>
      <c r="AJ169" s="280" t="str">
        <f t="shared" si="300"/>
        <v/>
      </c>
      <c r="AK169" s="280" t="str">
        <f>IF(ISERROR(IF(CP113&lt;&gt;"",CP113,VLOOKUP(IF(CI113&lt;&gt;"",CI113,IF(CK113&lt;&gt;"",CK113,IF(CM113&lt;&gt;"",CM113))),Exploitation!$B$123:$D$127,1,FALSE))),"",IF(CP113&lt;&gt;"",CP113,VLOOKUP(IF(CI113&lt;&gt;"",CI113,IF(CK113&lt;&gt;"",CK113,IF(CM113&lt;&gt;"",CM113))),Exploitation!$B$123:$D$127,1,FALSE)))</f>
        <v/>
      </c>
      <c r="AL169" s="280" t="str">
        <f>IF(ISERROR(IF(CQ113&lt;&gt;"",CQ113,VLOOKUP(IF(CJ113&lt;&gt;"",CJ113,IF(CL113&lt;&gt;"",CL113,IF(CN113&lt;&gt;"",CN113))),Exploitation!$B$123:$D$127,1,FALSE))),"",IF(CQ113&lt;&gt;"",CQ113,VLOOKUP(IF(CJ113&lt;&gt;"",CJ113,IF(CL113&lt;&gt;"",CL113,IF(CN113&lt;&gt;"",CN113))),Exploitation!$B$123:$D$127,1,FALSE)))</f>
        <v/>
      </c>
      <c r="AM169" s="361">
        <f t="shared" si="301"/>
        <v>0</v>
      </c>
      <c r="AN169" s="361">
        <f t="shared" si="275"/>
        <v>0</v>
      </c>
      <c r="AO169" s="361">
        <f t="shared" si="275"/>
        <v>0</v>
      </c>
      <c r="AP169" s="361">
        <f t="shared" si="275"/>
        <v>0</v>
      </c>
      <c r="AQ169" s="361">
        <f t="shared" si="302"/>
        <v>0</v>
      </c>
      <c r="AR169" s="361">
        <f t="shared" si="275"/>
        <v>0</v>
      </c>
      <c r="AS169" s="361">
        <f t="shared" si="303"/>
        <v>0</v>
      </c>
      <c r="AT169" s="361">
        <f t="shared" si="303"/>
        <v>0</v>
      </c>
      <c r="AU169" s="361">
        <f t="shared" si="303"/>
        <v>0</v>
      </c>
      <c r="AV169" s="361">
        <f>AM169*'Donnees d''entrée'!$C$511</f>
        <v>0</v>
      </c>
      <c r="AW169" s="296">
        <f>AO169*'Donnees d''entrée'!$C$511</f>
        <v>0</v>
      </c>
      <c r="AX169" s="296">
        <f>AQ169*'Donnees d''entrée'!$C$512</f>
        <v>0</v>
      </c>
      <c r="AY169" s="296">
        <f>IF(ISERROR(V58*'Donnees d''entrée'!$C$674*(AN169/(AN169+AP169+AR169))),0,V58*'Donnees d''entrée'!$C$674*(AN169/(AN169+AP169+AR169)))</f>
        <v>0</v>
      </c>
      <c r="AZ169" s="361">
        <f>IF(ISERROR(V58*'Donnees d''entrée'!$C$674*(AP169/(AN169+AP169+AR169))),0,V58*'Donnees d''entrée'!$C$674*(AP169/(AN169+AP169+AR169)))</f>
        <v>0</v>
      </c>
      <c r="BA169" s="361">
        <f>IF(ISERROR(V58*'Donnees d''entrée'!$C$674*(AR169/(AN169+AP169+AR169))),0,V58*'Donnees d''entrée'!$C$674*(AR169/(AN169+AP169+AR169)))</f>
        <v>0</v>
      </c>
      <c r="BB169" s="361">
        <f>AM169*'Donnees d''entrée'!$C$513</f>
        <v>0</v>
      </c>
      <c r="BC169" s="361">
        <f>AO169*'Donnees d''entrée'!$C$513</f>
        <v>0</v>
      </c>
      <c r="BD169" s="361">
        <f>AQ169*'Donnees d''entrée'!$C$514</f>
        <v>0</v>
      </c>
      <c r="BE169" s="361">
        <f>AM169*'Donnees d''entrée'!$C$515</f>
        <v>0</v>
      </c>
      <c r="BF169" s="361">
        <f>AO169*'Donnees d''entrée'!$C$515</f>
        <v>0</v>
      </c>
      <c r="BG169" s="296">
        <f t="shared" si="304"/>
        <v>0</v>
      </c>
      <c r="BH169" s="296">
        <f t="shared" si="351"/>
        <v>0</v>
      </c>
      <c r="BI169" s="296">
        <f t="shared" si="305"/>
        <v>0</v>
      </c>
      <c r="BJ169" s="358">
        <f t="shared" si="276"/>
        <v>0</v>
      </c>
      <c r="BK169" s="296">
        <f t="shared" si="306"/>
        <v>0</v>
      </c>
      <c r="BL169" s="296">
        <f t="shared" si="277"/>
        <v>0</v>
      </c>
      <c r="BM169" s="296">
        <f t="shared" si="277"/>
        <v>0</v>
      </c>
      <c r="BN169" s="296">
        <f t="shared" si="307"/>
        <v>0</v>
      </c>
      <c r="BO169" s="296">
        <f t="shared" si="308"/>
        <v>0</v>
      </c>
      <c r="BP169" s="296">
        <f t="shared" si="309"/>
        <v>0</v>
      </c>
      <c r="BQ169" s="280" t="str">
        <f t="shared" si="310"/>
        <v/>
      </c>
      <c r="BR169" s="280" t="str">
        <f>IF(ISERROR(IF(EO113&lt;&gt;"",EO113,VLOOKUP(IF(EH113&lt;&gt;"",EH113,IF(EJ113&lt;&gt;"",EJ113,IF(EL113&lt;&gt;"",EL113))),Exploitation!$B$123:$D$127,1,FALSE))),"",IF(EO113&lt;&gt;"",EO113,VLOOKUP(IF(EH113&lt;&gt;"",EH113,IF(EJ113&lt;&gt;"",EJ113,IF(EL113&lt;&gt;"",EL113))),Exploitation!$B$123:$D$127,1,FALSE)))</f>
        <v/>
      </c>
      <c r="BS169" s="280" t="str">
        <f>IF(ISERROR(IF(EP113&lt;&gt;"",EP113,VLOOKUP(IF(EI113&lt;&gt;"",EI113,IF(EK113&lt;&gt;"",EK113,IF(EM113&lt;&gt;"",EM113))),Exploitation!$B$123:$D$127,1,FALSE))),"",IF(EP113&lt;&gt;"",EP113,VLOOKUP(IF(EI113&lt;&gt;"",EI113,IF(EK113&lt;&gt;"",EK113,IF(EM113&lt;&gt;"",EM113))),Exploitation!$B$123:$D$127,1,FALSE)))</f>
        <v/>
      </c>
      <c r="BT169" s="361">
        <f t="shared" si="311"/>
        <v>0</v>
      </c>
      <c r="BU169" s="361">
        <f t="shared" si="278"/>
        <v>0</v>
      </c>
      <c r="BV169" s="361">
        <f t="shared" si="278"/>
        <v>0</v>
      </c>
      <c r="BW169" s="361">
        <f t="shared" si="278"/>
        <v>0</v>
      </c>
      <c r="BX169" s="361">
        <f t="shared" si="312"/>
        <v>0</v>
      </c>
      <c r="BY169" s="361">
        <f t="shared" si="278"/>
        <v>0</v>
      </c>
      <c r="BZ169" s="361">
        <f t="shared" si="313"/>
        <v>0</v>
      </c>
      <c r="CA169" s="361">
        <f t="shared" si="279"/>
        <v>0</v>
      </c>
      <c r="CB169" s="361">
        <f t="shared" si="279"/>
        <v>0</v>
      </c>
      <c r="CC169" s="361">
        <f>BT169*'Donnees d''entrée'!$C$511</f>
        <v>0</v>
      </c>
      <c r="CD169" s="296">
        <f>BV169*'Donnees d''entrée'!$C$511</f>
        <v>0</v>
      </c>
      <c r="CE169" s="296">
        <f>BX169*'Donnees d''entrée'!$C$512</f>
        <v>0</v>
      </c>
      <c r="CF169" s="296">
        <f>IF(ISERROR(BC58*'Donnees d''entrée'!$C$674*(BU169/(BU169+BW169+BY169))),0,BC58*'Donnees d''entrée'!$C$674*(BU169/(BU169+BW169+BY169)))</f>
        <v>0</v>
      </c>
      <c r="CG169" s="361">
        <f>IF(ISERROR(AH58*'Donnees d''entrée'!$C$674*(BW169/(BU169+BW169+BY169))),0,AH58*'Donnees d''entrée'!$C$674*(BW169/(BU169+BW169+BY169)))</f>
        <v>0</v>
      </c>
      <c r="CH169" s="361">
        <f>IF(ISERROR(AH58*'Donnees d''entrée'!$C$674*(BY169/(BU169+BW169+BY169))),0,AH58*'Donnees d''entrée'!$C$674*(BY169/(BU169+BW169+BY169)))</f>
        <v>0</v>
      </c>
      <c r="CI169" s="361">
        <f>BT169*'Donnees d''entrée'!$C$513</f>
        <v>0</v>
      </c>
      <c r="CJ169" s="361">
        <f>BV169*'Donnees d''entrée'!$C$513</f>
        <v>0</v>
      </c>
      <c r="CK169" s="361">
        <f>BX169*'Donnees d''entrée'!$C$514</f>
        <v>0</v>
      </c>
      <c r="CL169" s="361">
        <f>BT169*'Donnees d''entrée'!$C$515</f>
        <v>0</v>
      </c>
      <c r="CM169" s="361">
        <f>BV169*'Donnees d''entrée'!$C$515</f>
        <v>0</v>
      </c>
      <c r="CN169" s="296">
        <f t="shared" si="314"/>
        <v>0</v>
      </c>
      <c r="CO169" s="296">
        <f t="shared" si="352"/>
        <v>0</v>
      </c>
      <c r="CP169" s="296">
        <f t="shared" si="315"/>
        <v>0</v>
      </c>
      <c r="CQ169" s="358">
        <f t="shared" si="280"/>
        <v>0</v>
      </c>
      <c r="CR169" s="296">
        <f t="shared" si="316"/>
        <v>0</v>
      </c>
      <c r="CS169" s="296">
        <f t="shared" si="317"/>
        <v>0</v>
      </c>
      <c r="CT169" s="296">
        <f t="shared" si="317"/>
        <v>0</v>
      </c>
      <c r="CU169" s="296">
        <f t="shared" si="318"/>
        <v>0</v>
      </c>
      <c r="CV169" s="296">
        <f t="shared" si="319"/>
        <v>0</v>
      </c>
      <c r="CW169" s="296">
        <f t="shared" si="320"/>
        <v>0</v>
      </c>
      <c r="CX169" s="369" t="str">
        <f t="shared" si="321"/>
        <v/>
      </c>
      <c r="CY169" s="280" t="str">
        <f>IF(ISERROR(IF(GN113&lt;&gt;"",GN113,VLOOKUP(IF(GG113&lt;&gt;"",GG113,IF(GI113&lt;&gt;"",GI113,IF(GK113&lt;&gt;"",GK113))),Exploitation!$B$123:$D$127,1,FALSE))),"",IF(GN113&lt;&gt;"",GN113,VLOOKUP(IF(GG113&lt;&gt;"",GG113,IF(GI113&lt;&gt;"",GI113,IF(GK113&lt;&gt;"",GK113))),Exploitation!$B$123:$D$127,1,FALSE)))</f>
        <v/>
      </c>
      <c r="CZ169" s="280" t="str">
        <f>IF(ISERROR(IF(GO113&lt;&gt;"",GO113,VLOOKUP(IF(GH113&lt;&gt;"",GH113,IF(GJ113&lt;&gt;"",GJ113,IF(GL113&lt;&gt;"",GL113))),Exploitation!$B$123:$D$127,1,FALSE))),"",IF(GO113&lt;&gt;"",GO113,VLOOKUP(IF(GH113&lt;&gt;"",GH113,IF(GJ113&lt;&gt;"",GJ113,IF(GL113&lt;&gt;"",GL113))),Exploitation!$B$123:$D$127,1,FALSE)))</f>
        <v/>
      </c>
      <c r="DA169" s="361">
        <f t="shared" si="322"/>
        <v>0</v>
      </c>
      <c r="DB169" s="361">
        <f t="shared" si="281"/>
        <v>0</v>
      </c>
      <c r="DC169" s="361">
        <f t="shared" si="281"/>
        <v>0</v>
      </c>
      <c r="DD169" s="361">
        <f t="shared" si="281"/>
        <v>0</v>
      </c>
      <c r="DE169" s="361">
        <f t="shared" si="323"/>
        <v>0</v>
      </c>
      <c r="DF169" s="361">
        <f t="shared" si="281"/>
        <v>0</v>
      </c>
      <c r="DG169" s="361">
        <f t="shared" si="324"/>
        <v>0</v>
      </c>
      <c r="DH169" s="361">
        <f t="shared" si="282"/>
        <v>0</v>
      </c>
      <c r="DI169" s="361">
        <f t="shared" si="282"/>
        <v>0</v>
      </c>
      <c r="DJ169" s="361">
        <f>DA169*'Donnees d''entrée'!$C$511</f>
        <v>0</v>
      </c>
      <c r="DK169" s="296">
        <f>DC169*'Donnees d''entrée'!$C$511</f>
        <v>0</v>
      </c>
      <c r="DL169" s="296">
        <f>DE169*'Donnees d''entrée'!$C$512</f>
        <v>0</v>
      </c>
      <c r="DM169" s="296">
        <f>IF(ISERROR(AT58*'Donnees d''entrée'!$C$674*(DB169/(DB169+DD169+DF169))),0,AT58*'Donnees d''entrée'!$C$674*(DB169/(DB169+DD169+DF169)))</f>
        <v>0</v>
      </c>
      <c r="DN169" s="361">
        <f>IF(ISERROR(AT58*'Donnees d''entrée'!$C$674*(DD169/(DB169+DD169+DF169))),0,AT58*'Donnees d''entrée'!$C$674*(DD169/(DB169+DD169+DF169)))</f>
        <v>0</v>
      </c>
      <c r="DO169" s="361">
        <f>IF(ISERROR(AT58*'Donnees d''entrée'!$C$674*(DF169/(DB169+DD169+DF169))),0,AT58*'Donnees d''entrée'!$C$674*(DF169/(DB169+DD169+DF169)))</f>
        <v>0</v>
      </c>
      <c r="DP169" s="361">
        <f>DA169*'Donnees d''entrée'!$C$513</f>
        <v>0</v>
      </c>
      <c r="DQ169" s="361">
        <f>DC169*'Donnees d''entrée'!$C$513</f>
        <v>0</v>
      </c>
      <c r="DR169" s="361">
        <f>DE169*'Donnees d''entrée'!$C$514</f>
        <v>0</v>
      </c>
      <c r="DS169" s="361">
        <f>DA169*'Donnees d''entrée'!$C$515</f>
        <v>0</v>
      </c>
      <c r="DT169" s="361">
        <f>DC169*'Donnees d''entrée'!$C$515</f>
        <v>0</v>
      </c>
      <c r="DU169" s="296">
        <f t="shared" si="325"/>
        <v>0</v>
      </c>
      <c r="DV169" s="296">
        <f t="shared" si="353"/>
        <v>0</v>
      </c>
      <c r="DW169" s="296">
        <f t="shared" si="326"/>
        <v>0</v>
      </c>
      <c r="DX169" s="358">
        <f t="shared" si="283"/>
        <v>0</v>
      </c>
      <c r="DY169" s="296">
        <f t="shared" si="327"/>
        <v>0</v>
      </c>
      <c r="DZ169" s="296">
        <f t="shared" si="328"/>
        <v>0</v>
      </c>
      <c r="EA169" s="296">
        <f t="shared" si="328"/>
        <v>0</v>
      </c>
      <c r="EB169" s="296">
        <f t="shared" si="329"/>
        <v>0</v>
      </c>
      <c r="EC169" s="296">
        <f t="shared" si="330"/>
        <v>0</v>
      </c>
      <c r="ED169" s="296">
        <f t="shared" si="331"/>
        <v>0</v>
      </c>
      <c r="EE169" s="369" t="str">
        <f t="shared" si="332"/>
        <v/>
      </c>
      <c r="EF169" s="280" t="str">
        <f>IF(ISERROR(IF(IM113&lt;&gt;"",IM113,VLOOKUP(IF(IF113&lt;&gt;"",IF113,IF(IH113&lt;&gt;"",IH113,IF(IJ113&lt;&gt;"",IJ113))),Exploitation!$B$123:$D$127,1,FALSE))),"",IF(IM113&lt;&gt;"",IM113,VLOOKUP(IF(IF113&lt;&gt;"",IF113,IF(IH113&lt;&gt;"",IH113,IF(IJ113&lt;&gt;"",IJ113))),Exploitation!$B$123:$D$127,1,FALSE)))</f>
        <v/>
      </c>
      <c r="EG169" s="280" t="str">
        <f>IF(ISERROR(IF(IN113&lt;&gt;"",IN113,VLOOKUP(IF(IG113&lt;&gt;"",IG113,IF(II113&lt;&gt;"",II113,IF(IK113&lt;&gt;"",IK113))),Exploitation!$B$123:$D$127,1,FALSE))),"",IF(IN113&lt;&gt;"",IN113,VLOOKUP(IF(IG113&lt;&gt;"",IG113,IF(II113&lt;&gt;"",II113,IF(IK113&lt;&gt;"",IK113))),Exploitation!$B$123:$D$127,1,FALSE)))</f>
        <v/>
      </c>
      <c r="EH169" s="361">
        <f t="shared" si="333"/>
        <v>0</v>
      </c>
      <c r="EI169" s="361">
        <f t="shared" si="284"/>
        <v>0</v>
      </c>
      <c r="EJ169" s="361">
        <f t="shared" si="284"/>
        <v>0</v>
      </c>
      <c r="EK169" s="361">
        <f t="shared" si="284"/>
        <v>0</v>
      </c>
      <c r="EL169" s="361">
        <f t="shared" si="334"/>
        <v>0</v>
      </c>
      <c r="EM169" s="361">
        <f t="shared" si="284"/>
        <v>0</v>
      </c>
      <c r="EN169" s="361">
        <f t="shared" si="335"/>
        <v>0</v>
      </c>
      <c r="EO169" s="361">
        <f t="shared" si="285"/>
        <v>0</v>
      </c>
      <c r="EP169" s="361">
        <f t="shared" si="285"/>
        <v>0</v>
      </c>
      <c r="EQ169" s="361">
        <f>EH169*'Donnees d''entrée'!$C$511</f>
        <v>0</v>
      </c>
      <c r="ER169" s="296">
        <f>EJ169*'Donnees d''entrée'!$C$511</f>
        <v>0</v>
      </c>
      <c r="ES169" s="296">
        <f>EL169*'Donnees d''entrée'!$C$512</f>
        <v>0</v>
      </c>
      <c r="ET169" s="296">
        <f>IF(ISERROR(BF58*'Donnees d''entrée'!$C$674*(EI169/(EI169+EK169+EM169))),0,BF58*'Donnees d''entrée'!$C$674*(EI169/(EI169+EK169+EM169)))</f>
        <v>0</v>
      </c>
      <c r="EU169" s="361">
        <f>IF(ISERROR(BF58*'Donnees d''entrée'!$C$674*(EK169/(EI169+EK169+EM169))),0,BF58*'Donnees d''entrée'!$C$674*(EK169/(EI169+EK169+EM169)))</f>
        <v>0</v>
      </c>
      <c r="EV169" s="361">
        <f>IF(ISERROR(BF58*'Donnees d''entrée'!$C$674*(EM169/(EI169+EK169+EM169))),0,BF58*'Donnees d''entrée'!$C$674*(EM169/(EI169+EK169+EM169)))</f>
        <v>0</v>
      </c>
      <c r="EW169" s="361">
        <f>EH169*'Donnees d''entrée'!$C$513</f>
        <v>0</v>
      </c>
      <c r="EX169" s="361">
        <f>EJ169*'Donnees d''entrée'!$C$513</f>
        <v>0</v>
      </c>
      <c r="EY169" s="361">
        <f>EL169*'Donnees d''entrée'!$C$514</f>
        <v>0</v>
      </c>
      <c r="EZ169" s="361">
        <f>EH169*'Donnees d''entrée'!$C$515</f>
        <v>0</v>
      </c>
      <c r="FA169" s="361">
        <f>EJ169*'Donnees d''entrée'!$C$515</f>
        <v>0</v>
      </c>
      <c r="FB169" s="296">
        <f t="shared" si="336"/>
        <v>0</v>
      </c>
      <c r="FC169" s="296">
        <f t="shared" si="354"/>
        <v>0</v>
      </c>
      <c r="FD169" s="296">
        <f t="shared" si="337"/>
        <v>0</v>
      </c>
      <c r="FE169" s="358">
        <f t="shared" si="286"/>
        <v>0</v>
      </c>
      <c r="FF169" s="296">
        <f t="shared" si="338"/>
        <v>0</v>
      </c>
      <c r="FG169" s="296">
        <f t="shared" si="339"/>
        <v>0</v>
      </c>
      <c r="FH169" s="296">
        <f t="shared" si="339"/>
        <v>0</v>
      </c>
      <c r="FI169" s="296">
        <f t="shared" si="340"/>
        <v>0</v>
      </c>
      <c r="FJ169" s="296">
        <f t="shared" si="341"/>
        <v>0</v>
      </c>
      <c r="FK169" s="296">
        <f t="shared" si="342"/>
        <v>0</v>
      </c>
      <c r="FL169"/>
      <c r="FM169"/>
      <c r="FN169" s="370">
        <f t="shared" si="343"/>
        <v>0</v>
      </c>
      <c r="FO169" s="370">
        <f t="shared" si="344"/>
        <v>0</v>
      </c>
      <c r="FP169" s="370">
        <f t="shared" si="345"/>
        <v>0</v>
      </c>
      <c r="FQ169" s="370">
        <f t="shared" si="355"/>
        <v>0</v>
      </c>
      <c r="FR169"/>
      <c r="FS169" s="370">
        <f t="shared" si="346"/>
        <v>0</v>
      </c>
      <c r="FT169" s="370">
        <f t="shared" si="347"/>
        <v>0</v>
      </c>
      <c r="FU169" s="370">
        <f t="shared" si="348"/>
        <v>0</v>
      </c>
      <c r="FV169"/>
      <c r="FW169" s="371">
        <f t="shared" si="349"/>
        <v>0</v>
      </c>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c r="IQ169"/>
      <c r="IR169"/>
      <c r="IS169"/>
      <c r="IT169"/>
      <c r="IU169"/>
      <c r="IV169"/>
      <c r="IW169"/>
      <c r="IX169"/>
      <c r="IY169"/>
      <c r="IZ169"/>
      <c r="JA169"/>
      <c r="JB169"/>
      <c r="JC169"/>
      <c r="JD169"/>
      <c r="JE169"/>
      <c r="JF169"/>
      <c r="JG169"/>
      <c r="JH169"/>
      <c r="JI169"/>
      <c r="JJ169"/>
      <c r="JK169"/>
      <c r="JL169"/>
      <c r="JM169"/>
      <c r="JN169"/>
      <c r="JO169"/>
      <c r="JP169"/>
      <c r="JQ169"/>
      <c r="JR169"/>
      <c r="JS169"/>
      <c r="JT169"/>
    </row>
    <row r="170" spans="1:280" hidden="1" x14ac:dyDescent="0.25">
      <c r="A170" s="279">
        <v>14</v>
      </c>
      <c r="B170" s="280" t="str">
        <f t="shared" si="287"/>
        <v/>
      </c>
      <c r="C170" s="280" t="str">
        <f t="shared" si="288"/>
        <v/>
      </c>
      <c r="D170" s="280" t="str">
        <f>IF(ISERROR(IF(AQ114&lt;&gt;"",AQ114,VLOOKUP(IF(AJ114&lt;&gt;"",AJ114,IF(AL114&lt;&gt;"",AL114,IF(AN114&lt;&gt;"",AN114))),Exploitation!$B$123:$D$127,1,FALSE))),"",IF(AQ114&lt;&gt;"",AQ114,VLOOKUP(IF(AJ114&lt;&gt;"",AJ114,IF(AL114&lt;&gt;"",AL114,IF(AN114&lt;&gt;"",AN114))),Exploitation!$B$123:$D$127,1,FALSE)))</f>
        <v/>
      </c>
      <c r="E170" s="280" t="str">
        <f>IF(ISERROR(IF(AR114&lt;&gt;"",AR114,VLOOKUP(IF(AK114&lt;&gt;"",AK114,IF(AM114&lt;&gt;"",AM114,IF(AO114&lt;&gt;"",AO114))),Exploitation!$B$123:$D$127,1,FALSE))),"",IF(AR114&lt;&gt;"",AR114,VLOOKUP(IF(AK114&lt;&gt;"",AK114,IF(AM114&lt;&gt;"",AM114,IF(AO114&lt;&gt;"",AO114))),Exploitation!$B$123:$D$127,1,FALSE)))</f>
        <v/>
      </c>
      <c r="F170" s="361">
        <f t="shared" si="289"/>
        <v>0</v>
      </c>
      <c r="G170" s="361">
        <f t="shared" si="289"/>
        <v>0</v>
      </c>
      <c r="H170" s="361">
        <f t="shared" si="290"/>
        <v>0</v>
      </c>
      <c r="I170" s="361">
        <f t="shared" si="290"/>
        <v>0</v>
      </c>
      <c r="J170" s="361">
        <f t="shared" si="291"/>
        <v>0</v>
      </c>
      <c r="K170" s="361">
        <f t="shared" si="292"/>
        <v>0</v>
      </c>
      <c r="L170" s="361">
        <f t="shared" si="293"/>
        <v>0</v>
      </c>
      <c r="M170" s="361">
        <f t="shared" si="272"/>
        <v>0</v>
      </c>
      <c r="N170" s="361">
        <f t="shared" si="272"/>
        <v>0</v>
      </c>
      <c r="O170" s="361">
        <f>F170*'Donnees d''entrée'!$C$511</f>
        <v>0</v>
      </c>
      <c r="P170" s="296">
        <f>H170*'Donnees d''entrée'!$C$511</f>
        <v>0</v>
      </c>
      <c r="Q170" s="296">
        <f>J170*'Donnees d''entrée'!$C$512</f>
        <v>0</v>
      </c>
      <c r="R170" s="296">
        <f>IF(ISERROR(J59*'Donnees d''entrée'!$C$674*(G170/(G170+I170+K170))),0,J59*'Donnees d''entrée'!$C$674*(G170/(G170+I170+K170)))</f>
        <v>0</v>
      </c>
      <c r="S170" s="361">
        <f>IF(ISERROR(J59*'Donnees d''entrée'!$C$674*(I170/(G170+I170+K170))),0,J59*'Donnees d''entrée'!$C$674*(I170/(G170+I170+K170)))</f>
        <v>0</v>
      </c>
      <c r="T170" s="361">
        <f>IF(ISERROR(J59*'Donnees d''entrée'!$C$674*(K170/(G170+I170+K170))),0,J59*'Donnees d''entrée'!$C$674*(K170/(G170+I170+K170)))</f>
        <v>0</v>
      </c>
      <c r="U170" s="361">
        <f>F170*'Donnees d''entrée'!$C$513</f>
        <v>0</v>
      </c>
      <c r="V170" s="361">
        <f>H170*'Donnees d''entrée'!$C$513</f>
        <v>0</v>
      </c>
      <c r="W170" s="361">
        <f>J170*'Donnees d''entrée'!$C$514</f>
        <v>0</v>
      </c>
      <c r="X170" s="361">
        <f>F170*'Donnees d''entrée'!$C$515</f>
        <v>0</v>
      </c>
      <c r="Y170" s="361">
        <f>H170*'Donnees d''entrée'!$C$515</f>
        <v>0</v>
      </c>
      <c r="Z170" s="296">
        <f t="shared" si="294"/>
        <v>0</v>
      </c>
      <c r="AA170" s="296">
        <f t="shared" si="350"/>
        <v>0</v>
      </c>
      <c r="AB170" s="296">
        <f t="shared" si="295"/>
        <v>0</v>
      </c>
      <c r="AC170" s="358">
        <f t="shared" si="273"/>
        <v>0</v>
      </c>
      <c r="AD170" s="296">
        <f t="shared" si="296"/>
        <v>0</v>
      </c>
      <c r="AE170" s="296">
        <f t="shared" si="274"/>
        <v>0</v>
      </c>
      <c r="AF170" s="296">
        <f t="shared" si="274"/>
        <v>0</v>
      </c>
      <c r="AG170" s="296">
        <f t="shared" si="297"/>
        <v>0</v>
      </c>
      <c r="AH170" s="296">
        <f t="shared" si="298"/>
        <v>0</v>
      </c>
      <c r="AI170" s="296">
        <f t="shared" si="299"/>
        <v>0</v>
      </c>
      <c r="AJ170" s="280" t="str">
        <f t="shared" si="300"/>
        <v/>
      </c>
      <c r="AK170" s="280" t="str">
        <f>IF(ISERROR(IF(CP114&lt;&gt;"",CP114,VLOOKUP(IF(CI114&lt;&gt;"",CI114,IF(CK114&lt;&gt;"",CK114,IF(CM114&lt;&gt;"",CM114))),Exploitation!$B$123:$D$127,1,FALSE))),"",IF(CP114&lt;&gt;"",CP114,VLOOKUP(IF(CI114&lt;&gt;"",CI114,IF(CK114&lt;&gt;"",CK114,IF(CM114&lt;&gt;"",CM114))),Exploitation!$B$123:$D$127,1,FALSE)))</f>
        <v/>
      </c>
      <c r="AL170" s="280" t="str">
        <f>IF(ISERROR(IF(CQ114&lt;&gt;"",CQ114,VLOOKUP(IF(CJ114&lt;&gt;"",CJ114,IF(CL114&lt;&gt;"",CL114,IF(CN114&lt;&gt;"",CN114))),Exploitation!$B$123:$D$127,1,FALSE))),"",IF(CQ114&lt;&gt;"",CQ114,VLOOKUP(IF(CJ114&lt;&gt;"",CJ114,IF(CL114&lt;&gt;"",CL114,IF(CN114&lt;&gt;"",CN114))),Exploitation!$B$123:$D$127,1,FALSE)))</f>
        <v/>
      </c>
      <c r="AM170" s="361">
        <f t="shared" si="301"/>
        <v>0</v>
      </c>
      <c r="AN170" s="361">
        <f t="shared" si="275"/>
        <v>0</v>
      </c>
      <c r="AO170" s="361">
        <f t="shared" si="275"/>
        <v>0</v>
      </c>
      <c r="AP170" s="361">
        <f t="shared" si="275"/>
        <v>0</v>
      </c>
      <c r="AQ170" s="361">
        <f t="shared" si="302"/>
        <v>0</v>
      </c>
      <c r="AR170" s="361">
        <f t="shared" si="275"/>
        <v>0</v>
      </c>
      <c r="AS170" s="361">
        <f t="shared" si="303"/>
        <v>0</v>
      </c>
      <c r="AT170" s="361">
        <f t="shared" si="303"/>
        <v>0</v>
      </c>
      <c r="AU170" s="361">
        <f t="shared" si="303"/>
        <v>0</v>
      </c>
      <c r="AV170" s="361">
        <f>AM170*'Donnees d''entrée'!$C$511</f>
        <v>0</v>
      </c>
      <c r="AW170" s="296">
        <f>AO170*'Donnees d''entrée'!$C$511</f>
        <v>0</v>
      </c>
      <c r="AX170" s="296">
        <f>AQ170*'Donnees d''entrée'!$C$512</f>
        <v>0</v>
      </c>
      <c r="AY170" s="296">
        <f>IF(ISERROR(V59*'Donnees d''entrée'!$C$674*(AN170/(AN170+AP170+AR170))),0,V59*'Donnees d''entrée'!$C$674*(AN170/(AN170+AP170+AR170)))</f>
        <v>0</v>
      </c>
      <c r="AZ170" s="361">
        <f>IF(ISERROR(V59*'Donnees d''entrée'!$C$674*(AP170/(AN170+AP170+AR170))),0,V59*'Donnees d''entrée'!$C$674*(AP170/(AN170+AP170+AR170)))</f>
        <v>0</v>
      </c>
      <c r="BA170" s="361">
        <f>IF(ISERROR(V59*'Donnees d''entrée'!$C$674*(AR170/(AN170+AP170+AR170))),0,V59*'Donnees d''entrée'!$C$674*(AR170/(AN170+AP170+AR170)))</f>
        <v>0</v>
      </c>
      <c r="BB170" s="361">
        <f>AM170*'Donnees d''entrée'!$C$513</f>
        <v>0</v>
      </c>
      <c r="BC170" s="361">
        <f>AO170*'Donnees d''entrée'!$C$513</f>
        <v>0</v>
      </c>
      <c r="BD170" s="361">
        <f>AQ170*'Donnees d''entrée'!$C$514</f>
        <v>0</v>
      </c>
      <c r="BE170" s="361">
        <f>AM170*'Donnees d''entrée'!$C$515</f>
        <v>0</v>
      </c>
      <c r="BF170" s="361">
        <f>AO170*'Donnees d''entrée'!$C$515</f>
        <v>0</v>
      </c>
      <c r="BG170" s="296">
        <f t="shared" si="304"/>
        <v>0</v>
      </c>
      <c r="BH170" s="296">
        <f t="shared" si="351"/>
        <v>0</v>
      </c>
      <c r="BI170" s="296">
        <f t="shared" si="305"/>
        <v>0</v>
      </c>
      <c r="BJ170" s="358">
        <f t="shared" si="276"/>
        <v>0</v>
      </c>
      <c r="BK170" s="296">
        <f t="shared" si="306"/>
        <v>0</v>
      </c>
      <c r="BL170" s="296">
        <f t="shared" si="277"/>
        <v>0</v>
      </c>
      <c r="BM170" s="296">
        <f t="shared" si="277"/>
        <v>0</v>
      </c>
      <c r="BN170" s="296">
        <f t="shared" si="307"/>
        <v>0</v>
      </c>
      <c r="BO170" s="296">
        <f t="shared" si="308"/>
        <v>0</v>
      </c>
      <c r="BP170" s="296">
        <f t="shared" si="309"/>
        <v>0</v>
      </c>
      <c r="BQ170" s="280" t="str">
        <f t="shared" si="310"/>
        <v/>
      </c>
      <c r="BR170" s="280" t="str">
        <f>IF(ISERROR(IF(EO114&lt;&gt;"",EO114,VLOOKUP(IF(EH114&lt;&gt;"",EH114,IF(EJ114&lt;&gt;"",EJ114,IF(EL114&lt;&gt;"",EL114))),Exploitation!$B$123:$D$127,1,FALSE))),"",IF(EO114&lt;&gt;"",EO114,VLOOKUP(IF(EH114&lt;&gt;"",EH114,IF(EJ114&lt;&gt;"",EJ114,IF(EL114&lt;&gt;"",EL114))),Exploitation!$B$123:$D$127,1,FALSE)))</f>
        <v/>
      </c>
      <c r="BS170" s="280" t="str">
        <f>IF(ISERROR(IF(EP114&lt;&gt;"",EP114,VLOOKUP(IF(EI114&lt;&gt;"",EI114,IF(EK114&lt;&gt;"",EK114,IF(EM114&lt;&gt;"",EM114))),Exploitation!$B$123:$D$127,1,FALSE))),"",IF(EP114&lt;&gt;"",EP114,VLOOKUP(IF(EI114&lt;&gt;"",EI114,IF(EK114&lt;&gt;"",EK114,IF(EM114&lt;&gt;"",EM114))),Exploitation!$B$123:$D$127,1,FALSE)))</f>
        <v/>
      </c>
      <c r="BT170" s="361">
        <f t="shared" si="311"/>
        <v>0</v>
      </c>
      <c r="BU170" s="361">
        <f t="shared" si="278"/>
        <v>0</v>
      </c>
      <c r="BV170" s="361">
        <f t="shared" si="278"/>
        <v>0</v>
      </c>
      <c r="BW170" s="361">
        <f t="shared" si="278"/>
        <v>0</v>
      </c>
      <c r="BX170" s="361">
        <f t="shared" si="312"/>
        <v>0</v>
      </c>
      <c r="BY170" s="361">
        <f t="shared" si="278"/>
        <v>0</v>
      </c>
      <c r="BZ170" s="361">
        <f t="shared" si="313"/>
        <v>0</v>
      </c>
      <c r="CA170" s="361">
        <f t="shared" si="279"/>
        <v>0</v>
      </c>
      <c r="CB170" s="361">
        <f t="shared" si="279"/>
        <v>0</v>
      </c>
      <c r="CC170" s="361">
        <f>BT170*'Donnees d''entrée'!$C$511</f>
        <v>0</v>
      </c>
      <c r="CD170" s="296">
        <f>BV170*'Donnees d''entrée'!$C$511</f>
        <v>0</v>
      </c>
      <c r="CE170" s="296">
        <f>BX170*'Donnees d''entrée'!$C$512</f>
        <v>0</v>
      </c>
      <c r="CF170" s="296">
        <f>IF(ISERROR(BC59*'Donnees d''entrée'!$C$674*(BU170/(BU170+BW170+BY170))),0,BC59*'Donnees d''entrée'!$C$674*(BU170/(BU170+BW170+BY170)))</f>
        <v>0</v>
      </c>
      <c r="CG170" s="361">
        <f>IF(ISERROR(AH59*'Donnees d''entrée'!$C$674*(BW170/(BU170+BW170+BY170))),0,AH59*'Donnees d''entrée'!$C$674*(BW170/(BU170+BW170+BY170)))</f>
        <v>0</v>
      </c>
      <c r="CH170" s="361">
        <f>IF(ISERROR(AH59*'Donnees d''entrée'!$C$674*(BY170/(BU170+BW170+BY170))),0,AH59*'Donnees d''entrée'!$C$674*(BY170/(BU170+BW170+BY170)))</f>
        <v>0</v>
      </c>
      <c r="CI170" s="361">
        <f>BT170*'Donnees d''entrée'!$C$513</f>
        <v>0</v>
      </c>
      <c r="CJ170" s="361">
        <f>BV170*'Donnees d''entrée'!$C$513</f>
        <v>0</v>
      </c>
      <c r="CK170" s="361">
        <f>BX170*'Donnees d''entrée'!$C$514</f>
        <v>0</v>
      </c>
      <c r="CL170" s="361">
        <f>BT170*'Donnees d''entrée'!$C$515</f>
        <v>0</v>
      </c>
      <c r="CM170" s="361">
        <f>BV170*'Donnees d''entrée'!$C$515</f>
        <v>0</v>
      </c>
      <c r="CN170" s="296">
        <f t="shared" si="314"/>
        <v>0</v>
      </c>
      <c r="CO170" s="296">
        <f t="shared" si="352"/>
        <v>0</v>
      </c>
      <c r="CP170" s="296">
        <f t="shared" si="315"/>
        <v>0</v>
      </c>
      <c r="CQ170" s="358">
        <f t="shared" si="280"/>
        <v>0</v>
      </c>
      <c r="CR170" s="296">
        <f t="shared" si="316"/>
        <v>0</v>
      </c>
      <c r="CS170" s="296">
        <f t="shared" si="317"/>
        <v>0</v>
      </c>
      <c r="CT170" s="296">
        <f t="shared" si="317"/>
        <v>0</v>
      </c>
      <c r="CU170" s="296">
        <f t="shared" si="318"/>
        <v>0</v>
      </c>
      <c r="CV170" s="296">
        <f t="shared" si="319"/>
        <v>0</v>
      </c>
      <c r="CW170" s="296">
        <f t="shared" si="320"/>
        <v>0</v>
      </c>
      <c r="CX170" s="369" t="str">
        <f t="shared" si="321"/>
        <v/>
      </c>
      <c r="CY170" s="280" t="str">
        <f>IF(ISERROR(IF(GN114&lt;&gt;"",GN114,VLOOKUP(IF(GG114&lt;&gt;"",GG114,IF(GI114&lt;&gt;"",GI114,IF(GK114&lt;&gt;"",GK114))),Exploitation!$B$123:$D$127,1,FALSE))),"",IF(GN114&lt;&gt;"",GN114,VLOOKUP(IF(GG114&lt;&gt;"",GG114,IF(GI114&lt;&gt;"",GI114,IF(GK114&lt;&gt;"",GK114))),Exploitation!$B$123:$D$127,1,FALSE)))</f>
        <v/>
      </c>
      <c r="CZ170" s="280" t="str">
        <f>IF(ISERROR(IF(GO114&lt;&gt;"",GO114,VLOOKUP(IF(GH114&lt;&gt;"",GH114,IF(GJ114&lt;&gt;"",GJ114,IF(GL114&lt;&gt;"",GL114))),Exploitation!$B$123:$D$127,1,FALSE))),"",IF(GO114&lt;&gt;"",GO114,VLOOKUP(IF(GH114&lt;&gt;"",GH114,IF(GJ114&lt;&gt;"",GJ114,IF(GL114&lt;&gt;"",GL114))),Exploitation!$B$123:$D$127,1,FALSE)))</f>
        <v/>
      </c>
      <c r="DA170" s="361">
        <f t="shared" si="322"/>
        <v>0</v>
      </c>
      <c r="DB170" s="361">
        <f t="shared" si="281"/>
        <v>0</v>
      </c>
      <c r="DC170" s="361">
        <f t="shared" si="281"/>
        <v>0</v>
      </c>
      <c r="DD170" s="361">
        <f t="shared" si="281"/>
        <v>0</v>
      </c>
      <c r="DE170" s="361">
        <f t="shared" si="323"/>
        <v>0</v>
      </c>
      <c r="DF170" s="361">
        <f t="shared" si="281"/>
        <v>0</v>
      </c>
      <c r="DG170" s="361">
        <f t="shared" si="324"/>
        <v>0</v>
      </c>
      <c r="DH170" s="361">
        <f t="shared" si="282"/>
        <v>0</v>
      </c>
      <c r="DI170" s="361">
        <f t="shared" si="282"/>
        <v>0</v>
      </c>
      <c r="DJ170" s="361">
        <f>DA170*'Donnees d''entrée'!$C$511</f>
        <v>0</v>
      </c>
      <c r="DK170" s="296">
        <f>DC170*'Donnees d''entrée'!$C$511</f>
        <v>0</v>
      </c>
      <c r="DL170" s="296">
        <f>DE170*'Donnees d''entrée'!$C$512</f>
        <v>0</v>
      </c>
      <c r="DM170" s="296">
        <f>IF(ISERROR(AT59*'Donnees d''entrée'!$C$674*(DB170/(DB170+DD170+DF170))),0,AT59*'Donnees d''entrée'!$C$674*(DB170/(DB170+DD170+DF170)))</f>
        <v>0</v>
      </c>
      <c r="DN170" s="361">
        <f>IF(ISERROR(AT59*'Donnees d''entrée'!$C$674*(DD170/(DB170+DD170+DF170))),0,AT59*'Donnees d''entrée'!$C$674*(DD170/(DB170+DD170+DF170)))</f>
        <v>0</v>
      </c>
      <c r="DO170" s="361">
        <f>IF(ISERROR(AT59*'Donnees d''entrée'!$C$674*(DF170/(DB170+DD170+DF170))),0,AT59*'Donnees d''entrée'!$C$674*(DF170/(DB170+DD170+DF170)))</f>
        <v>0</v>
      </c>
      <c r="DP170" s="361">
        <f>DA170*'Donnees d''entrée'!$C$513</f>
        <v>0</v>
      </c>
      <c r="DQ170" s="361">
        <f>DC170*'Donnees d''entrée'!$C$513</f>
        <v>0</v>
      </c>
      <c r="DR170" s="361">
        <f>DE170*'Donnees d''entrée'!$C$514</f>
        <v>0</v>
      </c>
      <c r="DS170" s="361">
        <f>DA170*'Donnees d''entrée'!$C$515</f>
        <v>0</v>
      </c>
      <c r="DT170" s="361">
        <f>DC170*'Donnees d''entrée'!$C$515</f>
        <v>0</v>
      </c>
      <c r="DU170" s="296">
        <f t="shared" si="325"/>
        <v>0</v>
      </c>
      <c r="DV170" s="296">
        <f t="shared" si="353"/>
        <v>0</v>
      </c>
      <c r="DW170" s="296">
        <f t="shared" si="326"/>
        <v>0</v>
      </c>
      <c r="DX170" s="358">
        <f t="shared" si="283"/>
        <v>0</v>
      </c>
      <c r="DY170" s="296">
        <f t="shared" si="327"/>
        <v>0</v>
      </c>
      <c r="DZ170" s="296">
        <f t="shared" si="328"/>
        <v>0</v>
      </c>
      <c r="EA170" s="296">
        <f t="shared" si="328"/>
        <v>0</v>
      </c>
      <c r="EB170" s="296">
        <f t="shared" si="329"/>
        <v>0</v>
      </c>
      <c r="EC170" s="296">
        <f t="shared" si="330"/>
        <v>0</v>
      </c>
      <c r="ED170" s="296">
        <f t="shared" si="331"/>
        <v>0</v>
      </c>
      <c r="EE170" s="369" t="str">
        <f t="shared" si="332"/>
        <v/>
      </c>
      <c r="EF170" s="280" t="str">
        <f>IF(ISERROR(IF(IM114&lt;&gt;"",IM114,VLOOKUP(IF(IF114&lt;&gt;"",IF114,IF(IH114&lt;&gt;"",IH114,IF(IJ114&lt;&gt;"",IJ114))),Exploitation!$B$123:$D$127,1,FALSE))),"",IF(IM114&lt;&gt;"",IM114,VLOOKUP(IF(IF114&lt;&gt;"",IF114,IF(IH114&lt;&gt;"",IH114,IF(IJ114&lt;&gt;"",IJ114))),Exploitation!$B$123:$D$127,1,FALSE)))</f>
        <v/>
      </c>
      <c r="EG170" s="280" t="str">
        <f>IF(ISERROR(IF(IN114&lt;&gt;"",IN114,VLOOKUP(IF(IG114&lt;&gt;"",IG114,IF(II114&lt;&gt;"",II114,IF(IK114&lt;&gt;"",IK114))),Exploitation!$B$123:$D$127,1,FALSE))),"",IF(IN114&lt;&gt;"",IN114,VLOOKUP(IF(IG114&lt;&gt;"",IG114,IF(II114&lt;&gt;"",II114,IF(IK114&lt;&gt;"",IK114))),Exploitation!$B$123:$D$127,1,FALSE)))</f>
        <v/>
      </c>
      <c r="EH170" s="361">
        <f t="shared" si="333"/>
        <v>0</v>
      </c>
      <c r="EI170" s="361">
        <f t="shared" si="284"/>
        <v>0</v>
      </c>
      <c r="EJ170" s="361">
        <f t="shared" si="284"/>
        <v>0</v>
      </c>
      <c r="EK170" s="361">
        <f t="shared" si="284"/>
        <v>0</v>
      </c>
      <c r="EL170" s="361">
        <f t="shared" si="334"/>
        <v>0</v>
      </c>
      <c r="EM170" s="361">
        <f t="shared" si="284"/>
        <v>0</v>
      </c>
      <c r="EN170" s="361">
        <f t="shared" si="335"/>
        <v>0</v>
      </c>
      <c r="EO170" s="361">
        <f t="shared" si="285"/>
        <v>0</v>
      </c>
      <c r="EP170" s="361">
        <f t="shared" si="285"/>
        <v>0</v>
      </c>
      <c r="EQ170" s="361">
        <f>EH170*'Donnees d''entrée'!$C$511</f>
        <v>0</v>
      </c>
      <c r="ER170" s="296">
        <f>EJ170*'Donnees d''entrée'!$C$511</f>
        <v>0</v>
      </c>
      <c r="ES170" s="296">
        <f>EL170*'Donnees d''entrée'!$C$512</f>
        <v>0</v>
      </c>
      <c r="ET170" s="296">
        <f>IF(ISERROR(BF59*'Donnees d''entrée'!$C$674*(EI170/(EI170+EK170+EM170))),0,BF59*'Donnees d''entrée'!$C$674*(EI170/(EI170+EK170+EM170)))</f>
        <v>0</v>
      </c>
      <c r="EU170" s="361">
        <f>IF(ISERROR(BF59*'Donnees d''entrée'!$C$674*(EK170/(EI170+EK170+EM170))),0,BF59*'Donnees d''entrée'!$C$674*(EK170/(EI170+EK170+EM170)))</f>
        <v>0</v>
      </c>
      <c r="EV170" s="361">
        <f>IF(ISERROR(BF59*'Donnees d''entrée'!$C$674*(EM170/(EI170+EK170+EM170))),0,BF59*'Donnees d''entrée'!$C$674*(EM170/(EI170+EK170+EM170)))</f>
        <v>0</v>
      </c>
      <c r="EW170" s="361">
        <f>EH170*'Donnees d''entrée'!$C$513</f>
        <v>0</v>
      </c>
      <c r="EX170" s="361">
        <f>EJ170*'Donnees d''entrée'!$C$513</f>
        <v>0</v>
      </c>
      <c r="EY170" s="361">
        <f>EL170*'Donnees d''entrée'!$C$514</f>
        <v>0</v>
      </c>
      <c r="EZ170" s="361">
        <f>EH170*'Donnees d''entrée'!$C$515</f>
        <v>0</v>
      </c>
      <c r="FA170" s="361">
        <f>EJ170*'Donnees d''entrée'!$C$515</f>
        <v>0</v>
      </c>
      <c r="FB170" s="296">
        <f t="shared" si="336"/>
        <v>0</v>
      </c>
      <c r="FC170" s="296">
        <f t="shared" si="354"/>
        <v>0</v>
      </c>
      <c r="FD170" s="296">
        <f t="shared" si="337"/>
        <v>0</v>
      </c>
      <c r="FE170" s="358">
        <f t="shared" si="286"/>
        <v>0</v>
      </c>
      <c r="FF170" s="296">
        <f t="shared" si="338"/>
        <v>0</v>
      </c>
      <c r="FG170" s="296">
        <f t="shared" si="339"/>
        <v>0</v>
      </c>
      <c r="FH170" s="296">
        <f t="shared" si="339"/>
        <v>0</v>
      </c>
      <c r="FI170" s="296">
        <f t="shared" si="340"/>
        <v>0</v>
      </c>
      <c r="FJ170" s="296">
        <f t="shared" si="341"/>
        <v>0</v>
      </c>
      <c r="FK170" s="296">
        <f t="shared" si="342"/>
        <v>0</v>
      </c>
      <c r="FL170"/>
      <c r="FM170"/>
      <c r="FN170" s="370">
        <f t="shared" si="343"/>
        <v>0</v>
      </c>
      <c r="FO170" s="370">
        <f t="shared" si="344"/>
        <v>0</v>
      </c>
      <c r="FP170" s="370">
        <f t="shared" si="345"/>
        <v>0</v>
      </c>
      <c r="FQ170" s="370">
        <f t="shared" si="355"/>
        <v>0</v>
      </c>
      <c r="FR170"/>
      <c r="FS170" s="370">
        <f t="shared" si="346"/>
        <v>0</v>
      </c>
      <c r="FT170" s="370">
        <f t="shared" si="347"/>
        <v>0</v>
      </c>
      <c r="FU170" s="370">
        <f t="shared" si="348"/>
        <v>0</v>
      </c>
      <c r="FV170"/>
      <c r="FW170" s="371">
        <f t="shared" si="349"/>
        <v>0</v>
      </c>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c r="IQ170"/>
      <c r="IR170"/>
      <c r="IS170"/>
      <c r="IT170"/>
      <c r="IU170"/>
      <c r="IV170"/>
      <c r="IW170"/>
      <c r="IX170"/>
      <c r="IY170"/>
      <c r="IZ170"/>
      <c r="JA170"/>
      <c r="JB170"/>
      <c r="JC170"/>
      <c r="JD170"/>
      <c r="JE170"/>
      <c r="JF170"/>
      <c r="JG170"/>
      <c r="JH170"/>
      <c r="JI170"/>
      <c r="JJ170"/>
      <c r="JK170"/>
      <c r="JL170"/>
      <c r="JM170"/>
      <c r="JN170"/>
      <c r="JO170"/>
      <c r="JP170"/>
      <c r="JQ170"/>
      <c r="JR170"/>
      <c r="JS170"/>
      <c r="JT170"/>
    </row>
    <row r="171" spans="1:280" hidden="1" x14ac:dyDescent="0.25">
      <c r="A171" s="279">
        <v>15</v>
      </c>
      <c r="B171" s="280" t="str">
        <f t="shared" si="287"/>
        <v/>
      </c>
      <c r="C171" s="280" t="str">
        <f t="shared" si="288"/>
        <v/>
      </c>
      <c r="D171" s="280" t="str">
        <f>IF(ISERROR(IF(AQ115&lt;&gt;"",AQ115,VLOOKUP(IF(AJ115&lt;&gt;"",AJ115,IF(AL115&lt;&gt;"",AL115,IF(AN115&lt;&gt;"",AN115))),Exploitation!$B$123:$D$127,1,FALSE))),"",IF(AQ115&lt;&gt;"",AQ115,VLOOKUP(IF(AJ115&lt;&gt;"",AJ115,IF(AL115&lt;&gt;"",AL115,IF(AN115&lt;&gt;"",AN115))),Exploitation!$B$123:$D$127,1,FALSE)))</f>
        <v/>
      </c>
      <c r="E171" s="280" t="str">
        <f>IF(ISERROR(IF(AR115&lt;&gt;"",AR115,VLOOKUP(IF(AK115&lt;&gt;"",AK115,IF(AM115&lt;&gt;"",AM115,IF(AO115&lt;&gt;"",AO115))),Exploitation!$B$123:$D$127,1,FALSE))),"",IF(AR115&lt;&gt;"",AR115,VLOOKUP(IF(AK115&lt;&gt;"",AK115,IF(AM115&lt;&gt;"",AM115,IF(AO115&lt;&gt;"",AO115))),Exploitation!$B$123:$D$127,1,FALSE)))</f>
        <v/>
      </c>
      <c r="F171" s="361">
        <f t="shared" si="289"/>
        <v>0</v>
      </c>
      <c r="G171" s="361">
        <f t="shared" si="289"/>
        <v>0</v>
      </c>
      <c r="H171" s="361">
        <f t="shared" si="290"/>
        <v>0</v>
      </c>
      <c r="I171" s="361">
        <f t="shared" si="290"/>
        <v>0</v>
      </c>
      <c r="J171" s="361">
        <f t="shared" si="291"/>
        <v>0</v>
      </c>
      <c r="K171" s="361">
        <f t="shared" si="292"/>
        <v>0</v>
      </c>
      <c r="L171" s="361">
        <f t="shared" si="293"/>
        <v>0</v>
      </c>
      <c r="M171" s="361">
        <f t="shared" si="272"/>
        <v>0</v>
      </c>
      <c r="N171" s="361">
        <f t="shared" si="272"/>
        <v>0</v>
      </c>
      <c r="O171" s="361">
        <f>F171*'Donnees d''entrée'!$C$511</f>
        <v>0</v>
      </c>
      <c r="P171" s="296">
        <f>H171*'Donnees d''entrée'!$C$511</f>
        <v>0</v>
      </c>
      <c r="Q171" s="296">
        <f>J171*'Donnees d''entrée'!$C$512</f>
        <v>0</v>
      </c>
      <c r="R171" s="296">
        <f>IF(ISERROR(J60*'Donnees d''entrée'!$C$674*(G171/(G171+I171+K171))),0,J60*'Donnees d''entrée'!$C$674*(G171/(G171+I171+K171)))</f>
        <v>0</v>
      </c>
      <c r="S171" s="361">
        <f>IF(ISERROR(J60*'Donnees d''entrée'!$C$674*(I171/(G171+I171+K171))),0,J60*'Donnees d''entrée'!$C$674*(I171/(G171+I171+K171)))</f>
        <v>0</v>
      </c>
      <c r="T171" s="361">
        <f>IF(ISERROR(J60*'Donnees d''entrée'!$C$674*(K171/(G171+I171+K171))),0,J60*'Donnees d''entrée'!$C$674*(K171/(G171+I171+K171)))</f>
        <v>0</v>
      </c>
      <c r="U171" s="361">
        <f>F171*'Donnees d''entrée'!$C$513</f>
        <v>0</v>
      </c>
      <c r="V171" s="361">
        <f>H171*'Donnees d''entrée'!$C$513</f>
        <v>0</v>
      </c>
      <c r="W171" s="361">
        <f>J171*'Donnees d''entrée'!$C$514</f>
        <v>0</v>
      </c>
      <c r="X171" s="361">
        <f>F171*'Donnees d''entrée'!$C$515</f>
        <v>0</v>
      </c>
      <c r="Y171" s="361">
        <f>H171*'Donnees d''entrée'!$C$515</f>
        <v>0</v>
      </c>
      <c r="Z171" s="296">
        <f t="shared" si="294"/>
        <v>0</v>
      </c>
      <c r="AA171" s="296">
        <f t="shared" si="350"/>
        <v>0</v>
      </c>
      <c r="AB171" s="296">
        <f t="shared" si="295"/>
        <v>0</v>
      </c>
      <c r="AC171" s="358">
        <f t="shared" si="273"/>
        <v>0</v>
      </c>
      <c r="AD171" s="296">
        <f t="shared" si="296"/>
        <v>0</v>
      </c>
      <c r="AE171" s="296">
        <f t="shared" si="274"/>
        <v>0</v>
      </c>
      <c r="AF171" s="296">
        <f t="shared" si="274"/>
        <v>0</v>
      </c>
      <c r="AG171" s="296">
        <f t="shared" si="297"/>
        <v>0</v>
      </c>
      <c r="AH171" s="296">
        <f t="shared" si="298"/>
        <v>0</v>
      </c>
      <c r="AI171" s="296">
        <f t="shared" si="299"/>
        <v>0</v>
      </c>
      <c r="AJ171" s="280" t="str">
        <f t="shared" si="300"/>
        <v/>
      </c>
      <c r="AK171" s="280" t="str">
        <f>IF(ISERROR(IF(CP115&lt;&gt;"",CP115,VLOOKUP(IF(CI115&lt;&gt;"",CI115,IF(CK115&lt;&gt;"",CK115,IF(CM115&lt;&gt;"",CM115))),Exploitation!$B$123:$D$127,1,FALSE))),"",IF(CP115&lt;&gt;"",CP115,VLOOKUP(IF(CI115&lt;&gt;"",CI115,IF(CK115&lt;&gt;"",CK115,IF(CM115&lt;&gt;"",CM115))),Exploitation!$B$123:$D$127,1,FALSE)))</f>
        <v/>
      </c>
      <c r="AL171" s="280" t="str">
        <f>IF(ISERROR(IF(CQ115&lt;&gt;"",CQ115,VLOOKUP(IF(CJ115&lt;&gt;"",CJ115,IF(CL115&lt;&gt;"",CL115,IF(CN115&lt;&gt;"",CN115))),Exploitation!$B$123:$D$127,1,FALSE))),"",IF(CQ115&lt;&gt;"",CQ115,VLOOKUP(IF(CJ115&lt;&gt;"",CJ115,IF(CL115&lt;&gt;"",CL115,IF(CN115&lt;&gt;"",CN115))),Exploitation!$B$123:$D$127,1,FALSE)))</f>
        <v/>
      </c>
      <c r="AM171" s="361">
        <f t="shared" si="301"/>
        <v>0</v>
      </c>
      <c r="AN171" s="361">
        <f t="shared" si="275"/>
        <v>0</v>
      </c>
      <c r="AO171" s="361">
        <f t="shared" si="275"/>
        <v>0</v>
      </c>
      <c r="AP171" s="361">
        <f t="shared" si="275"/>
        <v>0</v>
      </c>
      <c r="AQ171" s="361">
        <f t="shared" si="302"/>
        <v>0</v>
      </c>
      <c r="AR171" s="361">
        <f t="shared" si="275"/>
        <v>0</v>
      </c>
      <c r="AS171" s="361">
        <f t="shared" si="303"/>
        <v>0</v>
      </c>
      <c r="AT171" s="361">
        <f t="shared" si="303"/>
        <v>0</v>
      </c>
      <c r="AU171" s="361">
        <f t="shared" si="303"/>
        <v>0</v>
      </c>
      <c r="AV171" s="361">
        <f>AM171*'Donnees d''entrée'!$C$511</f>
        <v>0</v>
      </c>
      <c r="AW171" s="296">
        <f>AO171*'Donnees d''entrée'!$C$511</f>
        <v>0</v>
      </c>
      <c r="AX171" s="296">
        <f>AQ171*'Donnees d''entrée'!$C$512</f>
        <v>0</v>
      </c>
      <c r="AY171" s="296">
        <f>IF(ISERROR(V60*'Donnees d''entrée'!$C$674*(AN171/(AN171+AP171+AR171))),0,V60*'Donnees d''entrée'!$C$674*(AN171/(AN171+AP171+AR171)))</f>
        <v>0</v>
      </c>
      <c r="AZ171" s="361">
        <f>IF(ISERROR(V60*'Donnees d''entrée'!$C$674*(AP171/(AN171+AP171+AR171))),0,V60*'Donnees d''entrée'!$C$674*(AP171/(AN171+AP171+AR171)))</f>
        <v>0</v>
      </c>
      <c r="BA171" s="361">
        <f>IF(ISERROR(V60*'Donnees d''entrée'!$C$674*(AR171/(AN171+AP171+AR171))),0,V60*'Donnees d''entrée'!$C$674*(AR171/(AN171+AP171+AR171)))</f>
        <v>0</v>
      </c>
      <c r="BB171" s="361">
        <f>AM171*'Donnees d''entrée'!$C$513</f>
        <v>0</v>
      </c>
      <c r="BC171" s="361">
        <f>AO171*'Donnees d''entrée'!$C$513</f>
        <v>0</v>
      </c>
      <c r="BD171" s="361">
        <f>AQ171*'Donnees d''entrée'!$C$514</f>
        <v>0</v>
      </c>
      <c r="BE171" s="361">
        <f>AM171*'Donnees d''entrée'!$C$515</f>
        <v>0</v>
      </c>
      <c r="BF171" s="361">
        <f>AO171*'Donnees d''entrée'!$C$515</f>
        <v>0</v>
      </c>
      <c r="BG171" s="296">
        <f t="shared" si="304"/>
        <v>0</v>
      </c>
      <c r="BH171" s="296">
        <f t="shared" si="351"/>
        <v>0</v>
      </c>
      <c r="BI171" s="296">
        <f t="shared" si="305"/>
        <v>0</v>
      </c>
      <c r="BJ171" s="358">
        <f t="shared" si="276"/>
        <v>0</v>
      </c>
      <c r="BK171" s="296">
        <f t="shared" si="306"/>
        <v>0</v>
      </c>
      <c r="BL171" s="296">
        <f t="shared" si="277"/>
        <v>0</v>
      </c>
      <c r="BM171" s="296">
        <f t="shared" si="277"/>
        <v>0</v>
      </c>
      <c r="BN171" s="296">
        <f t="shared" si="307"/>
        <v>0</v>
      </c>
      <c r="BO171" s="296">
        <f t="shared" si="308"/>
        <v>0</v>
      </c>
      <c r="BP171" s="296">
        <f t="shared" si="309"/>
        <v>0</v>
      </c>
      <c r="BQ171" s="280" t="str">
        <f t="shared" si="310"/>
        <v/>
      </c>
      <c r="BR171" s="280" t="str">
        <f>IF(ISERROR(IF(EO115&lt;&gt;"",EO115,VLOOKUP(IF(EH115&lt;&gt;"",EH115,IF(EJ115&lt;&gt;"",EJ115,IF(EL115&lt;&gt;"",EL115))),Exploitation!$B$123:$D$127,1,FALSE))),"",IF(EO115&lt;&gt;"",EO115,VLOOKUP(IF(EH115&lt;&gt;"",EH115,IF(EJ115&lt;&gt;"",EJ115,IF(EL115&lt;&gt;"",EL115))),Exploitation!$B$123:$D$127,1,FALSE)))</f>
        <v/>
      </c>
      <c r="BS171" s="280" t="str">
        <f>IF(ISERROR(IF(EP115&lt;&gt;"",EP115,VLOOKUP(IF(EI115&lt;&gt;"",EI115,IF(EK115&lt;&gt;"",EK115,IF(EM115&lt;&gt;"",EM115))),Exploitation!$B$123:$D$127,1,FALSE))),"",IF(EP115&lt;&gt;"",EP115,VLOOKUP(IF(EI115&lt;&gt;"",EI115,IF(EK115&lt;&gt;"",EK115,IF(EM115&lt;&gt;"",EM115))),Exploitation!$B$123:$D$127,1,FALSE)))</f>
        <v/>
      </c>
      <c r="BT171" s="361">
        <f t="shared" si="311"/>
        <v>0</v>
      </c>
      <c r="BU171" s="361">
        <f t="shared" si="278"/>
        <v>0</v>
      </c>
      <c r="BV171" s="361">
        <f t="shared" si="278"/>
        <v>0</v>
      </c>
      <c r="BW171" s="361">
        <f t="shared" si="278"/>
        <v>0</v>
      </c>
      <c r="BX171" s="361">
        <f t="shared" si="312"/>
        <v>0</v>
      </c>
      <c r="BY171" s="361">
        <f t="shared" si="278"/>
        <v>0</v>
      </c>
      <c r="BZ171" s="361">
        <f t="shared" si="313"/>
        <v>0</v>
      </c>
      <c r="CA171" s="361">
        <f t="shared" si="279"/>
        <v>0</v>
      </c>
      <c r="CB171" s="361">
        <f t="shared" si="279"/>
        <v>0</v>
      </c>
      <c r="CC171" s="361">
        <f>BT171*'Donnees d''entrée'!$C$511</f>
        <v>0</v>
      </c>
      <c r="CD171" s="296">
        <f>BV171*'Donnees d''entrée'!$C$511</f>
        <v>0</v>
      </c>
      <c r="CE171" s="296">
        <f>BX171*'Donnees d''entrée'!$C$512</f>
        <v>0</v>
      </c>
      <c r="CF171" s="296">
        <f>IF(ISERROR(BC60*'Donnees d''entrée'!$C$674*(BU171/(BU171+BW171+BY171))),0,BC60*'Donnees d''entrée'!$C$674*(BU171/(BU171+BW171+BY171)))</f>
        <v>0</v>
      </c>
      <c r="CG171" s="361">
        <f>IF(ISERROR(AH60*'Donnees d''entrée'!$C$674*(BW171/(BU171+BW171+BY171))),0,AH60*'Donnees d''entrée'!$C$674*(BW171/(BU171+BW171+BY171)))</f>
        <v>0</v>
      </c>
      <c r="CH171" s="361">
        <f>IF(ISERROR(AH60*'Donnees d''entrée'!$C$674*(BY171/(BU171+BW171+BY171))),0,AH60*'Donnees d''entrée'!$C$674*(BY171/(BU171+BW171+BY171)))</f>
        <v>0</v>
      </c>
      <c r="CI171" s="361">
        <f>BT171*'Donnees d''entrée'!$C$513</f>
        <v>0</v>
      </c>
      <c r="CJ171" s="361">
        <f>BV171*'Donnees d''entrée'!$C$513</f>
        <v>0</v>
      </c>
      <c r="CK171" s="361">
        <f>BX171*'Donnees d''entrée'!$C$514</f>
        <v>0</v>
      </c>
      <c r="CL171" s="361">
        <f>BT171*'Donnees d''entrée'!$C$515</f>
        <v>0</v>
      </c>
      <c r="CM171" s="361">
        <f>BV171*'Donnees d''entrée'!$C$515</f>
        <v>0</v>
      </c>
      <c r="CN171" s="296">
        <f t="shared" si="314"/>
        <v>0</v>
      </c>
      <c r="CO171" s="296">
        <f t="shared" si="352"/>
        <v>0</v>
      </c>
      <c r="CP171" s="296">
        <f t="shared" si="315"/>
        <v>0</v>
      </c>
      <c r="CQ171" s="358">
        <f t="shared" si="280"/>
        <v>0</v>
      </c>
      <c r="CR171" s="296">
        <f t="shared" si="316"/>
        <v>0</v>
      </c>
      <c r="CS171" s="296">
        <f t="shared" si="317"/>
        <v>0</v>
      </c>
      <c r="CT171" s="296">
        <f t="shared" si="317"/>
        <v>0</v>
      </c>
      <c r="CU171" s="296">
        <f t="shared" si="318"/>
        <v>0</v>
      </c>
      <c r="CV171" s="296">
        <f t="shared" si="319"/>
        <v>0</v>
      </c>
      <c r="CW171" s="296">
        <f t="shared" si="320"/>
        <v>0</v>
      </c>
      <c r="CX171" s="369" t="str">
        <f t="shared" si="321"/>
        <v/>
      </c>
      <c r="CY171" s="280" t="str">
        <f>IF(ISERROR(IF(GN115&lt;&gt;"",GN115,VLOOKUP(IF(GG115&lt;&gt;"",GG115,IF(GI115&lt;&gt;"",GI115,IF(GK115&lt;&gt;"",GK115))),Exploitation!$B$123:$D$127,1,FALSE))),"",IF(GN115&lt;&gt;"",GN115,VLOOKUP(IF(GG115&lt;&gt;"",GG115,IF(GI115&lt;&gt;"",GI115,IF(GK115&lt;&gt;"",GK115))),Exploitation!$B$123:$D$127,1,FALSE)))</f>
        <v/>
      </c>
      <c r="CZ171" s="280" t="str">
        <f>IF(ISERROR(IF(GO115&lt;&gt;"",GO115,VLOOKUP(IF(GH115&lt;&gt;"",GH115,IF(GJ115&lt;&gt;"",GJ115,IF(GL115&lt;&gt;"",GL115))),Exploitation!$B$123:$D$127,1,FALSE))),"",IF(GO115&lt;&gt;"",GO115,VLOOKUP(IF(GH115&lt;&gt;"",GH115,IF(GJ115&lt;&gt;"",GJ115,IF(GL115&lt;&gt;"",GL115))),Exploitation!$B$123:$D$127,1,FALSE)))</f>
        <v/>
      </c>
      <c r="DA171" s="361">
        <f t="shared" si="322"/>
        <v>0</v>
      </c>
      <c r="DB171" s="361">
        <f t="shared" si="281"/>
        <v>0</v>
      </c>
      <c r="DC171" s="361">
        <f t="shared" si="281"/>
        <v>0</v>
      </c>
      <c r="DD171" s="361">
        <f t="shared" si="281"/>
        <v>0</v>
      </c>
      <c r="DE171" s="361">
        <f t="shared" si="323"/>
        <v>0</v>
      </c>
      <c r="DF171" s="361">
        <f t="shared" si="281"/>
        <v>0</v>
      </c>
      <c r="DG171" s="361">
        <f t="shared" si="324"/>
        <v>0</v>
      </c>
      <c r="DH171" s="361">
        <f t="shared" si="282"/>
        <v>0</v>
      </c>
      <c r="DI171" s="361">
        <f t="shared" si="282"/>
        <v>0</v>
      </c>
      <c r="DJ171" s="361">
        <f>DA171*'Donnees d''entrée'!$C$511</f>
        <v>0</v>
      </c>
      <c r="DK171" s="296">
        <f>DC171*'Donnees d''entrée'!$C$511</f>
        <v>0</v>
      </c>
      <c r="DL171" s="296">
        <f>DE171*'Donnees d''entrée'!$C$512</f>
        <v>0</v>
      </c>
      <c r="DM171" s="296">
        <f>IF(ISERROR(AT60*'Donnees d''entrée'!$C$674*(DB171/(DB171+DD171+DF171))),0,AT60*'Donnees d''entrée'!$C$674*(DB171/(DB171+DD171+DF171)))</f>
        <v>0</v>
      </c>
      <c r="DN171" s="361">
        <f>IF(ISERROR(AT60*'Donnees d''entrée'!$C$674*(DD171/(DB171+DD171+DF171))),0,AT60*'Donnees d''entrée'!$C$674*(DD171/(DB171+DD171+DF171)))</f>
        <v>0</v>
      </c>
      <c r="DO171" s="361">
        <f>IF(ISERROR(AT60*'Donnees d''entrée'!$C$674*(DF171/(DB171+DD171+DF171))),0,AT60*'Donnees d''entrée'!$C$674*(DF171/(DB171+DD171+DF171)))</f>
        <v>0</v>
      </c>
      <c r="DP171" s="361">
        <f>DA171*'Donnees d''entrée'!$C$513</f>
        <v>0</v>
      </c>
      <c r="DQ171" s="361">
        <f>DC171*'Donnees d''entrée'!$C$513</f>
        <v>0</v>
      </c>
      <c r="DR171" s="361">
        <f>DE171*'Donnees d''entrée'!$C$514</f>
        <v>0</v>
      </c>
      <c r="DS171" s="361">
        <f>DA171*'Donnees d''entrée'!$C$515</f>
        <v>0</v>
      </c>
      <c r="DT171" s="361">
        <f>DC171*'Donnees d''entrée'!$C$515</f>
        <v>0</v>
      </c>
      <c r="DU171" s="296">
        <f t="shared" si="325"/>
        <v>0</v>
      </c>
      <c r="DV171" s="296">
        <f t="shared" si="353"/>
        <v>0</v>
      </c>
      <c r="DW171" s="296">
        <f t="shared" si="326"/>
        <v>0</v>
      </c>
      <c r="DX171" s="358">
        <f t="shared" si="283"/>
        <v>0</v>
      </c>
      <c r="DY171" s="296">
        <f t="shared" si="327"/>
        <v>0</v>
      </c>
      <c r="DZ171" s="296">
        <f t="shared" si="328"/>
        <v>0</v>
      </c>
      <c r="EA171" s="296">
        <f t="shared" si="328"/>
        <v>0</v>
      </c>
      <c r="EB171" s="296">
        <f t="shared" si="329"/>
        <v>0</v>
      </c>
      <c r="EC171" s="296">
        <f t="shared" si="330"/>
        <v>0</v>
      </c>
      <c r="ED171" s="296">
        <f t="shared" si="331"/>
        <v>0</v>
      </c>
      <c r="EE171" s="369" t="str">
        <f t="shared" si="332"/>
        <v/>
      </c>
      <c r="EF171" s="280" t="str">
        <f>IF(ISERROR(IF(IM115&lt;&gt;"",IM115,VLOOKUP(IF(IF115&lt;&gt;"",IF115,IF(IH115&lt;&gt;"",IH115,IF(IJ115&lt;&gt;"",IJ115))),Exploitation!$B$123:$D$127,1,FALSE))),"",IF(IM115&lt;&gt;"",IM115,VLOOKUP(IF(IF115&lt;&gt;"",IF115,IF(IH115&lt;&gt;"",IH115,IF(IJ115&lt;&gt;"",IJ115))),Exploitation!$B$123:$D$127,1,FALSE)))</f>
        <v/>
      </c>
      <c r="EG171" s="280" t="str">
        <f>IF(ISERROR(IF(IN115&lt;&gt;"",IN115,VLOOKUP(IF(IG115&lt;&gt;"",IG115,IF(II115&lt;&gt;"",II115,IF(IK115&lt;&gt;"",IK115))),Exploitation!$B$123:$D$127,1,FALSE))),"",IF(IN115&lt;&gt;"",IN115,VLOOKUP(IF(IG115&lt;&gt;"",IG115,IF(II115&lt;&gt;"",II115,IF(IK115&lt;&gt;"",IK115))),Exploitation!$B$123:$D$127,1,FALSE)))</f>
        <v/>
      </c>
      <c r="EH171" s="361">
        <f t="shared" si="333"/>
        <v>0</v>
      </c>
      <c r="EI171" s="361">
        <f t="shared" si="284"/>
        <v>0</v>
      </c>
      <c r="EJ171" s="361">
        <f t="shared" si="284"/>
        <v>0</v>
      </c>
      <c r="EK171" s="361">
        <f t="shared" si="284"/>
        <v>0</v>
      </c>
      <c r="EL171" s="361">
        <f t="shared" si="334"/>
        <v>0</v>
      </c>
      <c r="EM171" s="361">
        <f t="shared" si="284"/>
        <v>0</v>
      </c>
      <c r="EN171" s="361">
        <f t="shared" si="335"/>
        <v>0</v>
      </c>
      <c r="EO171" s="361">
        <f t="shared" si="285"/>
        <v>0</v>
      </c>
      <c r="EP171" s="361">
        <f t="shared" si="285"/>
        <v>0</v>
      </c>
      <c r="EQ171" s="361">
        <f>EH171*'Donnees d''entrée'!$C$511</f>
        <v>0</v>
      </c>
      <c r="ER171" s="296">
        <f>EJ171*'Donnees d''entrée'!$C$511</f>
        <v>0</v>
      </c>
      <c r="ES171" s="296">
        <f>EL171*'Donnees d''entrée'!$C$512</f>
        <v>0</v>
      </c>
      <c r="ET171" s="296">
        <f>IF(ISERROR(BF60*'Donnees d''entrée'!$C$674*(EI171/(EI171+EK171+EM171))),0,BF60*'Donnees d''entrée'!$C$674*(EI171/(EI171+EK171+EM171)))</f>
        <v>0</v>
      </c>
      <c r="EU171" s="361">
        <f>IF(ISERROR(BF60*'Donnees d''entrée'!$C$674*(EK171/(EI171+EK171+EM171))),0,BF60*'Donnees d''entrée'!$C$674*(EK171/(EI171+EK171+EM171)))</f>
        <v>0</v>
      </c>
      <c r="EV171" s="361">
        <f>IF(ISERROR(BF60*'Donnees d''entrée'!$C$674*(EM171/(EI171+EK171+EM171))),0,BF60*'Donnees d''entrée'!$C$674*(EM171/(EI171+EK171+EM171)))</f>
        <v>0</v>
      </c>
      <c r="EW171" s="361">
        <f>EH171*'Donnees d''entrée'!$C$513</f>
        <v>0</v>
      </c>
      <c r="EX171" s="361">
        <f>EJ171*'Donnees d''entrée'!$C$513</f>
        <v>0</v>
      </c>
      <c r="EY171" s="361">
        <f>EL171*'Donnees d''entrée'!$C$514</f>
        <v>0</v>
      </c>
      <c r="EZ171" s="361">
        <f>EH171*'Donnees d''entrée'!$C$515</f>
        <v>0</v>
      </c>
      <c r="FA171" s="361">
        <f>EJ171*'Donnees d''entrée'!$C$515</f>
        <v>0</v>
      </c>
      <c r="FB171" s="296">
        <f t="shared" si="336"/>
        <v>0</v>
      </c>
      <c r="FC171" s="296">
        <f t="shared" si="354"/>
        <v>0</v>
      </c>
      <c r="FD171" s="296">
        <f t="shared" si="337"/>
        <v>0</v>
      </c>
      <c r="FE171" s="358">
        <f t="shared" si="286"/>
        <v>0</v>
      </c>
      <c r="FF171" s="296">
        <f t="shared" si="338"/>
        <v>0</v>
      </c>
      <c r="FG171" s="296">
        <f t="shared" si="339"/>
        <v>0</v>
      </c>
      <c r="FH171" s="296">
        <f t="shared" si="339"/>
        <v>0</v>
      </c>
      <c r="FI171" s="296">
        <f t="shared" si="340"/>
        <v>0</v>
      </c>
      <c r="FJ171" s="296">
        <f t="shared" si="341"/>
        <v>0</v>
      </c>
      <c r="FK171" s="296">
        <f t="shared" si="342"/>
        <v>0</v>
      </c>
      <c r="FL171"/>
      <c r="FM171"/>
      <c r="FN171" s="370">
        <f t="shared" si="343"/>
        <v>0</v>
      </c>
      <c r="FO171" s="370">
        <f t="shared" si="344"/>
        <v>0</v>
      </c>
      <c r="FP171" s="370">
        <f t="shared" si="345"/>
        <v>0</v>
      </c>
      <c r="FQ171" s="370">
        <f t="shared" si="355"/>
        <v>0</v>
      </c>
      <c r="FR171"/>
      <c r="FS171" s="370">
        <f t="shared" si="346"/>
        <v>0</v>
      </c>
      <c r="FT171" s="370">
        <f t="shared" si="347"/>
        <v>0</v>
      </c>
      <c r="FU171" s="370">
        <f t="shared" si="348"/>
        <v>0</v>
      </c>
      <c r="FV171"/>
      <c r="FW171" s="371">
        <f t="shared" si="349"/>
        <v>0</v>
      </c>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c r="IQ171"/>
      <c r="IR171"/>
      <c r="IS171"/>
      <c r="IT171"/>
      <c r="IU171"/>
      <c r="IV171"/>
      <c r="IW171"/>
      <c r="IX171"/>
      <c r="IY171"/>
      <c r="IZ171"/>
      <c r="JA171"/>
      <c r="JB171"/>
      <c r="JC171"/>
      <c r="JD171"/>
      <c r="JE171"/>
      <c r="JF171"/>
      <c r="JG171"/>
      <c r="JH171"/>
      <c r="JI171"/>
      <c r="JJ171"/>
      <c r="JK171"/>
      <c r="JL171"/>
      <c r="JM171"/>
      <c r="JN171"/>
      <c r="JO171"/>
      <c r="JP171"/>
      <c r="JQ171"/>
      <c r="JR171"/>
      <c r="JS171"/>
      <c r="JT171"/>
    </row>
    <row r="172" spans="1:280" hidden="1" x14ac:dyDescent="0.25">
      <c r="A172" s="279">
        <v>16</v>
      </c>
      <c r="B172" s="280" t="str">
        <f t="shared" si="287"/>
        <v/>
      </c>
      <c r="C172" s="280" t="str">
        <f t="shared" si="288"/>
        <v/>
      </c>
      <c r="D172" s="280" t="str">
        <f>IF(ISERROR(IF(AQ116&lt;&gt;"",AQ116,VLOOKUP(IF(AJ116&lt;&gt;"",AJ116,IF(AL116&lt;&gt;"",AL116,IF(AN116&lt;&gt;"",AN116))),Exploitation!$B$123:$D$127,1,FALSE))),"",IF(AQ116&lt;&gt;"",AQ116,VLOOKUP(IF(AJ116&lt;&gt;"",AJ116,IF(AL116&lt;&gt;"",AL116,IF(AN116&lt;&gt;"",AN116))),Exploitation!$B$123:$D$127,1,FALSE)))</f>
        <v/>
      </c>
      <c r="E172" s="280" t="str">
        <f>IF(ISERROR(IF(AR116&lt;&gt;"",AR116,VLOOKUP(IF(AK116&lt;&gt;"",AK116,IF(AM116&lt;&gt;"",AM116,IF(AO116&lt;&gt;"",AO116))),Exploitation!$B$123:$D$127,1,FALSE))),"",IF(AR116&lt;&gt;"",AR116,VLOOKUP(IF(AK116&lt;&gt;"",AK116,IF(AM116&lt;&gt;"",AM116,IF(AO116&lt;&gt;"",AO116))),Exploitation!$B$123:$D$127,1,FALSE)))</f>
        <v/>
      </c>
      <c r="F172" s="361">
        <f t="shared" si="289"/>
        <v>0</v>
      </c>
      <c r="G172" s="361">
        <f t="shared" si="289"/>
        <v>0</v>
      </c>
      <c r="H172" s="361">
        <f t="shared" si="290"/>
        <v>0</v>
      </c>
      <c r="I172" s="361">
        <f t="shared" si="290"/>
        <v>0</v>
      </c>
      <c r="J172" s="361">
        <f t="shared" si="291"/>
        <v>0</v>
      </c>
      <c r="K172" s="361">
        <f t="shared" si="292"/>
        <v>0</v>
      </c>
      <c r="L172" s="361">
        <f t="shared" si="293"/>
        <v>0</v>
      </c>
      <c r="M172" s="361">
        <f t="shared" si="272"/>
        <v>0</v>
      </c>
      <c r="N172" s="361">
        <f t="shared" si="272"/>
        <v>0</v>
      </c>
      <c r="O172" s="361">
        <f>F172*'Donnees d''entrée'!$C$511</f>
        <v>0</v>
      </c>
      <c r="P172" s="296">
        <f>H172*'Donnees d''entrée'!$C$511</f>
        <v>0</v>
      </c>
      <c r="Q172" s="296">
        <f>J172*'Donnees d''entrée'!$C$512</f>
        <v>0</v>
      </c>
      <c r="R172" s="296">
        <f>IF(ISERROR(J61*'Donnees d''entrée'!$C$674*(G172/(G172+I172+K172))),0,J61*'Donnees d''entrée'!$C$674*(G172/(G172+I172+K172)))</f>
        <v>0</v>
      </c>
      <c r="S172" s="361">
        <f>IF(ISERROR(J61*'Donnees d''entrée'!$C$674*(I172/(G172+I172+K172))),0,J61*'Donnees d''entrée'!$C$674*(I172/(G172+I172+K172)))</f>
        <v>0</v>
      </c>
      <c r="T172" s="361">
        <f>IF(ISERROR(J61*'Donnees d''entrée'!$C$674*(K172/(G172+I172+K172))),0,J61*'Donnees d''entrée'!$C$674*(K172/(G172+I172+K172)))</f>
        <v>0</v>
      </c>
      <c r="U172" s="361">
        <f>F172*'Donnees d''entrée'!$C$513</f>
        <v>0</v>
      </c>
      <c r="V172" s="361">
        <f>H172*'Donnees d''entrée'!$C$513</f>
        <v>0</v>
      </c>
      <c r="W172" s="361">
        <f>J172*'Donnees d''entrée'!$C$514</f>
        <v>0</v>
      </c>
      <c r="X172" s="361">
        <f>F172*'Donnees d''entrée'!$C$515</f>
        <v>0</v>
      </c>
      <c r="Y172" s="361">
        <f>H172*'Donnees d''entrée'!$C$515</f>
        <v>0</v>
      </c>
      <c r="Z172" s="296">
        <f t="shared" si="294"/>
        <v>0</v>
      </c>
      <c r="AA172" s="296">
        <f t="shared" si="350"/>
        <v>0</v>
      </c>
      <c r="AB172" s="296">
        <f t="shared" si="295"/>
        <v>0</v>
      </c>
      <c r="AC172" s="358">
        <f t="shared" si="273"/>
        <v>0</v>
      </c>
      <c r="AD172" s="296">
        <f t="shared" si="296"/>
        <v>0</v>
      </c>
      <c r="AE172" s="296">
        <f t="shared" si="274"/>
        <v>0</v>
      </c>
      <c r="AF172" s="296">
        <f t="shared" si="274"/>
        <v>0</v>
      </c>
      <c r="AG172" s="296">
        <f t="shared" si="297"/>
        <v>0</v>
      </c>
      <c r="AH172" s="296">
        <f t="shared" si="298"/>
        <v>0</v>
      </c>
      <c r="AI172" s="296">
        <f t="shared" si="299"/>
        <v>0</v>
      </c>
      <c r="AJ172" s="280" t="str">
        <f t="shared" si="300"/>
        <v/>
      </c>
      <c r="AK172" s="280" t="str">
        <f>IF(ISERROR(IF(CP116&lt;&gt;"",CP116,VLOOKUP(IF(CI116&lt;&gt;"",CI116,IF(CK116&lt;&gt;"",CK116,IF(CM116&lt;&gt;"",CM116))),Exploitation!$B$123:$D$127,1,FALSE))),"",IF(CP116&lt;&gt;"",CP116,VLOOKUP(IF(CI116&lt;&gt;"",CI116,IF(CK116&lt;&gt;"",CK116,IF(CM116&lt;&gt;"",CM116))),Exploitation!$B$123:$D$127,1,FALSE)))</f>
        <v/>
      </c>
      <c r="AL172" s="280" t="str">
        <f>IF(ISERROR(IF(CQ116&lt;&gt;"",CQ116,VLOOKUP(IF(CJ116&lt;&gt;"",CJ116,IF(CL116&lt;&gt;"",CL116,IF(CN116&lt;&gt;"",CN116))),Exploitation!$B$123:$D$127,1,FALSE))),"",IF(CQ116&lt;&gt;"",CQ116,VLOOKUP(IF(CJ116&lt;&gt;"",CJ116,IF(CL116&lt;&gt;"",CL116,IF(CN116&lt;&gt;"",CN116))),Exploitation!$B$123:$D$127,1,FALSE)))</f>
        <v/>
      </c>
      <c r="AM172" s="361">
        <f t="shared" si="301"/>
        <v>0</v>
      </c>
      <c r="AN172" s="361">
        <f t="shared" si="275"/>
        <v>0</v>
      </c>
      <c r="AO172" s="361">
        <f t="shared" si="275"/>
        <v>0</v>
      </c>
      <c r="AP172" s="361">
        <f t="shared" si="275"/>
        <v>0</v>
      </c>
      <c r="AQ172" s="361">
        <f t="shared" si="302"/>
        <v>0</v>
      </c>
      <c r="AR172" s="361">
        <f t="shared" si="275"/>
        <v>0</v>
      </c>
      <c r="AS172" s="361">
        <f t="shared" si="303"/>
        <v>0</v>
      </c>
      <c r="AT172" s="361">
        <f t="shared" si="303"/>
        <v>0</v>
      </c>
      <c r="AU172" s="361">
        <f t="shared" si="303"/>
        <v>0</v>
      </c>
      <c r="AV172" s="361">
        <f>AM172*'Donnees d''entrée'!$C$511</f>
        <v>0</v>
      </c>
      <c r="AW172" s="296">
        <f>AO172*'Donnees d''entrée'!$C$511</f>
        <v>0</v>
      </c>
      <c r="AX172" s="296">
        <f>AQ172*'Donnees d''entrée'!$C$512</f>
        <v>0</v>
      </c>
      <c r="AY172" s="296">
        <f>IF(ISERROR(V61*'Donnees d''entrée'!$C$674*(AN172/(AN172+AP172+AR172))),0,V61*'Donnees d''entrée'!$C$674*(AN172/(AN172+AP172+AR172)))</f>
        <v>0</v>
      </c>
      <c r="AZ172" s="361">
        <f>IF(ISERROR(V61*'Donnees d''entrée'!$C$674*(AP172/(AN172+AP172+AR172))),0,V61*'Donnees d''entrée'!$C$674*(AP172/(AN172+AP172+AR172)))</f>
        <v>0</v>
      </c>
      <c r="BA172" s="361">
        <f>IF(ISERROR(V61*'Donnees d''entrée'!$C$674*(AR172/(AN172+AP172+AR172))),0,V61*'Donnees d''entrée'!$C$674*(AR172/(AN172+AP172+AR172)))</f>
        <v>0</v>
      </c>
      <c r="BB172" s="361">
        <f>AM172*'Donnees d''entrée'!$C$513</f>
        <v>0</v>
      </c>
      <c r="BC172" s="361">
        <f>AO172*'Donnees d''entrée'!$C$513</f>
        <v>0</v>
      </c>
      <c r="BD172" s="361">
        <f>AQ172*'Donnees d''entrée'!$C$514</f>
        <v>0</v>
      </c>
      <c r="BE172" s="361">
        <f>AM172*'Donnees d''entrée'!$C$515</f>
        <v>0</v>
      </c>
      <c r="BF172" s="361">
        <f>AO172*'Donnees d''entrée'!$C$515</f>
        <v>0</v>
      </c>
      <c r="BG172" s="296">
        <f t="shared" si="304"/>
        <v>0</v>
      </c>
      <c r="BH172" s="296">
        <f t="shared" si="351"/>
        <v>0</v>
      </c>
      <c r="BI172" s="296">
        <f t="shared" si="305"/>
        <v>0</v>
      </c>
      <c r="BJ172" s="358">
        <f t="shared" si="276"/>
        <v>0</v>
      </c>
      <c r="BK172" s="296">
        <f t="shared" si="306"/>
        <v>0</v>
      </c>
      <c r="BL172" s="296">
        <f t="shared" si="277"/>
        <v>0</v>
      </c>
      <c r="BM172" s="296">
        <f t="shared" si="277"/>
        <v>0</v>
      </c>
      <c r="BN172" s="296">
        <f t="shared" si="307"/>
        <v>0</v>
      </c>
      <c r="BO172" s="296">
        <f t="shared" si="308"/>
        <v>0</v>
      </c>
      <c r="BP172" s="296">
        <f t="shared" si="309"/>
        <v>0</v>
      </c>
      <c r="BQ172" s="280" t="str">
        <f t="shared" si="310"/>
        <v/>
      </c>
      <c r="BR172" s="280" t="str">
        <f>IF(ISERROR(IF(EO116&lt;&gt;"",EO116,VLOOKUP(IF(EH116&lt;&gt;"",EH116,IF(EJ116&lt;&gt;"",EJ116,IF(EL116&lt;&gt;"",EL116))),Exploitation!$B$123:$D$127,1,FALSE))),"",IF(EO116&lt;&gt;"",EO116,VLOOKUP(IF(EH116&lt;&gt;"",EH116,IF(EJ116&lt;&gt;"",EJ116,IF(EL116&lt;&gt;"",EL116))),Exploitation!$B$123:$D$127,1,FALSE)))</f>
        <v/>
      </c>
      <c r="BS172" s="280" t="str">
        <f>IF(ISERROR(IF(EP116&lt;&gt;"",EP116,VLOOKUP(IF(EI116&lt;&gt;"",EI116,IF(EK116&lt;&gt;"",EK116,IF(EM116&lt;&gt;"",EM116))),Exploitation!$B$123:$D$127,1,FALSE))),"",IF(EP116&lt;&gt;"",EP116,VLOOKUP(IF(EI116&lt;&gt;"",EI116,IF(EK116&lt;&gt;"",EK116,IF(EM116&lt;&gt;"",EM116))),Exploitation!$B$123:$D$127,1,FALSE)))</f>
        <v/>
      </c>
      <c r="BT172" s="361">
        <f t="shared" si="311"/>
        <v>0</v>
      </c>
      <c r="BU172" s="361">
        <f t="shared" si="278"/>
        <v>0</v>
      </c>
      <c r="BV172" s="361">
        <f t="shared" si="278"/>
        <v>0</v>
      </c>
      <c r="BW172" s="361">
        <f t="shared" si="278"/>
        <v>0</v>
      </c>
      <c r="BX172" s="361">
        <f t="shared" si="312"/>
        <v>0</v>
      </c>
      <c r="BY172" s="361">
        <f t="shared" si="278"/>
        <v>0</v>
      </c>
      <c r="BZ172" s="361">
        <f t="shared" si="313"/>
        <v>0</v>
      </c>
      <c r="CA172" s="361">
        <f t="shared" si="279"/>
        <v>0</v>
      </c>
      <c r="CB172" s="361">
        <f t="shared" si="279"/>
        <v>0</v>
      </c>
      <c r="CC172" s="361">
        <f>BT172*'Donnees d''entrée'!$C$511</f>
        <v>0</v>
      </c>
      <c r="CD172" s="296">
        <f>BV172*'Donnees d''entrée'!$C$511</f>
        <v>0</v>
      </c>
      <c r="CE172" s="296">
        <f>BX172*'Donnees d''entrée'!$C$512</f>
        <v>0</v>
      </c>
      <c r="CF172" s="296">
        <f>IF(ISERROR(BC61*'Donnees d''entrée'!$C$674*(BU172/(BU172+BW172+BY172))),0,BC61*'Donnees d''entrée'!$C$674*(BU172/(BU172+BW172+BY172)))</f>
        <v>0</v>
      </c>
      <c r="CG172" s="361">
        <f>IF(ISERROR(AH61*'Donnees d''entrée'!$C$674*(BW172/(BU172+BW172+BY172))),0,AH61*'Donnees d''entrée'!$C$674*(BW172/(BU172+BW172+BY172)))</f>
        <v>0</v>
      </c>
      <c r="CH172" s="361">
        <f>IF(ISERROR(AH61*'Donnees d''entrée'!$C$674*(BY172/(BU172+BW172+BY172))),0,AH61*'Donnees d''entrée'!$C$674*(BY172/(BU172+BW172+BY172)))</f>
        <v>0</v>
      </c>
      <c r="CI172" s="361">
        <f>BT172*'Donnees d''entrée'!$C$513</f>
        <v>0</v>
      </c>
      <c r="CJ172" s="361">
        <f>BV172*'Donnees d''entrée'!$C$513</f>
        <v>0</v>
      </c>
      <c r="CK172" s="361">
        <f>BX172*'Donnees d''entrée'!$C$514</f>
        <v>0</v>
      </c>
      <c r="CL172" s="361">
        <f>BT172*'Donnees d''entrée'!$C$515</f>
        <v>0</v>
      </c>
      <c r="CM172" s="361">
        <f>BV172*'Donnees d''entrée'!$C$515</f>
        <v>0</v>
      </c>
      <c r="CN172" s="296">
        <f t="shared" si="314"/>
        <v>0</v>
      </c>
      <c r="CO172" s="296">
        <f t="shared" si="352"/>
        <v>0</v>
      </c>
      <c r="CP172" s="296">
        <f t="shared" si="315"/>
        <v>0</v>
      </c>
      <c r="CQ172" s="358">
        <f t="shared" si="280"/>
        <v>0</v>
      </c>
      <c r="CR172" s="296">
        <f t="shared" si="316"/>
        <v>0</v>
      </c>
      <c r="CS172" s="296">
        <f t="shared" si="317"/>
        <v>0</v>
      </c>
      <c r="CT172" s="296">
        <f t="shared" si="317"/>
        <v>0</v>
      </c>
      <c r="CU172" s="296">
        <f t="shared" si="318"/>
        <v>0</v>
      </c>
      <c r="CV172" s="296">
        <f t="shared" si="319"/>
        <v>0</v>
      </c>
      <c r="CW172" s="296">
        <f t="shared" si="320"/>
        <v>0</v>
      </c>
      <c r="CX172" s="369" t="str">
        <f t="shared" si="321"/>
        <v/>
      </c>
      <c r="CY172" s="280" t="str">
        <f>IF(ISERROR(IF(GN116&lt;&gt;"",GN116,VLOOKUP(IF(GG116&lt;&gt;"",GG116,IF(GI116&lt;&gt;"",GI116,IF(GK116&lt;&gt;"",GK116))),Exploitation!$B$123:$D$127,1,FALSE))),"",IF(GN116&lt;&gt;"",GN116,VLOOKUP(IF(GG116&lt;&gt;"",GG116,IF(GI116&lt;&gt;"",GI116,IF(GK116&lt;&gt;"",GK116))),Exploitation!$B$123:$D$127,1,FALSE)))</f>
        <v/>
      </c>
      <c r="CZ172" s="280" t="str">
        <f>IF(ISERROR(IF(GO116&lt;&gt;"",GO116,VLOOKUP(IF(GH116&lt;&gt;"",GH116,IF(GJ116&lt;&gt;"",GJ116,IF(GL116&lt;&gt;"",GL116))),Exploitation!$B$123:$D$127,1,FALSE))),"",IF(GO116&lt;&gt;"",GO116,VLOOKUP(IF(GH116&lt;&gt;"",GH116,IF(GJ116&lt;&gt;"",GJ116,IF(GL116&lt;&gt;"",GL116))),Exploitation!$B$123:$D$127,1,FALSE)))</f>
        <v/>
      </c>
      <c r="DA172" s="361">
        <f t="shared" si="322"/>
        <v>0</v>
      </c>
      <c r="DB172" s="361">
        <f t="shared" si="281"/>
        <v>0</v>
      </c>
      <c r="DC172" s="361">
        <f t="shared" si="281"/>
        <v>0</v>
      </c>
      <c r="DD172" s="361">
        <f t="shared" si="281"/>
        <v>0</v>
      </c>
      <c r="DE172" s="361">
        <f t="shared" si="323"/>
        <v>0</v>
      </c>
      <c r="DF172" s="361">
        <f t="shared" si="281"/>
        <v>0</v>
      </c>
      <c r="DG172" s="361">
        <f t="shared" si="324"/>
        <v>0</v>
      </c>
      <c r="DH172" s="361">
        <f t="shared" si="282"/>
        <v>0</v>
      </c>
      <c r="DI172" s="361">
        <f t="shared" si="282"/>
        <v>0</v>
      </c>
      <c r="DJ172" s="361">
        <f>DA172*'Donnees d''entrée'!$C$511</f>
        <v>0</v>
      </c>
      <c r="DK172" s="296">
        <f>DC172*'Donnees d''entrée'!$C$511</f>
        <v>0</v>
      </c>
      <c r="DL172" s="296">
        <f>DE172*'Donnees d''entrée'!$C$512</f>
        <v>0</v>
      </c>
      <c r="DM172" s="296">
        <f>IF(ISERROR(AT61*'Donnees d''entrée'!$C$674*(DB172/(DB172+DD172+DF172))),0,AT61*'Donnees d''entrée'!$C$674*(DB172/(DB172+DD172+DF172)))</f>
        <v>0</v>
      </c>
      <c r="DN172" s="361">
        <f>IF(ISERROR(AT61*'Donnees d''entrée'!$C$674*(DD172/(DB172+DD172+DF172))),0,AT61*'Donnees d''entrée'!$C$674*(DD172/(DB172+DD172+DF172)))</f>
        <v>0</v>
      </c>
      <c r="DO172" s="361">
        <f>IF(ISERROR(AT61*'Donnees d''entrée'!$C$674*(DF172/(DB172+DD172+DF172))),0,AT61*'Donnees d''entrée'!$C$674*(DF172/(DB172+DD172+DF172)))</f>
        <v>0</v>
      </c>
      <c r="DP172" s="361">
        <f>DA172*'Donnees d''entrée'!$C$513</f>
        <v>0</v>
      </c>
      <c r="DQ172" s="361">
        <f>DC172*'Donnees d''entrée'!$C$513</f>
        <v>0</v>
      </c>
      <c r="DR172" s="361">
        <f>DE172*'Donnees d''entrée'!$C$514</f>
        <v>0</v>
      </c>
      <c r="DS172" s="361">
        <f>DA172*'Donnees d''entrée'!$C$515</f>
        <v>0</v>
      </c>
      <c r="DT172" s="361">
        <f>DC172*'Donnees d''entrée'!$C$515</f>
        <v>0</v>
      </c>
      <c r="DU172" s="296">
        <f t="shared" si="325"/>
        <v>0</v>
      </c>
      <c r="DV172" s="296">
        <f t="shared" si="353"/>
        <v>0</v>
      </c>
      <c r="DW172" s="296">
        <f t="shared" si="326"/>
        <v>0</v>
      </c>
      <c r="DX172" s="358">
        <f t="shared" si="283"/>
        <v>0</v>
      </c>
      <c r="DY172" s="296">
        <f t="shared" si="327"/>
        <v>0</v>
      </c>
      <c r="DZ172" s="296">
        <f t="shared" si="328"/>
        <v>0</v>
      </c>
      <c r="EA172" s="296">
        <f t="shared" si="328"/>
        <v>0</v>
      </c>
      <c r="EB172" s="296">
        <f t="shared" si="329"/>
        <v>0</v>
      </c>
      <c r="EC172" s="296">
        <f t="shared" si="330"/>
        <v>0</v>
      </c>
      <c r="ED172" s="296">
        <f t="shared" si="331"/>
        <v>0</v>
      </c>
      <c r="EE172" s="369" t="str">
        <f t="shared" si="332"/>
        <v/>
      </c>
      <c r="EF172" s="280" t="str">
        <f>IF(ISERROR(IF(IM116&lt;&gt;"",IM116,VLOOKUP(IF(IF116&lt;&gt;"",IF116,IF(IH116&lt;&gt;"",IH116,IF(IJ116&lt;&gt;"",IJ116))),Exploitation!$B$123:$D$127,1,FALSE))),"",IF(IM116&lt;&gt;"",IM116,VLOOKUP(IF(IF116&lt;&gt;"",IF116,IF(IH116&lt;&gt;"",IH116,IF(IJ116&lt;&gt;"",IJ116))),Exploitation!$B$123:$D$127,1,FALSE)))</f>
        <v/>
      </c>
      <c r="EG172" s="280" t="str">
        <f>IF(ISERROR(IF(IN116&lt;&gt;"",IN116,VLOOKUP(IF(IG116&lt;&gt;"",IG116,IF(II116&lt;&gt;"",II116,IF(IK116&lt;&gt;"",IK116))),Exploitation!$B$123:$D$127,1,FALSE))),"",IF(IN116&lt;&gt;"",IN116,VLOOKUP(IF(IG116&lt;&gt;"",IG116,IF(II116&lt;&gt;"",II116,IF(IK116&lt;&gt;"",IK116))),Exploitation!$B$123:$D$127,1,FALSE)))</f>
        <v/>
      </c>
      <c r="EH172" s="361">
        <f t="shared" si="333"/>
        <v>0</v>
      </c>
      <c r="EI172" s="361">
        <f t="shared" si="284"/>
        <v>0</v>
      </c>
      <c r="EJ172" s="361">
        <f t="shared" si="284"/>
        <v>0</v>
      </c>
      <c r="EK172" s="361">
        <f t="shared" si="284"/>
        <v>0</v>
      </c>
      <c r="EL172" s="361">
        <f t="shared" si="334"/>
        <v>0</v>
      </c>
      <c r="EM172" s="361">
        <f t="shared" si="284"/>
        <v>0</v>
      </c>
      <c r="EN172" s="361">
        <f t="shared" si="335"/>
        <v>0</v>
      </c>
      <c r="EO172" s="361">
        <f t="shared" si="285"/>
        <v>0</v>
      </c>
      <c r="EP172" s="361">
        <f t="shared" si="285"/>
        <v>0</v>
      </c>
      <c r="EQ172" s="361">
        <f>EH172*'Donnees d''entrée'!$C$511</f>
        <v>0</v>
      </c>
      <c r="ER172" s="296">
        <f>EJ172*'Donnees d''entrée'!$C$511</f>
        <v>0</v>
      </c>
      <c r="ES172" s="296">
        <f>EL172*'Donnees d''entrée'!$C$512</f>
        <v>0</v>
      </c>
      <c r="ET172" s="296">
        <f>IF(ISERROR(BF61*'Donnees d''entrée'!$C$674*(EI172/(EI172+EK172+EM172))),0,BF61*'Donnees d''entrée'!$C$674*(EI172/(EI172+EK172+EM172)))</f>
        <v>0</v>
      </c>
      <c r="EU172" s="361">
        <f>IF(ISERROR(BF61*'Donnees d''entrée'!$C$674*(EK172/(EI172+EK172+EM172))),0,BF61*'Donnees d''entrée'!$C$674*(EK172/(EI172+EK172+EM172)))</f>
        <v>0</v>
      </c>
      <c r="EV172" s="361">
        <f>IF(ISERROR(BF61*'Donnees d''entrée'!$C$674*(EM172/(EI172+EK172+EM172))),0,BF61*'Donnees d''entrée'!$C$674*(EM172/(EI172+EK172+EM172)))</f>
        <v>0</v>
      </c>
      <c r="EW172" s="361">
        <f>EH172*'Donnees d''entrée'!$C$513</f>
        <v>0</v>
      </c>
      <c r="EX172" s="361">
        <f>EJ172*'Donnees d''entrée'!$C$513</f>
        <v>0</v>
      </c>
      <c r="EY172" s="361">
        <f>EL172*'Donnees d''entrée'!$C$514</f>
        <v>0</v>
      </c>
      <c r="EZ172" s="361">
        <f>EH172*'Donnees d''entrée'!$C$515</f>
        <v>0</v>
      </c>
      <c r="FA172" s="361">
        <f>EJ172*'Donnees d''entrée'!$C$515</f>
        <v>0</v>
      </c>
      <c r="FB172" s="296">
        <f t="shared" si="336"/>
        <v>0</v>
      </c>
      <c r="FC172" s="296">
        <f t="shared" si="354"/>
        <v>0</v>
      </c>
      <c r="FD172" s="296">
        <f t="shared" si="337"/>
        <v>0</v>
      </c>
      <c r="FE172" s="358">
        <f t="shared" si="286"/>
        <v>0</v>
      </c>
      <c r="FF172" s="296">
        <f t="shared" si="338"/>
        <v>0</v>
      </c>
      <c r="FG172" s="296">
        <f t="shared" si="339"/>
        <v>0</v>
      </c>
      <c r="FH172" s="296">
        <f t="shared" si="339"/>
        <v>0</v>
      </c>
      <c r="FI172" s="296">
        <f t="shared" si="340"/>
        <v>0</v>
      </c>
      <c r="FJ172" s="296">
        <f t="shared" si="341"/>
        <v>0</v>
      </c>
      <c r="FK172" s="296">
        <f t="shared" si="342"/>
        <v>0</v>
      </c>
      <c r="FL172"/>
      <c r="FM172"/>
      <c r="FN172" s="370">
        <f t="shared" si="343"/>
        <v>0</v>
      </c>
      <c r="FO172" s="370">
        <f t="shared" si="344"/>
        <v>0</v>
      </c>
      <c r="FP172" s="370">
        <f t="shared" si="345"/>
        <v>0</v>
      </c>
      <c r="FQ172" s="370">
        <f t="shared" si="355"/>
        <v>0</v>
      </c>
      <c r="FR172"/>
      <c r="FS172" s="370">
        <f t="shared" si="346"/>
        <v>0</v>
      </c>
      <c r="FT172" s="370">
        <f t="shared" si="347"/>
        <v>0</v>
      </c>
      <c r="FU172" s="370">
        <f t="shared" si="348"/>
        <v>0</v>
      </c>
      <c r="FV172"/>
      <c r="FW172" s="371">
        <f t="shared" si="349"/>
        <v>0</v>
      </c>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c r="IQ172"/>
      <c r="IR172"/>
      <c r="IS172"/>
      <c r="IT172"/>
      <c r="IU172"/>
      <c r="IV172"/>
      <c r="IW172"/>
      <c r="IX172"/>
      <c r="IY172"/>
      <c r="IZ172"/>
      <c r="JA172"/>
      <c r="JB172"/>
      <c r="JC172"/>
      <c r="JD172"/>
      <c r="JE172"/>
      <c r="JF172"/>
      <c r="JG172"/>
      <c r="JH172"/>
      <c r="JI172"/>
      <c r="JJ172"/>
      <c r="JK172"/>
      <c r="JL172"/>
      <c r="JM172"/>
      <c r="JN172"/>
      <c r="JO172"/>
      <c r="JP172"/>
      <c r="JQ172"/>
      <c r="JR172"/>
      <c r="JS172"/>
      <c r="JT172"/>
    </row>
    <row r="173" spans="1:280" hidden="1" x14ac:dyDescent="0.25">
      <c r="A173" s="279">
        <v>17</v>
      </c>
      <c r="B173" s="280" t="str">
        <f t="shared" si="287"/>
        <v/>
      </c>
      <c r="C173" s="280" t="str">
        <f t="shared" si="288"/>
        <v/>
      </c>
      <c r="D173" s="280" t="str">
        <f>IF(ISERROR(IF(AQ117&lt;&gt;"",AQ117,VLOOKUP(IF(AJ117&lt;&gt;"",AJ117,IF(AL117&lt;&gt;"",AL117,IF(AN117&lt;&gt;"",AN117))),Exploitation!$B$123:$D$127,1,FALSE))),"",IF(AQ117&lt;&gt;"",AQ117,VLOOKUP(IF(AJ117&lt;&gt;"",AJ117,IF(AL117&lt;&gt;"",AL117,IF(AN117&lt;&gt;"",AN117))),Exploitation!$B$123:$D$127,1,FALSE)))</f>
        <v/>
      </c>
      <c r="E173" s="280" t="str">
        <f>IF(ISERROR(IF(AR117&lt;&gt;"",AR117,VLOOKUP(IF(AK117&lt;&gt;"",AK117,IF(AM117&lt;&gt;"",AM117,IF(AO117&lt;&gt;"",AO117))),Exploitation!$B$123:$D$127,1,FALSE))),"",IF(AR117&lt;&gt;"",AR117,VLOOKUP(IF(AK117&lt;&gt;"",AK117,IF(AM117&lt;&gt;"",AM117,IF(AO117&lt;&gt;"",AO117))),Exploitation!$B$123:$D$127,1,FALSE)))</f>
        <v/>
      </c>
      <c r="F173" s="361">
        <f t="shared" si="289"/>
        <v>0</v>
      </c>
      <c r="G173" s="361">
        <f t="shared" si="289"/>
        <v>0</v>
      </c>
      <c r="H173" s="361">
        <f t="shared" si="290"/>
        <v>0</v>
      </c>
      <c r="I173" s="361">
        <f t="shared" si="290"/>
        <v>0</v>
      </c>
      <c r="J173" s="361">
        <f t="shared" si="291"/>
        <v>0</v>
      </c>
      <c r="K173" s="361">
        <f t="shared" si="292"/>
        <v>0</v>
      </c>
      <c r="L173" s="361">
        <f t="shared" si="293"/>
        <v>0</v>
      </c>
      <c r="M173" s="361">
        <f t="shared" ref="M173:M176" si="356">S143</f>
        <v>0</v>
      </c>
      <c r="N173" s="361">
        <f t="shared" ref="N173:N176" si="357">T143</f>
        <v>0</v>
      </c>
      <c r="O173" s="361">
        <f>F173*'Donnees d''entrée'!$C$511</f>
        <v>0</v>
      </c>
      <c r="P173" s="296">
        <f>H173*'Donnees d''entrée'!$C$511</f>
        <v>0</v>
      </c>
      <c r="Q173" s="296">
        <f>J173*'Donnees d''entrée'!$C$512</f>
        <v>0</v>
      </c>
      <c r="R173" s="296">
        <f>IF(ISERROR(J62*'Donnees d''entrée'!$C$674*(G173/(G173+I173+K173))),0,J62*'Donnees d''entrée'!$C$674*(G173/(G173+I173+K173)))</f>
        <v>0</v>
      </c>
      <c r="S173" s="361">
        <f>IF(ISERROR(J62*'Donnees d''entrée'!$C$674*(I173/(G173+I173+K173))),0,J62*'Donnees d''entrée'!$C$674*(I173/(G173+I173+K173)))</f>
        <v>0</v>
      </c>
      <c r="T173" s="361">
        <f>IF(ISERROR(J62*'Donnees d''entrée'!$C$674*(K173/(G173+I173+K173))),0,J62*'Donnees d''entrée'!$C$674*(K173/(G173+I173+K173)))</f>
        <v>0</v>
      </c>
      <c r="U173" s="361">
        <f>F173*'Donnees d''entrée'!$C$513</f>
        <v>0</v>
      </c>
      <c r="V173" s="361">
        <f>H173*'Donnees d''entrée'!$C$513</f>
        <v>0</v>
      </c>
      <c r="W173" s="361">
        <f>J173*'Donnees d''entrée'!$C$514</f>
        <v>0</v>
      </c>
      <c r="X173" s="361">
        <f>F173*'Donnees d''entrée'!$C$515</f>
        <v>0</v>
      </c>
      <c r="Y173" s="361">
        <f>H173*'Donnees d''entrée'!$C$515</f>
        <v>0</v>
      </c>
      <c r="Z173" s="296">
        <f t="shared" si="294"/>
        <v>0</v>
      </c>
      <c r="AA173" s="296">
        <f t="shared" si="350"/>
        <v>0</v>
      </c>
      <c r="AB173" s="296">
        <f t="shared" si="295"/>
        <v>0</v>
      </c>
      <c r="AC173" s="358">
        <f t="shared" si="273"/>
        <v>0</v>
      </c>
      <c r="AD173" s="296">
        <f t="shared" si="296"/>
        <v>0</v>
      </c>
      <c r="AE173" s="296">
        <f t="shared" ref="AE173:AE176" si="358">AA173*$AC173</f>
        <v>0</v>
      </c>
      <c r="AF173" s="296">
        <f t="shared" ref="AF173:AF176" si="359">AB173*$AC173</f>
        <v>0</v>
      </c>
      <c r="AG173" s="296">
        <f t="shared" si="297"/>
        <v>0</v>
      </c>
      <c r="AH173" s="296">
        <f t="shared" si="298"/>
        <v>0</v>
      </c>
      <c r="AI173" s="296">
        <f t="shared" si="299"/>
        <v>0</v>
      </c>
      <c r="AJ173" s="280" t="str">
        <f t="shared" si="300"/>
        <v/>
      </c>
      <c r="AK173" s="280" t="str">
        <f>IF(ISERROR(IF(CP117&lt;&gt;"",CP117,VLOOKUP(IF(CI117&lt;&gt;"",CI117,IF(CK117&lt;&gt;"",CK117,IF(CM117&lt;&gt;"",CM117))),Exploitation!$B$123:$D$127,1,FALSE))),"",IF(CP117&lt;&gt;"",CP117,VLOOKUP(IF(CI117&lt;&gt;"",CI117,IF(CK117&lt;&gt;"",CK117,IF(CM117&lt;&gt;"",CM117))),Exploitation!$B$123:$D$127,1,FALSE)))</f>
        <v/>
      </c>
      <c r="AL173" s="280" t="str">
        <f>IF(ISERROR(IF(CQ117&lt;&gt;"",CQ117,VLOOKUP(IF(CJ117&lt;&gt;"",CJ117,IF(CL117&lt;&gt;"",CL117,IF(CN117&lt;&gt;"",CN117))),Exploitation!$B$123:$D$127,1,FALSE))),"",IF(CQ117&lt;&gt;"",CQ117,VLOOKUP(IF(CJ117&lt;&gt;"",CJ117,IF(CL117&lt;&gt;"",CL117,IF(CN117&lt;&gt;"",CN117))),Exploitation!$B$123:$D$127,1,FALSE)))</f>
        <v/>
      </c>
      <c r="AM173" s="361">
        <f t="shared" si="301"/>
        <v>0</v>
      </c>
      <c r="AN173" s="361">
        <f t="shared" ref="AN173:AN176" si="360">Y143</f>
        <v>0</v>
      </c>
      <c r="AO173" s="361">
        <f t="shared" ref="AO173:AO176" si="361">Z143</f>
        <v>0</v>
      </c>
      <c r="AP173" s="361">
        <f t="shared" ref="AP173:AP176" si="362">AA143</f>
        <v>0</v>
      </c>
      <c r="AQ173" s="361">
        <f t="shared" si="302"/>
        <v>0</v>
      </c>
      <c r="AR173" s="361">
        <f t="shared" ref="AR173:AR176" si="363">AC143</f>
        <v>0</v>
      </c>
      <c r="AS173" s="361">
        <f t="shared" si="303"/>
        <v>0</v>
      </c>
      <c r="AT173" s="361">
        <f t="shared" si="303"/>
        <v>0</v>
      </c>
      <c r="AU173" s="361">
        <f t="shared" si="303"/>
        <v>0</v>
      </c>
      <c r="AV173" s="361">
        <f>AM173*'Donnees d''entrée'!$C$511</f>
        <v>0</v>
      </c>
      <c r="AW173" s="296">
        <f>AO173*'Donnees d''entrée'!$C$511</f>
        <v>0</v>
      </c>
      <c r="AX173" s="296">
        <f>AQ173*'Donnees d''entrée'!$C$512</f>
        <v>0</v>
      </c>
      <c r="AY173" s="296">
        <f>IF(ISERROR(V62*'Donnees d''entrée'!$C$674*(AN173/(AN173+AP173+AR173))),0,V62*'Donnees d''entrée'!$C$674*(AN173/(AN173+AP173+AR173)))</f>
        <v>0</v>
      </c>
      <c r="AZ173" s="361">
        <f>IF(ISERROR(V62*'Donnees d''entrée'!$C$674*(AP173/(AN173+AP173+AR173))),0,V62*'Donnees d''entrée'!$C$674*(AP173/(AN173+AP173+AR173)))</f>
        <v>0</v>
      </c>
      <c r="BA173" s="361">
        <f>IF(ISERROR(V62*'Donnees d''entrée'!$C$674*(AR173/(AN173+AP173+AR173))),0,V62*'Donnees d''entrée'!$C$674*(AR173/(AN173+AP173+AR173)))</f>
        <v>0</v>
      </c>
      <c r="BB173" s="361">
        <f>AM173*'Donnees d''entrée'!$C$513</f>
        <v>0</v>
      </c>
      <c r="BC173" s="361">
        <f>AO173*'Donnees d''entrée'!$C$513</f>
        <v>0</v>
      </c>
      <c r="BD173" s="361">
        <f>AQ173*'Donnees d''entrée'!$C$514</f>
        <v>0</v>
      </c>
      <c r="BE173" s="361">
        <f>AM173*'Donnees d''entrée'!$C$515</f>
        <v>0</v>
      </c>
      <c r="BF173" s="361">
        <f>AO173*'Donnees d''entrée'!$C$515</f>
        <v>0</v>
      </c>
      <c r="BG173" s="296">
        <f t="shared" si="304"/>
        <v>0</v>
      </c>
      <c r="BH173" s="296">
        <f t="shared" si="351"/>
        <v>0</v>
      </c>
      <c r="BI173" s="296">
        <f t="shared" si="305"/>
        <v>0</v>
      </c>
      <c r="BJ173" s="358">
        <f t="shared" si="276"/>
        <v>0</v>
      </c>
      <c r="BK173" s="296">
        <f t="shared" si="306"/>
        <v>0</v>
      </c>
      <c r="BL173" s="296">
        <f t="shared" ref="BL173:BL176" si="364">BH173*$BJ173</f>
        <v>0</v>
      </c>
      <c r="BM173" s="296">
        <f t="shared" ref="BM173:BM176" si="365">BI173*$BJ173</f>
        <v>0</v>
      </c>
      <c r="BN173" s="296">
        <f t="shared" si="307"/>
        <v>0</v>
      </c>
      <c r="BO173" s="296">
        <f t="shared" si="308"/>
        <v>0</v>
      </c>
      <c r="BP173" s="296">
        <f t="shared" si="309"/>
        <v>0</v>
      </c>
      <c r="BQ173" s="280" t="str">
        <f t="shared" si="310"/>
        <v/>
      </c>
      <c r="BR173" s="280" t="str">
        <f>IF(ISERROR(IF(EO117&lt;&gt;"",EO117,VLOOKUP(IF(EH117&lt;&gt;"",EH117,IF(EJ117&lt;&gt;"",EJ117,IF(EL117&lt;&gt;"",EL117))),Exploitation!$B$123:$D$127,1,FALSE))),"",IF(EO117&lt;&gt;"",EO117,VLOOKUP(IF(EH117&lt;&gt;"",EH117,IF(EJ117&lt;&gt;"",EJ117,IF(EL117&lt;&gt;"",EL117))),Exploitation!$B$123:$D$127,1,FALSE)))</f>
        <v/>
      </c>
      <c r="BS173" s="280" t="str">
        <f>IF(ISERROR(IF(EP117&lt;&gt;"",EP117,VLOOKUP(IF(EI117&lt;&gt;"",EI117,IF(EK117&lt;&gt;"",EK117,IF(EM117&lt;&gt;"",EM117))),Exploitation!$B$123:$D$127,1,FALSE))),"",IF(EP117&lt;&gt;"",EP117,VLOOKUP(IF(EI117&lt;&gt;"",EI117,IF(EK117&lt;&gt;"",EK117,IF(EM117&lt;&gt;"",EM117))),Exploitation!$B$123:$D$127,1,FALSE)))</f>
        <v/>
      </c>
      <c r="BT173" s="361">
        <f t="shared" si="311"/>
        <v>0</v>
      </c>
      <c r="BU173" s="361">
        <f t="shared" ref="BU173:BU176" si="366">AQ143</f>
        <v>0</v>
      </c>
      <c r="BV173" s="361">
        <f t="shared" ref="BV173:BV176" si="367">AR143</f>
        <v>0</v>
      </c>
      <c r="BW173" s="361">
        <f t="shared" ref="BW173:BW176" si="368">AS143</f>
        <v>0</v>
      </c>
      <c r="BX173" s="361">
        <f t="shared" si="312"/>
        <v>0</v>
      </c>
      <c r="BY173" s="361">
        <f t="shared" ref="BY173:BY176" si="369">AU143</f>
        <v>0</v>
      </c>
      <c r="BZ173" s="361">
        <f t="shared" si="313"/>
        <v>0</v>
      </c>
      <c r="CA173" s="361">
        <f t="shared" ref="CA173:CA176" si="370">BC143</f>
        <v>0</v>
      </c>
      <c r="CB173" s="361">
        <f t="shared" ref="CB173:CB176" si="371">BD143</f>
        <v>0</v>
      </c>
      <c r="CC173" s="361">
        <f>BT173*'Donnees d''entrée'!$C$511</f>
        <v>0</v>
      </c>
      <c r="CD173" s="296">
        <f>BV173*'Donnees d''entrée'!$C$511</f>
        <v>0</v>
      </c>
      <c r="CE173" s="296">
        <f>BX173*'Donnees d''entrée'!$C$512</f>
        <v>0</v>
      </c>
      <c r="CF173" s="296">
        <f>IF(ISERROR(BC62*'Donnees d''entrée'!$C$674*(BU173/(BU173+BW173+BY173))),0,BC62*'Donnees d''entrée'!$C$674*(BU173/(BU173+BW173+BY173)))</f>
        <v>0</v>
      </c>
      <c r="CG173" s="361">
        <f>IF(ISERROR(AH62*'Donnees d''entrée'!$C$674*(BW173/(BU173+BW173+BY173))),0,AH62*'Donnees d''entrée'!$C$674*(BW173/(BU173+BW173+BY173)))</f>
        <v>0</v>
      </c>
      <c r="CH173" s="361">
        <f>IF(ISERROR(AH62*'Donnees d''entrée'!$C$674*(BY173/(BU173+BW173+BY173))),0,AH62*'Donnees d''entrée'!$C$674*(BY173/(BU173+BW173+BY173)))</f>
        <v>0</v>
      </c>
      <c r="CI173" s="361">
        <f>BT173*'Donnees d''entrée'!$C$513</f>
        <v>0</v>
      </c>
      <c r="CJ173" s="361">
        <f>BV173*'Donnees d''entrée'!$C$513</f>
        <v>0</v>
      </c>
      <c r="CK173" s="361">
        <f>BX173*'Donnees d''entrée'!$C$514</f>
        <v>0</v>
      </c>
      <c r="CL173" s="361">
        <f>BT173*'Donnees d''entrée'!$C$515</f>
        <v>0</v>
      </c>
      <c r="CM173" s="361">
        <f>BV173*'Donnees d''entrée'!$C$515</f>
        <v>0</v>
      </c>
      <c r="CN173" s="296">
        <f t="shared" si="314"/>
        <v>0</v>
      </c>
      <c r="CO173" s="296">
        <f t="shared" si="352"/>
        <v>0</v>
      </c>
      <c r="CP173" s="296">
        <f t="shared" si="315"/>
        <v>0</v>
      </c>
      <c r="CQ173" s="358">
        <f t="shared" si="280"/>
        <v>0</v>
      </c>
      <c r="CR173" s="296">
        <f t="shared" si="316"/>
        <v>0</v>
      </c>
      <c r="CS173" s="296">
        <f t="shared" ref="CS173:CS176" si="372">CO173*$CQ173</f>
        <v>0</v>
      </c>
      <c r="CT173" s="296">
        <f t="shared" ref="CT173:CT176" si="373">CP173*$CQ173</f>
        <v>0</v>
      </c>
      <c r="CU173" s="296">
        <f t="shared" si="318"/>
        <v>0</v>
      </c>
      <c r="CV173" s="296">
        <f t="shared" si="319"/>
        <v>0</v>
      </c>
      <c r="CW173" s="296">
        <f t="shared" si="320"/>
        <v>0</v>
      </c>
      <c r="CX173" s="369" t="str">
        <f t="shared" si="321"/>
        <v/>
      </c>
      <c r="CY173" s="280" t="str">
        <f>IF(ISERROR(IF(GN117&lt;&gt;"",GN117,VLOOKUP(IF(GG117&lt;&gt;"",GG117,IF(GI117&lt;&gt;"",GI117,IF(GK117&lt;&gt;"",GK117))),Exploitation!$B$123:$D$127,1,FALSE))),"",IF(GN117&lt;&gt;"",GN117,VLOOKUP(IF(GG117&lt;&gt;"",GG117,IF(GI117&lt;&gt;"",GI117,IF(GK117&lt;&gt;"",GK117))),Exploitation!$B$123:$D$127,1,FALSE)))</f>
        <v/>
      </c>
      <c r="CZ173" s="280" t="str">
        <f>IF(ISERROR(IF(GO117&lt;&gt;"",GO117,VLOOKUP(IF(GH117&lt;&gt;"",GH117,IF(GJ117&lt;&gt;"",GJ117,IF(GL117&lt;&gt;"",GL117))),Exploitation!$B$123:$D$127,1,FALSE))),"",IF(GO117&lt;&gt;"",GO117,VLOOKUP(IF(GH117&lt;&gt;"",GH117,IF(GJ117&lt;&gt;"",GJ117,IF(GL117&lt;&gt;"",GL117))),Exploitation!$B$123:$D$127,1,FALSE)))</f>
        <v/>
      </c>
      <c r="DA173" s="361">
        <f t="shared" si="322"/>
        <v>0</v>
      </c>
      <c r="DB173" s="361">
        <f t="shared" ref="DB173:DB176" si="374">BI143</f>
        <v>0</v>
      </c>
      <c r="DC173" s="361">
        <f t="shared" ref="DC173:DC176" si="375">BJ143</f>
        <v>0</v>
      </c>
      <c r="DD173" s="361">
        <f t="shared" ref="DD173:DD176" si="376">BK143</f>
        <v>0</v>
      </c>
      <c r="DE173" s="361">
        <f t="shared" si="323"/>
        <v>0</v>
      </c>
      <c r="DF173" s="361">
        <f t="shared" ref="DF173:DF176" si="377">BM143</f>
        <v>0</v>
      </c>
      <c r="DG173" s="361">
        <f t="shared" si="324"/>
        <v>0</v>
      </c>
      <c r="DH173" s="361">
        <f t="shared" ref="DH173:DH176" si="378">BU143</f>
        <v>0</v>
      </c>
      <c r="DI173" s="361">
        <f t="shared" ref="DI173:DI176" si="379">BV143</f>
        <v>0</v>
      </c>
      <c r="DJ173" s="361">
        <f>DA173*'Donnees d''entrée'!$C$511</f>
        <v>0</v>
      </c>
      <c r="DK173" s="296">
        <f>DC173*'Donnees d''entrée'!$C$511</f>
        <v>0</v>
      </c>
      <c r="DL173" s="296">
        <f>DE173*'Donnees d''entrée'!$C$512</f>
        <v>0</v>
      </c>
      <c r="DM173" s="296">
        <f>IF(ISERROR(AT62*'Donnees d''entrée'!$C$674*(DB173/(DB173+DD173+DF173))),0,AT62*'Donnees d''entrée'!$C$674*(DB173/(DB173+DD173+DF173)))</f>
        <v>0</v>
      </c>
      <c r="DN173" s="361">
        <f>IF(ISERROR(AT62*'Donnees d''entrée'!$C$674*(DD173/(DB173+DD173+DF173))),0,AT62*'Donnees d''entrée'!$C$674*(DD173/(DB173+DD173+DF173)))</f>
        <v>0</v>
      </c>
      <c r="DO173" s="361">
        <f>IF(ISERROR(AT62*'Donnees d''entrée'!$C$674*(DF173/(DB173+DD173+DF173))),0,AT62*'Donnees d''entrée'!$C$674*(DF173/(DB173+DD173+DF173)))</f>
        <v>0</v>
      </c>
      <c r="DP173" s="361">
        <f>DA173*'Donnees d''entrée'!$C$513</f>
        <v>0</v>
      </c>
      <c r="DQ173" s="361">
        <f>DC173*'Donnees d''entrée'!$C$513</f>
        <v>0</v>
      </c>
      <c r="DR173" s="361">
        <f>DE173*'Donnees d''entrée'!$C$514</f>
        <v>0</v>
      </c>
      <c r="DS173" s="361">
        <f>DA173*'Donnees d''entrée'!$C$515</f>
        <v>0</v>
      </c>
      <c r="DT173" s="361">
        <f>DC173*'Donnees d''entrée'!$C$515</f>
        <v>0</v>
      </c>
      <c r="DU173" s="296">
        <f t="shared" si="325"/>
        <v>0</v>
      </c>
      <c r="DV173" s="296">
        <f t="shared" si="353"/>
        <v>0</v>
      </c>
      <c r="DW173" s="296">
        <f t="shared" si="326"/>
        <v>0</v>
      </c>
      <c r="DX173" s="358">
        <f t="shared" si="283"/>
        <v>0</v>
      </c>
      <c r="DY173" s="296">
        <f t="shared" si="327"/>
        <v>0</v>
      </c>
      <c r="DZ173" s="296">
        <f t="shared" ref="DZ173:DZ176" si="380">DV173*$DX173</f>
        <v>0</v>
      </c>
      <c r="EA173" s="296">
        <f t="shared" ref="EA173:EA176" si="381">DW173*$DX173</f>
        <v>0</v>
      </c>
      <c r="EB173" s="296">
        <f t="shared" si="329"/>
        <v>0</v>
      </c>
      <c r="EC173" s="296">
        <f t="shared" si="330"/>
        <v>0</v>
      </c>
      <c r="ED173" s="296">
        <f t="shared" si="331"/>
        <v>0</v>
      </c>
      <c r="EE173" s="369" t="str">
        <f t="shared" si="332"/>
        <v/>
      </c>
      <c r="EF173" s="280" t="str">
        <f>IF(ISERROR(IF(IM117&lt;&gt;"",IM117,VLOOKUP(IF(IF117&lt;&gt;"",IF117,IF(IH117&lt;&gt;"",IH117,IF(IJ117&lt;&gt;"",IJ117))),Exploitation!$B$123:$D$127,1,FALSE))),"",IF(IM117&lt;&gt;"",IM117,VLOOKUP(IF(IF117&lt;&gt;"",IF117,IF(IH117&lt;&gt;"",IH117,IF(IJ117&lt;&gt;"",IJ117))),Exploitation!$B$123:$D$127,1,FALSE)))</f>
        <v/>
      </c>
      <c r="EG173" s="280" t="str">
        <f>IF(ISERROR(IF(IN117&lt;&gt;"",IN117,VLOOKUP(IF(IG117&lt;&gt;"",IG117,IF(II117&lt;&gt;"",II117,IF(IK117&lt;&gt;"",IK117))),Exploitation!$B$123:$D$127,1,FALSE))),"",IF(IN117&lt;&gt;"",IN117,VLOOKUP(IF(IG117&lt;&gt;"",IG117,IF(II117&lt;&gt;"",II117,IF(IK117&lt;&gt;"",IK117))),Exploitation!$B$123:$D$127,1,FALSE)))</f>
        <v/>
      </c>
      <c r="EH173" s="361">
        <f t="shared" si="333"/>
        <v>0</v>
      </c>
      <c r="EI173" s="361">
        <f t="shared" ref="EI173:EI176" si="382">CA143</f>
        <v>0</v>
      </c>
      <c r="EJ173" s="361">
        <f t="shared" ref="EJ173:EJ176" si="383">CB143</f>
        <v>0</v>
      </c>
      <c r="EK173" s="361">
        <f t="shared" ref="EK173:EK176" si="384">CC143</f>
        <v>0</v>
      </c>
      <c r="EL173" s="361">
        <f t="shared" si="334"/>
        <v>0</v>
      </c>
      <c r="EM173" s="361">
        <f t="shared" ref="EM173:EM176" si="385">CE143</f>
        <v>0</v>
      </c>
      <c r="EN173" s="361">
        <f t="shared" si="335"/>
        <v>0</v>
      </c>
      <c r="EO173" s="361">
        <f t="shared" ref="EO173:EO176" si="386">CM143</f>
        <v>0</v>
      </c>
      <c r="EP173" s="361">
        <f t="shared" ref="EP173:EP176" si="387">CN143</f>
        <v>0</v>
      </c>
      <c r="EQ173" s="361">
        <f>EH173*'Donnees d''entrée'!$C$511</f>
        <v>0</v>
      </c>
      <c r="ER173" s="296">
        <f>EJ173*'Donnees d''entrée'!$C$511</f>
        <v>0</v>
      </c>
      <c r="ES173" s="296">
        <f>EL173*'Donnees d''entrée'!$C$512</f>
        <v>0</v>
      </c>
      <c r="ET173" s="296">
        <f>IF(ISERROR(BF62*'Donnees d''entrée'!$C$674*(EI173/(EI173+EK173+EM173))),0,BF62*'Donnees d''entrée'!$C$674*(EI173/(EI173+EK173+EM173)))</f>
        <v>0</v>
      </c>
      <c r="EU173" s="361">
        <f>IF(ISERROR(BF62*'Donnees d''entrée'!$C$674*(EK173/(EI173+EK173+EM173))),0,BF62*'Donnees d''entrée'!$C$674*(EK173/(EI173+EK173+EM173)))</f>
        <v>0</v>
      </c>
      <c r="EV173" s="361">
        <f>IF(ISERROR(BF62*'Donnees d''entrée'!$C$674*(EM173/(EI173+EK173+EM173))),0,BF62*'Donnees d''entrée'!$C$674*(EM173/(EI173+EK173+EM173)))</f>
        <v>0</v>
      </c>
      <c r="EW173" s="361">
        <f>EH173*'Donnees d''entrée'!$C$513</f>
        <v>0</v>
      </c>
      <c r="EX173" s="361">
        <f>EJ173*'Donnees d''entrée'!$C$513</f>
        <v>0</v>
      </c>
      <c r="EY173" s="361">
        <f>EL173*'Donnees d''entrée'!$C$514</f>
        <v>0</v>
      </c>
      <c r="EZ173" s="361">
        <f>EH173*'Donnees d''entrée'!$C$515</f>
        <v>0</v>
      </c>
      <c r="FA173" s="361">
        <f>EJ173*'Donnees d''entrée'!$C$515</f>
        <v>0</v>
      </c>
      <c r="FB173" s="296">
        <f t="shared" si="336"/>
        <v>0</v>
      </c>
      <c r="FC173" s="296">
        <f t="shared" si="354"/>
        <v>0</v>
      </c>
      <c r="FD173" s="296">
        <f t="shared" si="337"/>
        <v>0</v>
      </c>
      <c r="FE173" s="358">
        <f t="shared" si="286"/>
        <v>0</v>
      </c>
      <c r="FF173" s="296">
        <f t="shared" si="338"/>
        <v>0</v>
      </c>
      <c r="FG173" s="296">
        <f t="shared" ref="FG173:FG176" si="388">FC173*$FE173</f>
        <v>0</v>
      </c>
      <c r="FH173" s="296">
        <f t="shared" ref="FH173:FH176" si="389">FD173*$FE173</f>
        <v>0</v>
      </c>
      <c r="FI173" s="296">
        <f t="shared" si="340"/>
        <v>0</v>
      </c>
      <c r="FJ173" s="296">
        <f t="shared" si="341"/>
        <v>0</v>
      </c>
      <c r="FK173" s="296">
        <f t="shared" si="342"/>
        <v>0</v>
      </c>
      <c r="FL173"/>
      <c r="FM173"/>
      <c r="FN173" s="370">
        <f t="shared" si="343"/>
        <v>0</v>
      </c>
      <c r="FO173" s="370">
        <f t="shared" si="344"/>
        <v>0</v>
      </c>
      <c r="FP173" s="370">
        <f t="shared" si="345"/>
        <v>0</v>
      </c>
      <c r="FQ173" s="370">
        <f t="shared" si="355"/>
        <v>0</v>
      </c>
      <c r="FR173"/>
      <c r="FS173" s="370">
        <f t="shared" si="346"/>
        <v>0</v>
      </c>
      <c r="FT173" s="370">
        <f t="shared" si="347"/>
        <v>0</v>
      </c>
      <c r="FU173" s="370">
        <f t="shared" si="348"/>
        <v>0</v>
      </c>
      <c r="FV173"/>
      <c r="FW173" s="371">
        <f t="shared" si="349"/>
        <v>0</v>
      </c>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c r="IQ173"/>
      <c r="IR173"/>
      <c r="IS173"/>
      <c r="IT173"/>
      <c r="IU173"/>
      <c r="IV173"/>
      <c r="IW173"/>
      <c r="IX173"/>
      <c r="IY173"/>
      <c r="IZ173"/>
      <c r="JA173"/>
      <c r="JB173"/>
      <c r="JC173"/>
      <c r="JD173"/>
      <c r="JE173"/>
      <c r="JF173"/>
      <c r="JG173"/>
      <c r="JH173"/>
      <c r="JI173"/>
      <c r="JJ173"/>
      <c r="JK173"/>
      <c r="JL173"/>
      <c r="JM173"/>
      <c r="JN173"/>
      <c r="JO173"/>
      <c r="JP173"/>
      <c r="JQ173"/>
      <c r="JR173"/>
      <c r="JS173"/>
      <c r="JT173"/>
    </row>
    <row r="174" spans="1:280" hidden="1" x14ac:dyDescent="0.25">
      <c r="A174" s="279">
        <v>18</v>
      </c>
      <c r="B174" s="280" t="str">
        <f t="shared" si="287"/>
        <v/>
      </c>
      <c r="C174" s="280" t="str">
        <f t="shared" si="288"/>
        <v/>
      </c>
      <c r="D174" s="280" t="str">
        <f>IF(ISERROR(IF(AQ118&lt;&gt;"",AQ118,VLOOKUP(IF(AJ118&lt;&gt;"",AJ118,IF(AL118&lt;&gt;"",AL118,IF(AN118&lt;&gt;"",AN118))),Exploitation!$B$123:$D$127,1,FALSE))),"",IF(AQ118&lt;&gt;"",AQ118,VLOOKUP(IF(AJ118&lt;&gt;"",AJ118,IF(AL118&lt;&gt;"",AL118,IF(AN118&lt;&gt;"",AN118))),Exploitation!$B$123:$D$127,1,FALSE)))</f>
        <v/>
      </c>
      <c r="E174" s="280" t="str">
        <f>IF(ISERROR(IF(AR118&lt;&gt;"",AR118,VLOOKUP(IF(AK118&lt;&gt;"",AK118,IF(AM118&lt;&gt;"",AM118,IF(AO118&lt;&gt;"",AO118))),Exploitation!$B$123:$D$127,1,FALSE))),"",IF(AR118&lt;&gt;"",AR118,VLOOKUP(IF(AK118&lt;&gt;"",AK118,IF(AM118&lt;&gt;"",AM118,IF(AO118&lt;&gt;"",AO118))),Exploitation!$B$123:$D$127,1,FALSE)))</f>
        <v/>
      </c>
      <c r="F174" s="361">
        <f t="shared" si="289"/>
        <v>0</v>
      </c>
      <c r="G174" s="361">
        <f t="shared" si="289"/>
        <v>0</v>
      </c>
      <c r="H174" s="361">
        <f t="shared" si="290"/>
        <v>0</v>
      </c>
      <c r="I174" s="361">
        <f t="shared" si="290"/>
        <v>0</v>
      </c>
      <c r="J174" s="361">
        <f t="shared" si="291"/>
        <v>0</v>
      </c>
      <c r="K174" s="361">
        <f t="shared" si="292"/>
        <v>0</v>
      </c>
      <c r="L174" s="361">
        <f t="shared" si="293"/>
        <v>0</v>
      </c>
      <c r="M174" s="361">
        <f t="shared" si="356"/>
        <v>0</v>
      </c>
      <c r="N174" s="361">
        <f t="shared" si="357"/>
        <v>0</v>
      </c>
      <c r="O174" s="361">
        <f>F174*'Donnees d''entrée'!$C$511</f>
        <v>0</v>
      </c>
      <c r="P174" s="296">
        <f>H174*'Donnees d''entrée'!$C$511</f>
        <v>0</v>
      </c>
      <c r="Q174" s="296">
        <f>J174*'Donnees d''entrée'!$C$512</f>
        <v>0</v>
      </c>
      <c r="R174" s="296">
        <f>IF(ISERROR(J63*'Donnees d''entrée'!$C$674*(G174/(G174+I174+K174))),0,J63*'Donnees d''entrée'!$C$674*(G174/(G174+I174+K174)))</f>
        <v>0</v>
      </c>
      <c r="S174" s="361">
        <f>IF(ISERROR(J63*'Donnees d''entrée'!$C$674*(I174/(G174+I174+K174))),0,J63*'Donnees d''entrée'!$C$674*(I174/(G174+I174+K174)))</f>
        <v>0</v>
      </c>
      <c r="T174" s="361">
        <f>IF(ISERROR(J63*'Donnees d''entrée'!$C$674*(K174/(G174+I174+K174))),0,J63*'Donnees d''entrée'!$C$674*(K174/(G174+I174+K174)))</f>
        <v>0</v>
      </c>
      <c r="U174" s="361">
        <f>F174*'Donnees d''entrée'!$C$513</f>
        <v>0</v>
      </c>
      <c r="V174" s="361">
        <f>H174*'Donnees d''entrée'!$C$513</f>
        <v>0</v>
      </c>
      <c r="W174" s="361">
        <f>J174*'Donnees d''entrée'!$C$514</f>
        <v>0</v>
      </c>
      <c r="X174" s="361">
        <f>F174*'Donnees d''entrée'!$C$515</f>
        <v>0</v>
      </c>
      <c r="Y174" s="361">
        <f>H174*'Donnees d''entrée'!$C$515</f>
        <v>0</v>
      </c>
      <c r="Z174" s="296">
        <f t="shared" si="294"/>
        <v>0</v>
      </c>
      <c r="AA174" s="296">
        <f t="shared" si="350"/>
        <v>0</v>
      </c>
      <c r="AB174" s="296">
        <f t="shared" si="295"/>
        <v>0</v>
      </c>
      <c r="AC174" s="358">
        <f t="shared" si="273"/>
        <v>0</v>
      </c>
      <c r="AD174" s="296">
        <f t="shared" si="296"/>
        <v>0</v>
      </c>
      <c r="AE174" s="296">
        <f t="shared" si="358"/>
        <v>0</v>
      </c>
      <c r="AF174" s="296">
        <f t="shared" si="359"/>
        <v>0</v>
      </c>
      <c r="AG174" s="296">
        <f t="shared" si="297"/>
        <v>0</v>
      </c>
      <c r="AH174" s="296">
        <f t="shared" si="298"/>
        <v>0</v>
      </c>
      <c r="AI174" s="296">
        <f t="shared" si="299"/>
        <v>0</v>
      </c>
      <c r="AJ174" s="280" t="str">
        <f t="shared" si="300"/>
        <v/>
      </c>
      <c r="AK174" s="280" t="str">
        <f>IF(ISERROR(IF(CP118&lt;&gt;"",CP118,VLOOKUP(IF(CI118&lt;&gt;"",CI118,IF(CK118&lt;&gt;"",CK118,IF(CM118&lt;&gt;"",CM118))),Exploitation!$B$123:$D$127,1,FALSE))),"",IF(CP118&lt;&gt;"",CP118,VLOOKUP(IF(CI118&lt;&gt;"",CI118,IF(CK118&lt;&gt;"",CK118,IF(CM118&lt;&gt;"",CM118))),Exploitation!$B$123:$D$127,1,FALSE)))</f>
        <v/>
      </c>
      <c r="AL174" s="280" t="str">
        <f>IF(ISERROR(IF(CQ118&lt;&gt;"",CQ118,VLOOKUP(IF(CJ118&lt;&gt;"",CJ118,IF(CL118&lt;&gt;"",CL118,IF(CN118&lt;&gt;"",CN118))),Exploitation!$B$123:$D$127,1,FALSE))),"",IF(CQ118&lt;&gt;"",CQ118,VLOOKUP(IF(CJ118&lt;&gt;"",CJ118,IF(CL118&lt;&gt;"",CL118,IF(CN118&lt;&gt;"",CN118))),Exploitation!$B$123:$D$127,1,FALSE)))</f>
        <v/>
      </c>
      <c r="AM174" s="361">
        <f t="shared" si="301"/>
        <v>0</v>
      </c>
      <c r="AN174" s="361">
        <f t="shared" si="360"/>
        <v>0</v>
      </c>
      <c r="AO174" s="361">
        <f t="shared" si="361"/>
        <v>0</v>
      </c>
      <c r="AP174" s="361">
        <f t="shared" si="362"/>
        <v>0</v>
      </c>
      <c r="AQ174" s="361">
        <f t="shared" si="302"/>
        <v>0</v>
      </c>
      <c r="AR174" s="361">
        <f t="shared" si="363"/>
        <v>0</v>
      </c>
      <c r="AS174" s="361">
        <f t="shared" si="303"/>
        <v>0</v>
      </c>
      <c r="AT174" s="361">
        <f t="shared" si="303"/>
        <v>0</v>
      </c>
      <c r="AU174" s="361">
        <f t="shared" si="303"/>
        <v>0</v>
      </c>
      <c r="AV174" s="361">
        <f>AM174*'Donnees d''entrée'!$C$511</f>
        <v>0</v>
      </c>
      <c r="AW174" s="296">
        <f>AO174*'Donnees d''entrée'!$C$511</f>
        <v>0</v>
      </c>
      <c r="AX174" s="296">
        <f>AQ174*'Donnees d''entrée'!$C$512</f>
        <v>0</v>
      </c>
      <c r="AY174" s="296">
        <f>IF(ISERROR(V63*'Donnees d''entrée'!$C$674*(AN174/(AN174+AP174+AR174))),0,V63*'Donnees d''entrée'!$C$674*(AN174/(AN174+AP174+AR174)))</f>
        <v>0</v>
      </c>
      <c r="AZ174" s="361">
        <f>IF(ISERROR(V63*'Donnees d''entrée'!$C$674*(AP174/(AN174+AP174+AR174))),0,V63*'Donnees d''entrée'!$C$674*(AP174/(AN174+AP174+AR174)))</f>
        <v>0</v>
      </c>
      <c r="BA174" s="361">
        <f>IF(ISERROR(V63*'Donnees d''entrée'!$C$674*(AR174/(AN174+AP174+AR174))),0,V63*'Donnees d''entrée'!$C$674*(AR174/(AN174+AP174+AR174)))</f>
        <v>0</v>
      </c>
      <c r="BB174" s="361">
        <f>AM174*'Donnees d''entrée'!$C$513</f>
        <v>0</v>
      </c>
      <c r="BC174" s="361">
        <f>AO174*'Donnees d''entrée'!$C$513</f>
        <v>0</v>
      </c>
      <c r="BD174" s="361">
        <f>AQ174*'Donnees d''entrée'!$C$514</f>
        <v>0</v>
      </c>
      <c r="BE174" s="361">
        <f>AM174*'Donnees d''entrée'!$C$515</f>
        <v>0</v>
      </c>
      <c r="BF174" s="361">
        <f>AO174*'Donnees d''entrée'!$C$515</f>
        <v>0</v>
      </c>
      <c r="BG174" s="296">
        <f t="shared" si="304"/>
        <v>0</v>
      </c>
      <c r="BH174" s="296">
        <f t="shared" si="351"/>
        <v>0</v>
      </c>
      <c r="BI174" s="296">
        <f t="shared" si="305"/>
        <v>0</v>
      </c>
      <c r="BJ174" s="358">
        <f t="shared" si="276"/>
        <v>0</v>
      </c>
      <c r="BK174" s="296">
        <f t="shared" si="306"/>
        <v>0</v>
      </c>
      <c r="BL174" s="296">
        <f t="shared" si="364"/>
        <v>0</v>
      </c>
      <c r="BM174" s="296">
        <f t="shared" si="365"/>
        <v>0</v>
      </c>
      <c r="BN174" s="296">
        <f t="shared" si="307"/>
        <v>0</v>
      </c>
      <c r="BO174" s="296">
        <f t="shared" si="308"/>
        <v>0</v>
      </c>
      <c r="BP174" s="296">
        <f t="shared" si="309"/>
        <v>0</v>
      </c>
      <c r="BQ174" s="280" t="str">
        <f t="shared" si="310"/>
        <v/>
      </c>
      <c r="BR174" s="280" t="str">
        <f>IF(ISERROR(IF(EO118&lt;&gt;"",EO118,VLOOKUP(IF(EH118&lt;&gt;"",EH118,IF(EJ118&lt;&gt;"",EJ118,IF(EL118&lt;&gt;"",EL118))),Exploitation!$B$123:$D$127,1,FALSE))),"",IF(EO118&lt;&gt;"",EO118,VLOOKUP(IF(EH118&lt;&gt;"",EH118,IF(EJ118&lt;&gt;"",EJ118,IF(EL118&lt;&gt;"",EL118))),Exploitation!$B$123:$D$127,1,FALSE)))</f>
        <v/>
      </c>
      <c r="BS174" s="280" t="str">
        <f>IF(ISERROR(IF(EP118&lt;&gt;"",EP118,VLOOKUP(IF(EI118&lt;&gt;"",EI118,IF(EK118&lt;&gt;"",EK118,IF(EM118&lt;&gt;"",EM118))),Exploitation!$B$123:$D$127,1,FALSE))),"",IF(EP118&lt;&gt;"",EP118,VLOOKUP(IF(EI118&lt;&gt;"",EI118,IF(EK118&lt;&gt;"",EK118,IF(EM118&lt;&gt;"",EM118))),Exploitation!$B$123:$D$127,1,FALSE)))</f>
        <v/>
      </c>
      <c r="BT174" s="361">
        <f t="shared" si="311"/>
        <v>0</v>
      </c>
      <c r="BU174" s="361">
        <f t="shared" si="366"/>
        <v>0</v>
      </c>
      <c r="BV174" s="361">
        <f t="shared" si="367"/>
        <v>0</v>
      </c>
      <c r="BW174" s="361">
        <f t="shared" si="368"/>
        <v>0</v>
      </c>
      <c r="BX174" s="361">
        <f t="shared" si="312"/>
        <v>0</v>
      </c>
      <c r="BY174" s="361">
        <f t="shared" si="369"/>
        <v>0</v>
      </c>
      <c r="BZ174" s="361">
        <f t="shared" si="313"/>
        <v>0</v>
      </c>
      <c r="CA174" s="361">
        <f t="shared" si="370"/>
        <v>0</v>
      </c>
      <c r="CB174" s="361">
        <f t="shared" si="371"/>
        <v>0</v>
      </c>
      <c r="CC174" s="361">
        <f>BT174*'Donnees d''entrée'!$C$511</f>
        <v>0</v>
      </c>
      <c r="CD174" s="296">
        <f>BV174*'Donnees d''entrée'!$C$511</f>
        <v>0</v>
      </c>
      <c r="CE174" s="296">
        <f>BX174*'Donnees d''entrée'!$C$512</f>
        <v>0</v>
      </c>
      <c r="CF174" s="296">
        <f>IF(ISERROR(BC63*'Donnees d''entrée'!$C$674*(BU174/(BU174+BW174+BY174))),0,BC63*'Donnees d''entrée'!$C$674*(BU174/(BU174+BW174+BY174)))</f>
        <v>0</v>
      </c>
      <c r="CG174" s="361">
        <f>IF(ISERROR(AH63*'Donnees d''entrée'!$C$674*(BW174/(BU174+BW174+BY174))),0,AH63*'Donnees d''entrée'!$C$674*(BW174/(BU174+BW174+BY174)))</f>
        <v>0</v>
      </c>
      <c r="CH174" s="361">
        <f>IF(ISERROR(AH63*'Donnees d''entrée'!$C$674*(BY174/(BU174+BW174+BY174))),0,AH63*'Donnees d''entrée'!$C$674*(BY174/(BU174+BW174+BY174)))</f>
        <v>0</v>
      </c>
      <c r="CI174" s="361">
        <f>BT174*'Donnees d''entrée'!$C$513</f>
        <v>0</v>
      </c>
      <c r="CJ174" s="361">
        <f>BV174*'Donnees d''entrée'!$C$513</f>
        <v>0</v>
      </c>
      <c r="CK174" s="361">
        <f>BX174*'Donnees d''entrée'!$C$514</f>
        <v>0</v>
      </c>
      <c r="CL174" s="361">
        <f>BT174*'Donnees d''entrée'!$C$515</f>
        <v>0</v>
      </c>
      <c r="CM174" s="361">
        <f>BV174*'Donnees d''entrée'!$C$515</f>
        <v>0</v>
      </c>
      <c r="CN174" s="296">
        <f t="shared" si="314"/>
        <v>0</v>
      </c>
      <c r="CO174" s="296">
        <f t="shared" si="352"/>
        <v>0</v>
      </c>
      <c r="CP174" s="296">
        <f t="shared" si="315"/>
        <v>0</v>
      </c>
      <c r="CQ174" s="358">
        <f t="shared" si="280"/>
        <v>0</v>
      </c>
      <c r="CR174" s="296">
        <f t="shared" si="316"/>
        <v>0</v>
      </c>
      <c r="CS174" s="296">
        <f t="shared" si="372"/>
        <v>0</v>
      </c>
      <c r="CT174" s="296">
        <f t="shared" si="373"/>
        <v>0</v>
      </c>
      <c r="CU174" s="296">
        <f t="shared" si="318"/>
        <v>0</v>
      </c>
      <c r="CV174" s="296">
        <f t="shared" si="319"/>
        <v>0</v>
      </c>
      <c r="CW174" s="296">
        <f t="shared" si="320"/>
        <v>0</v>
      </c>
      <c r="CX174" s="369" t="str">
        <f t="shared" si="321"/>
        <v/>
      </c>
      <c r="CY174" s="280" t="str">
        <f>IF(ISERROR(IF(GN118&lt;&gt;"",GN118,VLOOKUP(IF(GG118&lt;&gt;"",GG118,IF(GI118&lt;&gt;"",GI118,IF(GK118&lt;&gt;"",GK118))),Exploitation!$B$123:$D$127,1,FALSE))),"",IF(GN118&lt;&gt;"",GN118,VLOOKUP(IF(GG118&lt;&gt;"",GG118,IF(GI118&lt;&gt;"",GI118,IF(GK118&lt;&gt;"",GK118))),Exploitation!$B$123:$D$127,1,FALSE)))</f>
        <v/>
      </c>
      <c r="CZ174" s="280" t="str">
        <f>IF(ISERROR(IF(GO118&lt;&gt;"",GO118,VLOOKUP(IF(GH118&lt;&gt;"",GH118,IF(GJ118&lt;&gt;"",GJ118,IF(GL118&lt;&gt;"",GL118))),Exploitation!$B$123:$D$127,1,FALSE))),"",IF(GO118&lt;&gt;"",GO118,VLOOKUP(IF(GH118&lt;&gt;"",GH118,IF(GJ118&lt;&gt;"",GJ118,IF(GL118&lt;&gt;"",GL118))),Exploitation!$B$123:$D$127,1,FALSE)))</f>
        <v/>
      </c>
      <c r="DA174" s="361">
        <f t="shared" si="322"/>
        <v>0</v>
      </c>
      <c r="DB174" s="361">
        <f t="shared" si="374"/>
        <v>0</v>
      </c>
      <c r="DC174" s="361">
        <f t="shared" si="375"/>
        <v>0</v>
      </c>
      <c r="DD174" s="361">
        <f t="shared" si="376"/>
        <v>0</v>
      </c>
      <c r="DE174" s="361">
        <f t="shared" si="323"/>
        <v>0</v>
      </c>
      <c r="DF174" s="361">
        <f t="shared" si="377"/>
        <v>0</v>
      </c>
      <c r="DG174" s="361">
        <f t="shared" si="324"/>
        <v>0</v>
      </c>
      <c r="DH174" s="361">
        <f t="shared" si="378"/>
        <v>0</v>
      </c>
      <c r="DI174" s="361">
        <f t="shared" si="379"/>
        <v>0</v>
      </c>
      <c r="DJ174" s="361">
        <f>DA174*'Donnees d''entrée'!$C$511</f>
        <v>0</v>
      </c>
      <c r="DK174" s="296">
        <f>DC174*'Donnees d''entrée'!$C$511</f>
        <v>0</v>
      </c>
      <c r="DL174" s="296">
        <f>DE174*'Donnees d''entrée'!$C$512</f>
        <v>0</v>
      </c>
      <c r="DM174" s="296">
        <f>IF(ISERROR(AT63*'Donnees d''entrée'!$C$674*(DB174/(DB174+DD174+DF174))),0,AT63*'Donnees d''entrée'!$C$674*(DB174/(DB174+DD174+DF174)))</f>
        <v>0</v>
      </c>
      <c r="DN174" s="361">
        <f>IF(ISERROR(AT63*'Donnees d''entrée'!$C$674*(DD174/(DB174+DD174+DF174))),0,AT63*'Donnees d''entrée'!$C$674*(DD174/(DB174+DD174+DF174)))</f>
        <v>0</v>
      </c>
      <c r="DO174" s="361">
        <f>IF(ISERROR(AT63*'Donnees d''entrée'!$C$674*(DF174/(DB174+DD174+DF174))),0,AT63*'Donnees d''entrée'!$C$674*(DF174/(DB174+DD174+DF174)))</f>
        <v>0</v>
      </c>
      <c r="DP174" s="361">
        <f>DA174*'Donnees d''entrée'!$C$513</f>
        <v>0</v>
      </c>
      <c r="DQ174" s="361">
        <f>DC174*'Donnees d''entrée'!$C$513</f>
        <v>0</v>
      </c>
      <c r="DR174" s="361">
        <f>DE174*'Donnees d''entrée'!$C$514</f>
        <v>0</v>
      </c>
      <c r="DS174" s="361">
        <f>DA174*'Donnees d''entrée'!$C$515</f>
        <v>0</v>
      </c>
      <c r="DT174" s="361">
        <f>DC174*'Donnees d''entrée'!$C$515</f>
        <v>0</v>
      </c>
      <c r="DU174" s="296">
        <f t="shared" si="325"/>
        <v>0</v>
      </c>
      <c r="DV174" s="296">
        <f t="shared" si="353"/>
        <v>0</v>
      </c>
      <c r="DW174" s="296">
        <f t="shared" si="326"/>
        <v>0</v>
      </c>
      <c r="DX174" s="358">
        <f t="shared" si="283"/>
        <v>0</v>
      </c>
      <c r="DY174" s="296">
        <f t="shared" si="327"/>
        <v>0</v>
      </c>
      <c r="DZ174" s="296">
        <f t="shared" si="380"/>
        <v>0</v>
      </c>
      <c r="EA174" s="296">
        <f t="shared" si="381"/>
        <v>0</v>
      </c>
      <c r="EB174" s="296">
        <f t="shared" si="329"/>
        <v>0</v>
      </c>
      <c r="EC174" s="296">
        <f t="shared" si="330"/>
        <v>0</v>
      </c>
      <c r="ED174" s="296">
        <f t="shared" si="331"/>
        <v>0</v>
      </c>
      <c r="EE174" s="369" t="str">
        <f t="shared" si="332"/>
        <v/>
      </c>
      <c r="EF174" s="280" t="str">
        <f>IF(ISERROR(IF(IM118&lt;&gt;"",IM118,VLOOKUP(IF(IF118&lt;&gt;"",IF118,IF(IH118&lt;&gt;"",IH118,IF(IJ118&lt;&gt;"",IJ118))),Exploitation!$B$123:$D$127,1,FALSE))),"",IF(IM118&lt;&gt;"",IM118,VLOOKUP(IF(IF118&lt;&gt;"",IF118,IF(IH118&lt;&gt;"",IH118,IF(IJ118&lt;&gt;"",IJ118))),Exploitation!$B$123:$D$127,1,FALSE)))</f>
        <v/>
      </c>
      <c r="EG174" s="280" t="str">
        <f>IF(ISERROR(IF(IN118&lt;&gt;"",IN118,VLOOKUP(IF(IG118&lt;&gt;"",IG118,IF(II118&lt;&gt;"",II118,IF(IK118&lt;&gt;"",IK118))),Exploitation!$B$123:$D$127,1,FALSE))),"",IF(IN118&lt;&gt;"",IN118,VLOOKUP(IF(IG118&lt;&gt;"",IG118,IF(II118&lt;&gt;"",II118,IF(IK118&lt;&gt;"",IK118))),Exploitation!$B$123:$D$127,1,FALSE)))</f>
        <v/>
      </c>
      <c r="EH174" s="361">
        <f t="shared" si="333"/>
        <v>0</v>
      </c>
      <c r="EI174" s="361">
        <f t="shared" si="382"/>
        <v>0</v>
      </c>
      <c r="EJ174" s="361">
        <f t="shared" si="383"/>
        <v>0</v>
      </c>
      <c r="EK174" s="361">
        <f t="shared" si="384"/>
        <v>0</v>
      </c>
      <c r="EL174" s="361">
        <f t="shared" si="334"/>
        <v>0</v>
      </c>
      <c r="EM174" s="361">
        <f t="shared" si="385"/>
        <v>0</v>
      </c>
      <c r="EN174" s="361">
        <f t="shared" si="335"/>
        <v>0</v>
      </c>
      <c r="EO174" s="361">
        <f t="shared" si="386"/>
        <v>0</v>
      </c>
      <c r="EP174" s="361">
        <f t="shared" si="387"/>
        <v>0</v>
      </c>
      <c r="EQ174" s="361">
        <f>EH174*'Donnees d''entrée'!$C$511</f>
        <v>0</v>
      </c>
      <c r="ER174" s="296">
        <f>EJ174*'Donnees d''entrée'!$C$511</f>
        <v>0</v>
      </c>
      <c r="ES174" s="296">
        <f>EL174*'Donnees d''entrée'!$C$512</f>
        <v>0</v>
      </c>
      <c r="ET174" s="296">
        <f>IF(ISERROR(BF63*'Donnees d''entrée'!$C$674*(EI174/(EI174+EK174+EM174))),0,BF63*'Donnees d''entrée'!$C$674*(EI174/(EI174+EK174+EM174)))</f>
        <v>0</v>
      </c>
      <c r="EU174" s="361">
        <f>IF(ISERROR(BF63*'Donnees d''entrée'!$C$674*(EK174/(EI174+EK174+EM174))),0,BF63*'Donnees d''entrée'!$C$674*(EK174/(EI174+EK174+EM174)))</f>
        <v>0</v>
      </c>
      <c r="EV174" s="361">
        <f>IF(ISERROR(BF63*'Donnees d''entrée'!$C$674*(EM174/(EI174+EK174+EM174))),0,BF63*'Donnees d''entrée'!$C$674*(EM174/(EI174+EK174+EM174)))</f>
        <v>0</v>
      </c>
      <c r="EW174" s="361">
        <f>EH174*'Donnees d''entrée'!$C$513</f>
        <v>0</v>
      </c>
      <c r="EX174" s="361">
        <f>EJ174*'Donnees d''entrée'!$C$513</f>
        <v>0</v>
      </c>
      <c r="EY174" s="361">
        <f>EL174*'Donnees d''entrée'!$C$514</f>
        <v>0</v>
      </c>
      <c r="EZ174" s="361">
        <f>EH174*'Donnees d''entrée'!$C$515</f>
        <v>0</v>
      </c>
      <c r="FA174" s="361">
        <f>EJ174*'Donnees d''entrée'!$C$515</f>
        <v>0</v>
      </c>
      <c r="FB174" s="296">
        <f t="shared" si="336"/>
        <v>0</v>
      </c>
      <c r="FC174" s="296">
        <f t="shared" si="354"/>
        <v>0</v>
      </c>
      <c r="FD174" s="296">
        <f t="shared" si="337"/>
        <v>0</v>
      </c>
      <c r="FE174" s="358">
        <f t="shared" si="286"/>
        <v>0</v>
      </c>
      <c r="FF174" s="296">
        <f t="shared" si="338"/>
        <v>0</v>
      </c>
      <c r="FG174" s="296">
        <f t="shared" si="388"/>
        <v>0</v>
      </c>
      <c r="FH174" s="296">
        <f t="shared" si="389"/>
        <v>0</v>
      </c>
      <c r="FI174" s="296">
        <f t="shared" si="340"/>
        <v>0</v>
      </c>
      <c r="FJ174" s="296">
        <f t="shared" si="341"/>
        <v>0</v>
      </c>
      <c r="FK174" s="296">
        <f t="shared" si="342"/>
        <v>0</v>
      </c>
      <c r="FL174"/>
      <c r="FM174"/>
      <c r="FN174" s="370">
        <f t="shared" si="343"/>
        <v>0</v>
      </c>
      <c r="FO174" s="370">
        <f t="shared" si="344"/>
        <v>0</v>
      </c>
      <c r="FP174" s="370">
        <f t="shared" si="345"/>
        <v>0</v>
      </c>
      <c r="FQ174" s="370">
        <f t="shared" si="355"/>
        <v>0</v>
      </c>
      <c r="FR174"/>
      <c r="FS174" s="370">
        <f t="shared" si="346"/>
        <v>0</v>
      </c>
      <c r="FT174" s="370">
        <f t="shared" si="347"/>
        <v>0</v>
      </c>
      <c r="FU174" s="370">
        <f t="shared" si="348"/>
        <v>0</v>
      </c>
      <c r="FV174"/>
      <c r="FW174" s="371">
        <f t="shared" si="349"/>
        <v>0</v>
      </c>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c r="IQ174"/>
      <c r="IR174"/>
      <c r="IS174"/>
      <c r="IT174"/>
      <c r="IU174"/>
      <c r="IV174"/>
      <c r="IW174"/>
      <c r="IX174"/>
      <c r="IY174"/>
      <c r="IZ174"/>
      <c r="JA174"/>
      <c r="JB174"/>
      <c r="JC174"/>
      <c r="JD174"/>
      <c r="JE174"/>
      <c r="JF174"/>
      <c r="JG174"/>
      <c r="JH174"/>
      <c r="JI174"/>
      <c r="JJ174"/>
      <c r="JK174"/>
      <c r="JL174"/>
      <c r="JM174"/>
      <c r="JN174"/>
      <c r="JO174"/>
      <c r="JP174"/>
      <c r="JQ174"/>
      <c r="JR174"/>
      <c r="JS174"/>
      <c r="JT174"/>
    </row>
    <row r="175" spans="1:280" hidden="1" x14ac:dyDescent="0.25">
      <c r="A175" s="279">
        <v>19</v>
      </c>
      <c r="B175" s="280" t="str">
        <f t="shared" si="287"/>
        <v/>
      </c>
      <c r="C175" s="280" t="str">
        <f t="shared" si="288"/>
        <v/>
      </c>
      <c r="D175" s="280" t="str">
        <f>IF(ISERROR(IF(AQ119&lt;&gt;"",AQ119,VLOOKUP(IF(AJ119&lt;&gt;"",AJ119,IF(AL119&lt;&gt;"",AL119,IF(AN119&lt;&gt;"",AN119))),Exploitation!$B$123:$D$127,1,FALSE))),"",IF(AQ119&lt;&gt;"",AQ119,VLOOKUP(IF(AJ119&lt;&gt;"",AJ119,IF(AL119&lt;&gt;"",AL119,IF(AN119&lt;&gt;"",AN119))),Exploitation!$B$123:$D$127,1,FALSE)))</f>
        <v/>
      </c>
      <c r="E175" s="280" t="str">
        <f>IF(ISERROR(IF(AR119&lt;&gt;"",AR119,VLOOKUP(IF(AK119&lt;&gt;"",AK119,IF(AM119&lt;&gt;"",AM119,IF(AO119&lt;&gt;"",AO119))),Exploitation!$B$123:$D$127,1,FALSE))),"",IF(AR119&lt;&gt;"",AR119,VLOOKUP(IF(AK119&lt;&gt;"",AK119,IF(AM119&lt;&gt;"",AM119,IF(AO119&lt;&gt;"",AO119))),Exploitation!$B$123:$D$127,1,FALSE)))</f>
        <v/>
      </c>
      <c r="F175" s="361">
        <f t="shared" si="289"/>
        <v>0</v>
      </c>
      <c r="G175" s="361">
        <f t="shared" si="289"/>
        <v>0</v>
      </c>
      <c r="H175" s="361">
        <f t="shared" si="290"/>
        <v>0</v>
      </c>
      <c r="I175" s="361">
        <f t="shared" si="290"/>
        <v>0</v>
      </c>
      <c r="J175" s="361">
        <f t="shared" si="291"/>
        <v>0</v>
      </c>
      <c r="K175" s="361">
        <f t="shared" si="292"/>
        <v>0</v>
      </c>
      <c r="L175" s="361">
        <f t="shared" si="293"/>
        <v>0</v>
      </c>
      <c r="M175" s="361">
        <f t="shared" si="356"/>
        <v>0</v>
      </c>
      <c r="N175" s="361">
        <f t="shared" si="357"/>
        <v>0</v>
      </c>
      <c r="O175" s="361">
        <f>F175*'Donnees d''entrée'!$C$511</f>
        <v>0</v>
      </c>
      <c r="P175" s="296">
        <f>H175*'Donnees d''entrée'!$C$511</f>
        <v>0</v>
      </c>
      <c r="Q175" s="296">
        <f>J175*'Donnees d''entrée'!$C$512</f>
        <v>0</v>
      </c>
      <c r="R175" s="296">
        <f>IF(ISERROR(J64*'Donnees d''entrée'!$C$674*(G175/(G175+I175+K175))),0,J64*'Donnees d''entrée'!$C$674*(G175/(G175+I175+K175)))</f>
        <v>0</v>
      </c>
      <c r="S175" s="361">
        <f>IF(ISERROR(J64*'Donnees d''entrée'!$C$674*(I175/(G175+I175+K175))),0,J64*'Donnees d''entrée'!$C$674*(I175/(G175+I175+K175)))</f>
        <v>0</v>
      </c>
      <c r="T175" s="361">
        <f>IF(ISERROR(J64*'Donnees d''entrée'!$C$674*(K175/(G175+I175+K175))),0,J64*'Donnees d''entrée'!$C$674*(K175/(G175+I175+K175)))</f>
        <v>0</v>
      </c>
      <c r="U175" s="361">
        <f>F175*'Donnees d''entrée'!$C$513</f>
        <v>0</v>
      </c>
      <c r="V175" s="361">
        <f>H175*'Donnees d''entrée'!$C$513</f>
        <v>0</v>
      </c>
      <c r="W175" s="361">
        <f>J175*'Donnees d''entrée'!$C$514</f>
        <v>0</v>
      </c>
      <c r="X175" s="361">
        <f>F175*'Donnees d''entrée'!$C$515</f>
        <v>0</v>
      </c>
      <c r="Y175" s="361">
        <f>H175*'Donnees d''entrée'!$C$515</f>
        <v>0</v>
      </c>
      <c r="Z175" s="296">
        <f t="shared" si="294"/>
        <v>0</v>
      </c>
      <c r="AA175" s="296">
        <f t="shared" si="350"/>
        <v>0</v>
      </c>
      <c r="AB175" s="296">
        <f t="shared" si="295"/>
        <v>0</v>
      </c>
      <c r="AC175" s="358">
        <f t="shared" si="273"/>
        <v>0</v>
      </c>
      <c r="AD175" s="296">
        <f t="shared" si="296"/>
        <v>0</v>
      </c>
      <c r="AE175" s="296">
        <f t="shared" si="358"/>
        <v>0</v>
      </c>
      <c r="AF175" s="296">
        <f t="shared" si="359"/>
        <v>0</v>
      </c>
      <c r="AG175" s="296">
        <f t="shared" si="297"/>
        <v>0</v>
      </c>
      <c r="AH175" s="296">
        <f t="shared" si="298"/>
        <v>0</v>
      </c>
      <c r="AI175" s="296">
        <f t="shared" si="299"/>
        <v>0</v>
      </c>
      <c r="AJ175" s="280" t="str">
        <f t="shared" si="300"/>
        <v/>
      </c>
      <c r="AK175" s="280" t="str">
        <f>IF(ISERROR(IF(CP119&lt;&gt;"",CP119,VLOOKUP(IF(CI119&lt;&gt;"",CI119,IF(CK119&lt;&gt;"",CK119,IF(CM119&lt;&gt;"",CM119))),Exploitation!$B$123:$D$127,1,FALSE))),"",IF(CP119&lt;&gt;"",CP119,VLOOKUP(IF(CI119&lt;&gt;"",CI119,IF(CK119&lt;&gt;"",CK119,IF(CM119&lt;&gt;"",CM119))),Exploitation!$B$123:$D$127,1,FALSE)))</f>
        <v/>
      </c>
      <c r="AL175" s="280" t="str">
        <f>IF(ISERROR(IF(CQ119&lt;&gt;"",CQ119,VLOOKUP(IF(CJ119&lt;&gt;"",CJ119,IF(CL119&lt;&gt;"",CL119,IF(CN119&lt;&gt;"",CN119))),Exploitation!$B$123:$D$127,1,FALSE))),"",IF(CQ119&lt;&gt;"",CQ119,VLOOKUP(IF(CJ119&lt;&gt;"",CJ119,IF(CL119&lt;&gt;"",CL119,IF(CN119&lt;&gt;"",CN119))),Exploitation!$B$123:$D$127,1,FALSE)))</f>
        <v/>
      </c>
      <c r="AM175" s="361">
        <f t="shared" si="301"/>
        <v>0</v>
      </c>
      <c r="AN175" s="361">
        <f t="shared" si="360"/>
        <v>0</v>
      </c>
      <c r="AO175" s="361">
        <f t="shared" si="361"/>
        <v>0</v>
      </c>
      <c r="AP175" s="361">
        <f t="shared" si="362"/>
        <v>0</v>
      </c>
      <c r="AQ175" s="361">
        <f t="shared" si="302"/>
        <v>0</v>
      </c>
      <c r="AR175" s="361">
        <f t="shared" si="363"/>
        <v>0</v>
      </c>
      <c r="AS175" s="361">
        <f t="shared" si="303"/>
        <v>0</v>
      </c>
      <c r="AT175" s="361">
        <f t="shared" si="303"/>
        <v>0</v>
      </c>
      <c r="AU175" s="361">
        <f t="shared" si="303"/>
        <v>0</v>
      </c>
      <c r="AV175" s="361">
        <f>AM175*'Donnees d''entrée'!$C$511</f>
        <v>0</v>
      </c>
      <c r="AW175" s="296">
        <f>AO175*'Donnees d''entrée'!$C$511</f>
        <v>0</v>
      </c>
      <c r="AX175" s="296">
        <f>AQ175*'Donnees d''entrée'!$C$512</f>
        <v>0</v>
      </c>
      <c r="AY175" s="296">
        <f>IF(ISERROR(V64*'Donnees d''entrée'!$C$674*(AN175/(AN175+AP175+AR175))),0,V64*'Donnees d''entrée'!$C$674*(AN175/(AN175+AP175+AR175)))</f>
        <v>0</v>
      </c>
      <c r="AZ175" s="361">
        <f>IF(ISERROR(V64*'Donnees d''entrée'!$C$674*(AP175/(AN175+AP175+AR175))),0,V64*'Donnees d''entrée'!$C$674*(AP175/(AN175+AP175+AR175)))</f>
        <v>0</v>
      </c>
      <c r="BA175" s="361">
        <f>IF(ISERROR(V64*'Donnees d''entrée'!$C$674*(AR175/(AN175+AP175+AR175))),0,V64*'Donnees d''entrée'!$C$674*(AR175/(AN175+AP175+AR175)))</f>
        <v>0</v>
      </c>
      <c r="BB175" s="361">
        <f>AM175*'Donnees d''entrée'!$C$513</f>
        <v>0</v>
      </c>
      <c r="BC175" s="361">
        <f>AO175*'Donnees d''entrée'!$C$513</f>
        <v>0</v>
      </c>
      <c r="BD175" s="361">
        <f>AQ175*'Donnees d''entrée'!$C$514</f>
        <v>0</v>
      </c>
      <c r="BE175" s="361">
        <f>AM175*'Donnees d''entrée'!$C$515</f>
        <v>0</v>
      </c>
      <c r="BF175" s="361">
        <f>AO175*'Donnees d''entrée'!$C$515</f>
        <v>0</v>
      </c>
      <c r="BG175" s="296">
        <f t="shared" si="304"/>
        <v>0</v>
      </c>
      <c r="BH175" s="296">
        <f t="shared" si="351"/>
        <v>0</v>
      </c>
      <c r="BI175" s="296">
        <f t="shared" si="305"/>
        <v>0</v>
      </c>
      <c r="BJ175" s="358">
        <f t="shared" si="276"/>
        <v>0</v>
      </c>
      <c r="BK175" s="296">
        <f t="shared" si="306"/>
        <v>0</v>
      </c>
      <c r="BL175" s="296">
        <f t="shared" si="364"/>
        <v>0</v>
      </c>
      <c r="BM175" s="296">
        <f t="shared" si="365"/>
        <v>0</v>
      </c>
      <c r="BN175" s="296">
        <f t="shared" si="307"/>
        <v>0</v>
      </c>
      <c r="BO175" s="296">
        <f t="shared" si="308"/>
        <v>0</v>
      </c>
      <c r="BP175" s="296">
        <f t="shared" si="309"/>
        <v>0</v>
      </c>
      <c r="BQ175" s="280" t="str">
        <f t="shared" si="310"/>
        <v/>
      </c>
      <c r="BR175" s="280" t="str">
        <f>IF(ISERROR(IF(EO119&lt;&gt;"",EO119,VLOOKUP(IF(EH119&lt;&gt;"",EH119,IF(EJ119&lt;&gt;"",EJ119,IF(EL119&lt;&gt;"",EL119))),Exploitation!$B$123:$D$127,1,FALSE))),"",IF(EO119&lt;&gt;"",EO119,VLOOKUP(IF(EH119&lt;&gt;"",EH119,IF(EJ119&lt;&gt;"",EJ119,IF(EL119&lt;&gt;"",EL119))),Exploitation!$B$123:$D$127,1,FALSE)))</f>
        <v/>
      </c>
      <c r="BS175" s="280" t="str">
        <f>IF(ISERROR(IF(EP119&lt;&gt;"",EP119,VLOOKUP(IF(EI119&lt;&gt;"",EI119,IF(EK119&lt;&gt;"",EK119,IF(EM119&lt;&gt;"",EM119))),Exploitation!$B$123:$D$127,1,FALSE))),"",IF(EP119&lt;&gt;"",EP119,VLOOKUP(IF(EI119&lt;&gt;"",EI119,IF(EK119&lt;&gt;"",EK119,IF(EM119&lt;&gt;"",EM119))),Exploitation!$B$123:$D$127,1,FALSE)))</f>
        <v/>
      </c>
      <c r="BT175" s="361">
        <f t="shared" si="311"/>
        <v>0</v>
      </c>
      <c r="BU175" s="361">
        <f t="shared" si="366"/>
        <v>0</v>
      </c>
      <c r="BV175" s="361">
        <f t="shared" si="367"/>
        <v>0</v>
      </c>
      <c r="BW175" s="361">
        <f t="shared" si="368"/>
        <v>0</v>
      </c>
      <c r="BX175" s="361">
        <f t="shared" si="312"/>
        <v>0</v>
      </c>
      <c r="BY175" s="361">
        <f t="shared" si="369"/>
        <v>0</v>
      </c>
      <c r="BZ175" s="361">
        <f t="shared" si="313"/>
        <v>0</v>
      </c>
      <c r="CA175" s="361">
        <f t="shared" si="370"/>
        <v>0</v>
      </c>
      <c r="CB175" s="361">
        <f t="shared" si="371"/>
        <v>0</v>
      </c>
      <c r="CC175" s="361">
        <f>BT175*'Donnees d''entrée'!$C$511</f>
        <v>0</v>
      </c>
      <c r="CD175" s="296">
        <f>BV175*'Donnees d''entrée'!$C$511</f>
        <v>0</v>
      </c>
      <c r="CE175" s="296">
        <f>BX175*'Donnees d''entrée'!$C$512</f>
        <v>0</v>
      </c>
      <c r="CF175" s="296">
        <f>IF(ISERROR(BC64*'Donnees d''entrée'!$C$674*(BU175/(BU175+BW175+BY175))),0,BC64*'Donnees d''entrée'!$C$674*(BU175/(BU175+BW175+BY175)))</f>
        <v>0</v>
      </c>
      <c r="CG175" s="361">
        <f>IF(ISERROR(AH64*'Donnees d''entrée'!$C$674*(BW175/(BU175+BW175+BY175))),0,AH64*'Donnees d''entrée'!$C$674*(BW175/(BU175+BW175+BY175)))</f>
        <v>0</v>
      </c>
      <c r="CH175" s="361">
        <f>IF(ISERROR(AH64*'Donnees d''entrée'!$C$674*(BY175/(BU175+BW175+BY175))),0,AH64*'Donnees d''entrée'!$C$674*(BY175/(BU175+BW175+BY175)))</f>
        <v>0</v>
      </c>
      <c r="CI175" s="361">
        <f>BT175*'Donnees d''entrée'!$C$513</f>
        <v>0</v>
      </c>
      <c r="CJ175" s="361">
        <f>BV175*'Donnees d''entrée'!$C$513</f>
        <v>0</v>
      </c>
      <c r="CK175" s="361">
        <f>BX175*'Donnees d''entrée'!$C$514</f>
        <v>0</v>
      </c>
      <c r="CL175" s="361">
        <f>BT175*'Donnees d''entrée'!$C$515</f>
        <v>0</v>
      </c>
      <c r="CM175" s="361">
        <f>BV175*'Donnees d''entrée'!$C$515</f>
        <v>0</v>
      </c>
      <c r="CN175" s="296">
        <f t="shared" si="314"/>
        <v>0</v>
      </c>
      <c r="CO175" s="296">
        <f t="shared" si="352"/>
        <v>0</v>
      </c>
      <c r="CP175" s="296">
        <f t="shared" si="315"/>
        <v>0</v>
      </c>
      <c r="CQ175" s="358">
        <f t="shared" si="280"/>
        <v>0</v>
      </c>
      <c r="CR175" s="296">
        <f t="shared" si="316"/>
        <v>0</v>
      </c>
      <c r="CS175" s="296">
        <f t="shared" si="372"/>
        <v>0</v>
      </c>
      <c r="CT175" s="296">
        <f t="shared" si="373"/>
        <v>0</v>
      </c>
      <c r="CU175" s="296">
        <f t="shared" si="318"/>
        <v>0</v>
      </c>
      <c r="CV175" s="296">
        <f t="shared" si="319"/>
        <v>0</v>
      </c>
      <c r="CW175" s="296">
        <f t="shared" si="320"/>
        <v>0</v>
      </c>
      <c r="CX175" s="369" t="str">
        <f t="shared" si="321"/>
        <v/>
      </c>
      <c r="CY175" s="280" t="str">
        <f>IF(ISERROR(IF(GN119&lt;&gt;"",GN119,VLOOKUP(IF(GG119&lt;&gt;"",GG119,IF(GI119&lt;&gt;"",GI119,IF(GK119&lt;&gt;"",GK119))),Exploitation!$B$123:$D$127,1,FALSE))),"",IF(GN119&lt;&gt;"",GN119,VLOOKUP(IF(GG119&lt;&gt;"",GG119,IF(GI119&lt;&gt;"",GI119,IF(GK119&lt;&gt;"",GK119))),Exploitation!$B$123:$D$127,1,FALSE)))</f>
        <v/>
      </c>
      <c r="CZ175" s="280" t="str">
        <f>IF(ISERROR(IF(GO119&lt;&gt;"",GO119,VLOOKUP(IF(GH119&lt;&gt;"",GH119,IF(GJ119&lt;&gt;"",GJ119,IF(GL119&lt;&gt;"",GL119))),Exploitation!$B$123:$D$127,1,FALSE))),"",IF(GO119&lt;&gt;"",GO119,VLOOKUP(IF(GH119&lt;&gt;"",GH119,IF(GJ119&lt;&gt;"",GJ119,IF(GL119&lt;&gt;"",GL119))),Exploitation!$B$123:$D$127,1,FALSE)))</f>
        <v/>
      </c>
      <c r="DA175" s="361">
        <f t="shared" si="322"/>
        <v>0</v>
      </c>
      <c r="DB175" s="361">
        <f t="shared" si="374"/>
        <v>0</v>
      </c>
      <c r="DC175" s="361">
        <f t="shared" si="375"/>
        <v>0</v>
      </c>
      <c r="DD175" s="361">
        <f t="shared" si="376"/>
        <v>0</v>
      </c>
      <c r="DE175" s="361">
        <f t="shared" si="323"/>
        <v>0</v>
      </c>
      <c r="DF175" s="361">
        <f t="shared" si="377"/>
        <v>0</v>
      </c>
      <c r="DG175" s="361">
        <f t="shared" si="324"/>
        <v>0</v>
      </c>
      <c r="DH175" s="361">
        <f t="shared" si="378"/>
        <v>0</v>
      </c>
      <c r="DI175" s="361">
        <f t="shared" si="379"/>
        <v>0</v>
      </c>
      <c r="DJ175" s="361">
        <f>DA175*'Donnees d''entrée'!$C$511</f>
        <v>0</v>
      </c>
      <c r="DK175" s="296">
        <f>DC175*'Donnees d''entrée'!$C$511</f>
        <v>0</v>
      </c>
      <c r="DL175" s="296">
        <f>DE175*'Donnees d''entrée'!$C$512</f>
        <v>0</v>
      </c>
      <c r="DM175" s="296">
        <f>IF(ISERROR(AT64*'Donnees d''entrée'!$C$674*(DB175/(DB175+DD175+DF175))),0,AT64*'Donnees d''entrée'!$C$674*(DB175/(DB175+DD175+DF175)))</f>
        <v>0</v>
      </c>
      <c r="DN175" s="361">
        <f>IF(ISERROR(AT64*'Donnees d''entrée'!$C$674*(DD175/(DB175+DD175+DF175))),0,AT64*'Donnees d''entrée'!$C$674*(DD175/(DB175+DD175+DF175)))</f>
        <v>0</v>
      </c>
      <c r="DO175" s="361">
        <f>IF(ISERROR(AT64*'Donnees d''entrée'!$C$674*(DF175/(DB175+DD175+DF175))),0,AT64*'Donnees d''entrée'!$C$674*(DF175/(DB175+DD175+DF175)))</f>
        <v>0</v>
      </c>
      <c r="DP175" s="361">
        <f>DA175*'Donnees d''entrée'!$C$513</f>
        <v>0</v>
      </c>
      <c r="DQ175" s="361">
        <f>DC175*'Donnees d''entrée'!$C$513</f>
        <v>0</v>
      </c>
      <c r="DR175" s="361">
        <f>DE175*'Donnees d''entrée'!$C$514</f>
        <v>0</v>
      </c>
      <c r="DS175" s="361">
        <f>DA175*'Donnees d''entrée'!$C$515</f>
        <v>0</v>
      </c>
      <c r="DT175" s="361">
        <f>DC175*'Donnees d''entrée'!$C$515</f>
        <v>0</v>
      </c>
      <c r="DU175" s="296">
        <f t="shared" si="325"/>
        <v>0</v>
      </c>
      <c r="DV175" s="296">
        <f t="shared" si="353"/>
        <v>0</v>
      </c>
      <c r="DW175" s="296">
        <f t="shared" si="326"/>
        <v>0</v>
      </c>
      <c r="DX175" s="358">
        <f t="shared" si="283"/>
        <v>0</v>
      </c>
      <c r="DY175" s="296">
        <f t="shared" si="327"/>
        <v>0</v>
      </c>
      <c r="DZ175" s="296">
        <f t="shared" si="380"/>
        <v>0</v>
      </c>
      <c r="EA175" s="296">
        <f t="shared" si="381"/>
        <v>0</v>
      </c>
      <c r="EB175" s="296">
        <f t="shared" si="329"/>
        <v>0</v>
      </c>
      <c r="EC175" s="296">
        <f t="shared" si="330"/>
        <v>0</v>
      </c>
      <c r="ED175" s="296">
        <f t="shared" si="331"/>
        <v>0</v>
      </c>
      <c r="EE175" s="369" t="str">
        <f t="shared" si="332"/>
        <v/>
      </c>
      <c r="EF175" s="280" t="str">
        <f>IF(ISERROR(IF(IM119&lt;&gt;"",IM119,VLOOKUP(IF(IF119&lt;&gt;"",IF119,IF(IH119&lt;&gt;"",IH119,IF(IJ119&lt;&gt;"",IJ119))),Exploitation!$B$123:$D$127,1,FALSE))),"",IF(IM119&lt;&gt;"",IM119,VLOOKUP(IF(IF119&lt;&gt;"",IF119,IF(IH119&lt;&gt;"",IH119,IF(IJ119&lt;&gt;"",IJ119))),Exploitation!$B$123:$D$127,1,FALSE)))</f>
        <v/>
      </c>
      <c r="EG175" s="280" t="str">
        <f>IF(ISERROR(IF(IN119&lt;&gt;"",IN119,VLOOKUP(IF(IG119&lt;&gt;"",IG119,IF(II119&lt;&gt;"",II119,IF(IK119&lt;&gt;"",IK119))),Exploitation!$B$123:$D$127,1,FALSE))),"",IF(IN119&lt;&gt;"",IN119,VLOOKUP(IF(IG119&lt;&gt;"",IG119,IF(II119&lt;&gt;"",II119,IF(IK119&lt;&gt;"",IK119))),Exploitation!$B$123:$D$127,1,FALSE)))</f>
        <v/>
      </c>
      <c r="EH175" s="361">
        <f t="shared" si="333"/>
        <v>0</v>
      </c>
      <c r="EI175" s="361">
        <f t="shared" si="382"/>
        <v>0</v>
      </c>
      <c r="EJ175" s="361">
        <f t="shared" si="383"/>
        <v>0</v>
      </c>
      <c r="EK175" s="361">
        <f t="shared" si="384"/>
        <v>0</v>
      </c>
      <c r="EL175" s="361">
        <f t="shared" si="334"/>
        <v>0</v>
      </c>
      <c r="EM175" s="361">
        <f t="shared" si="385"/>
        <v>0</v>
      </c>
      <c r="EN175" s="361">
        <f t="shared" si="335"/>
        <v>0</v>
      </c>
      <c r="EO175" s="361">
        <f t="shared" si="386"/>
        <v>0</v>
      </c>
      <c r="EP175" s="361">
        <f t="shared" si="387"/>
        <v>0</v>
      </c>
      <c r="EQ175" s="361">
        <f>EH175*'Donnees d''entrée'!$C$511</f>
        <v>0</v>
      </c>
      <c r="ER175" s="296">
        <f>EJ175*'Donnees d''entrée'!$C$511</f>
        <v>0</v>
      </c>
      <c r="ES175" s="296">
        <f>EL175*'Donnees d''entrée'!$C$512</f>
        <v>0</v>
      </c>
      <c r="ET175" s="296">
        <f>IF(ISERROR(BF64*'Donnees d''entrée'!$C$674*(EI175/(EI175+EK175+EM175))),0,BF64*'Donnees d''entrée'!$C$674*(EI175/(EI175+EK175+EM175)))</f>
        <v>0</v>
      </c>
      <c r="EU175" s="361">
        <f>IF(ISERROR(BF64*'Donnees d''entrée'!$C$674*(EK175/(EI175+EK175+EM175))),0,BF64*'Donnees d''entrée'!$C$674*(EK175/(EI175+EK175+EM175)))</f>
        <v>0</v>
      </c>
      <c r="EV175" s="361">
        <f>IF(ISERROR(BF64*'Donnees d''entrée'!$C$674*(EM175/(EI175+EK175+EM175))),0,BF64*'Donnees d''entrée'!$C$674*(EM175/(EI175+EK175+EM175)))</f>
        <v>0</v>
      </c>
      <c r="EW175" s="361">
        <f>EH175*'Donnees d''entrée'!$C$513</f>
        <v>0</v>
      </c>
      <c r="EX175" s="361">
        <f>EJ175*'Donnees d''entrée'!$C$513</f>
        <v>0</v>
      </c>
      <c r="EY175" s="361">
        <f>EL175*'Donnees d''entrée'!$C$514</f>
        <v>0</v>
      </c>
      <c r="EZ175" s="361">
        <f>EH175*'Donnees d''entrée'!$C$515</f>
        <v>0</v>
      </c>
      <c r="FA175" s="361">
        <f>EJ175*'Donnees d''entrée'!$C$515</f>
        <v>0</v>
      </c>
      <c r="FB175" s="296">
        <f t="shared" si="336"/>
        <v>0</v>
      </c>
      <c r="FC175" s="296">
        <f t="shared" si="354"/>
        <v>0</v>
      </c>
      <c r="FD175" s="296">
        <f t="shared" si="337"/>
        <v>0</v>
      </c>
      <c r="FE175" s="358">
        <f t="shared" si="286"/>
        <v>0</v>
      </c>
      <c r="FF175" s="296">
        <f t="shared" si="338"/>
        <v>0</v>
      </c>
      <c r="FG175" s="296">
        <f t="shared" si="388"/>
        <v>0</v>
      </c>
      <c r="FH175" s="296">
        <f t="shared" si="389"/>
        <v>0</v>
      </c>
      <c r="FI175" s="296">
        <f t="shared" si="340"/>
        <v>0</v>
      </c>
      <c r="FJ175" s="296">
        <f t="shared" si="341"/>
        <v>0</v>
      </c>
      <c r="FK175" s="296">
        <f t="shared" si="342"/>
        <v>0</v>
      </c>
      <c r="FL175"/>
      <c r="FM175"/>
      <c r="FN175" s="370">
        <f t="shared" si="343"/>
        <v>0</v>
      </c>
      <c r="FO175" s="370">
        <f t="shared" si="344"/>
        <v>0</v>
      </c>
      <c r="FP175" s="370">
        <f t="shared" si="345"/>
        <v>0</v>
      </c>
      <c r="FQ175" s="370">
        <f t="shared" si="355"/>
        <v>0</v>
      </c>
      <c r="FR175"/>
      <c r="FS175" s="370">
        <f t="shared" si="346"/>
        <v>0</v>
      </c>
      <c r="FT175" s="370">
        <f t="shared" si="347"/>
        <v>0</v>
      </c>
      <c r="FU175" s="370">
        <f t="shared" si="348"/>
        <v>0</v>
      </c>
      <c r="FV175"/>
      <c r="FW175" s="371">
        <f t="shared" si="349"/>
        <v>0</v>
      </c>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c r="IQ175"/>
      <c r="IR175"/>
      <c r="IS175"/>
      <c r="IT175"/>
      <c r="IU175"/>
      <c r="IV175"/>
      <c r="IW175"/>
      <c r="IX175"/>
      <c r="IY175"/>
      <c r="IZ175"/>
      <c r="JA175"/>
      <c r="JB175"/>
      <c r="JC175"/>
      <c r="JD175"/>
      <c r="JE175"/>
      <c r="JF175"/>
      <c r="JG175"/>
      <c r="JH175"/>
      <c r="JI175"/>
      <c r="JJ175"/>
      <c r="JK175"/>
      <c r="JL175"/>
      <c r="JM175"/>
      <c r="JN175"/>
      <c r="JO175"/>
      <c r="JP175"/>
      <c r="JQ175"/>
      <c r="JR175"/>
      <c r="JS175"/>
      <c r="JT175"/>
    </row>
    <row r="176" spans="1:280" hidden="1" x14ac:dyDescent="0.25">
      <c r="A176" s="279">
        <v>20</v>
      </c>
      <c r="B176" s="280" t="str">
        <f t="shared" si="287"/>
        <v/>
      </c>
      <c r="C176" s="280" t="str">
        <f t="shared" si="288"/>
        <v/>
      </c>
      <c r="D176" s="280" t="str">
        <f>IF(ISERROR(IF(AQ120&lt;&gt;"",AQ120,VLOOKUP(IF(AJ120&lt;&gt;"",AJ120,IF(AL120&lt;&gt;"",AL120,IF(AN120&lt;&gt;"",AN120))),Exploitation!$B$123:$D$127,1,FALSE))),"",IF(AQ120&lt;&gt;"",AQ120,VLOOKUP(IF(AJ120&lt;&gt;"",AJ120,IF(AL120&lt;&gt;"",AL120,IF(AN120&lt;&gt;"",AN120))),Exploitation!$B$123:$D$127,1,FALSE)))</f>
        <v/>
      </c>
      <c r="E176" s="280" t="str">
        <f>IF(ISERROR(IF(AR120&lt;&gt;"",AR120,VLOOKUP(IF(AK120&lt;&gt;"",AK120,IF(AM120&lt;&gt;"",AM120,IF(AO120&lt;&gt;"",AO120))),Exploitation!$B$123:$D$127,1,FALSE))),"",IF(AR120&lt;&gt;"",AR120,VLOOKUP(IF(AK120&lt;&gt;"",AK120,IF(AM120&lt;&gt;"",AM120,IF(AO120&lt;&gt;"",AO120))),Exploitation!$B$123:$D$127,1,FALSE)))</f>
        <v/>
      </c>
      <c r="F176" s="361">
        <f t="shared" si="289"/>
        <v>0</v>
      </c>
      <c r="G176" s="361">
        <f t="shared" si="289"/>
        <v>0</v>
      </c>
      <c r="H176" s="361">
        <f t="shared" si="290"/>
        <v>0</v>
      </c>
      <c r="I176" s="361">
        <f t="shared" si="290"/>
        <v>0</v>
      </c>
      <c r="J176" s="361">
        <f t="shared" si="291"/>
        <v>0</v>
      </c>
      <c r="K176" s="361">
        <f t="shared" si="292"/>
        <v>0</v>
      </c>
      <c r="L176" s="361">
        <f t="shared" si="293"/>
        <v>0</v>
      </c>
      <c r="M176" s="361">
        <f t="shared" si="356"/>
        <v>0</v>
      </c>
      <c r="N176" s="361">
        <f t="shared" si="357"/>
        <v>0</v>
      </c>
      <c r="O176" s="361">
        <f>F176*'Donnees d''entrée'!$C$511</f>
        <v>0</v>
      </c>
      <c r="P176" s="296">
        <f>H176*'Donnees d''entrée'!$C$511</f>
        <v>0</v>
      </c>
      <c r="Q176" s="296">
        <f>J176*'Donnees d''entrée'!$C$512</f>
        <v>0</v>
      </c>
      <c r="R176" s="296">
        <f>IF(ISERROR(J65*'Donnees d''entrée'!$C$674*(G176/(G176+I176+K176))),0,J65*'Donnees d''entrée'!$C$674*(G176/(G176+I176+K176)))</f>
        <v>0</v>
      </c>
      <c r="S176" s="361">
        <f>IF(ISERROR(J65*'Donnees d''entrée'!$C$674*(I176/(G176+I176+K176))),0,J65*'Donnees d''entrée'!$C$674*(I176/(G176+I176+K176)))</f>
        <v>0</v>
      </c>
      <c r="T176" s="361">
        <f>IF(ISERROR(J65*'Donnees d''entrée'!$C$674*(K176/(G176+I176+K176))),0,J65*'Donnees d''entrée'!$C$674*(K176/(G176+I176+K176)))</f>
        <v>0</v>
      </c>
      <c r="U176" s="361">
        <f>F176*'Donnees d''entrée'!$C$513</f>
        <v>0</v>
      </c>
      <c r="V176" s="361">
        <f>H176*'Donnees d''entrée'!$C$513</f>
        <v>0</v>
      </c>
      <c r="W176" s="361">
        <f>J176*'Donnees d''entrée'!$C$514</f>
        <v>0</v>
      </c>
      <c r="X176" s="361">
        <f>F176*'Donnees d''entrée'!$C$515</f>
        <v>0</v>
      </c>
      <c r="Y176" s="361">
        <f>H176*'Donnees d''entrée'!$C$515</f>
        <v>0</v>
      </c>
      <c r="Z176" s="296">
        <f t="shared" si="294"/>
        <v>0</v>
      </c>
      <c r="AA176" s="296">
        <f t="shared" si="350"/>
        <v>0</v>
      </c>
      <c r="AB176" s="296">
        <f t="shared" si="295"/>
        <v>0</v>
      </c>
      <c r="AC176" s="358">
        <f t="shared" si="273"/>
        <v>0</v>
      </c>
      <c r="AD176" s="296">
        <f t="shared" si="296"/>
        <v>0</v>
      </c>
      <c r="AE176" s="296">
        <f t="shared" si="358"/>
        <v>0</v>
      </c>
      <c r="AF176" s="296">
        <f t="shared" si="359"/>
        <v>0</v>
      </c>
      <c r="AG176" s="296">
        <f t="shared" si="297"/>
        <v>0</v>
      </c>
      <c r="AH176" s="296">
        <f t="shared" si="298"/>
        <v>0</v>
      </c>
      <c r="AI176" s="296">
        <f t="shared" si="299"/>
        <v>0</v>
      </c>
      <c r="AJ176" s="280" t="str">
        <f t="shared" si="300"/>
        <v/>
      </c>
      <c r="AK176" s="280" t="str">
        <f>IF(ISERROR(IF(CP120&lt;&gt;"",CP120,VLOOKUP(IF(CI120&lt;&gt;"",CI120,IF(CK120&lt;&gt;"",CK120,IF(CM120&lt;&gt;"",CM120))),Exploitation!$B$123:$D$127,1,FALSE))),"",IF(CP120&lt;&gt;"",CP120,VLOOKUP(IF(CI120&lt;&gt;"",CI120,IF(CK120&lt;&gt;"",CK120,IF(CM120&lt;&gt;"",CM120))),Exploitation!$B$123:$D$127,1,FALSE)))</f>
        <v/>
      </c>
      <c r="AL176" s="280" t="str">
        <f>IF(ISERROR(IF(CQ120&lt;&gt;"",CQ120,VLOOKUP(IF(CJ120&lt;&gt;"",CJ120,IF(CL120&lt;&gt;"",CL120,IF(CN120&lt;&gt;"",CN120))),Exploitation!$B$123:$D$127,1,FALSE))),"",IF(CQ120&lt;&gt;"",CQ120,VLOOKUP(IF(CJ120&lt;&gt;"",CJ120,IF(CL120&lt;&gt;"",CL120,IF(CN120&lt;&gt;"",CN120))),Exploitation!$B$123:$D$127,1,FALSE)))</f>
        <v/>
      </c>
      <c r="AM176" s="361">
        <f t="shared" si="301"/>
        <v>0</v>
      </c>
      <c r="AN176" s="361">
        <f t="shared" si="360"/>
        <v>0</v>
      </c>
      <c r="AO176" s="361">
        <f t="shared" si="361"/>
        <v>0</v>
      </c>
      <c r="AP176" s="361">
        <f t="shared" si="362"/>
        <v>0</v>
      </c>
      <c r="AQ176" s="361">
        <f t="shared" si="302"/>
        <v>0</v>
      </c>
      <c r="AR176" s="361">
        <f t="shared" si="363"/>
        <v>0</v>
      </c>
      <c r="AS176" s="361">
        <f t="shared" si="303"/>
        <v>0</v>
      </c>
      <c r="AT176" s="361">
        <f t="shared" si="303"/>
        <v>0</v>
      </c>
      <c r="AU176" s="361">
        <f t="shared" si="303"/>
        <v>0</v>
      </c>
      <c r="AV176" s="361">
        <f>AM176*'Donnees d''entrée'!$C$511</f>
        <v>0</v>
      </c>
      <c r="AW176" s="296">
        <f>AO176*'Donnees d''entrée'!$C$511</f>
        <v>0</v>
      </c>
      <c r="AX176" s="296">
        <f>AQ176*'Donnees d''entrée'!$C$512</f>
        <v>0</v>
      </c>
      <c r="AY176" s="296">
        <f>IF(ISERROR(V65*'Donnees d''entrée'!$C$674*(AN176/(AN176+AP176+AR176))),0,V65*'Donnees d''entrée'!$C$674*(AN176/(AN176+AP176+AR176)))</f>
        <v>0</v>
      </c>
      <c r="AZ176" s="361">
        <f>IF(ISERROR(V65*'Donnees d''entrée'!$C$674*(AP176/(AN176+AP176+AR176))),0,V65*'Donnees d''entrée'!$C$674*(AP176/(AN176+AP176+AR176)))</f>
        <v>0</v>
      </c>
      <c r="BA176" s="361">
        <f>IF(ISERROR(V65*'Donnees d''entrée'!$C$674*(AR176/(AN176+AP176+AR176))),0,V65*'Donnees d''entrée'!$C$674*(AR176/(AN176+AP176+AR176)))</f>
        <v>0</v>
      </c>
      <c r="BB176" s="361">
        <f>AM176*'Donnees d''entrée'!$C$513</f>
        <v>0</v>
      </c>
      <c r="BC176" s="361">
        <f>AO176*'Donnees d''entrée'!$C$513</f>
        <v>0</v>
      </c>
      <c r="BD176" s="361">
        <f>AQ176*'Donnees d''entrée'!$C$514</f>
        <v>0</v>
      </c>
      <c r="BE176" s="361">
        <f>AM176*'Donnees d''entrée'!$C$515</f>
        <v>0</v>
      </c>
      <c r="BF176" s="361">
        <f>AO176*'Donnees d''entrée'!$C$515</f>
        <v>0</v>
      </c>
      <c r="BG176" s="296">
        <f t="shared" si="304"/>
        <v>0</v>
      </c>
      <c r="BH176" s="296">
        <f t="shared" si="351"/>
        <v>0</v>
      </c>
      <c r="BI176" s="296">
        <f t="shared" si="305"/>
        <v>0</v>
      </c>
      <c r="BJ176" s="358">
        <f t="shared" si="276"/>
        <v>0</v>
      </c>
      <c r="BK176" s="296">
        <f t="shared" si="306"/>
        <v>0</v>
      </c>
      <c r="BL176" s="296">
        <f t="shared" si="364"/>
        <v>0</v>
      </c>
      <c r="BM176" s="296">
        <f t="shared" si="365"/>
        <v>0</v>
      </c>
      <c r="BN176" s="296">
        <f t="shared" si="307"/>
        <v>0</v>
      </c>
      <c r="BO176" s="296">
        <f t="shared" si="308"/>
        <v>0</v>
      </c>
      <c r="BP176" s="296">
        <f t="shared" si="309"/>
        <v>0</v>
      </c>
      <c r="BQ176" s="280" t="str">
        <f t="shared" si="310"/>
        <v/>
      </c>
      <c r="BR176" s="280" t="str">
        <f>IF(ISERROR(IF(EO120&lt;&gt;"",EO120,VLOOKUP(IF(EH120&lt;&gt;"",EH120,IF(EJ120&lt;&gt;"",EJ120,IF(EL120&lt;&gt;"",EL120))),Exploitation!$B$123:$D$127,1,FALSE))),"",IF(EO120&lt;&gt;"",EO120,VLOOKUP(IF(EH120&lt;&gt;"",EH120,IF(EJ120&lt;&gt;"",EJ120,IF(EL120&lt;&gt;"",EL120))),Exploitation!$B$123:$D$127,1,FALSE)))</f>
        <v/>
      </c>
      <c r="BS176" s="280" t="str">
        <f>IF(ISERROR(IF(EP120&lt;&gt;"",EP120,VLOOKUP(IF(EI120&lt;&gt;"",EI120,IF(EK120&lt;&gt;"",EK120,IF(EM120&lt;&gt;"",EM120))),Exploitation!$B$123:$D$127,1,FALSE))),"",IF(EP120&lt;&gt;"",EP120,VLOOKUP(IF(EI120&lt;&gt;"",EI120,IF(EK120&lt;&gt;"",EK120,IF(EM120&lt;&gt;"",EM120))),Exploitation!$B$123:$D$127,1,FALSE)))</f>
        <v/>
      </c>
      <c r="BT176" s="361">
        <f t="shared" si="311"/>
        <v>0</v>
      </c>
      <c r="BU176" s="361">
        <f t="shared" si="366"/>
        <v>0</v>
      </c>
      <c r="BV176" s="361">
        <f t="shared" si="367"/>
        <v>0</v>
      </c>
      <c r="BW176" s="361">
        <f t="shared" si="368"/>
        <v>0</v>
      </c>
      <c r="BX176" s="361">
        <f t="shared" si="312"/>
        <v>0</v>
      </c>
      <c r="BY176" s="361">
        <f t="shared" si="369"/>
        <v>0</v>
      </c>
      <c r="BZ176" s="361">
        <f t="shared" si="313"/>
        <v>0</v>
      </c>
      <c r="CA176" s="361">
        <f t="shared" si="370"/>
        <v>0</v>
      </c>
      <c r="CB176" s="361">
        <f t="shared" si="371"/>
        <v>0</v>
      </c>
      <c r="CC176" s="361">
        <f>BT176*'Donnees d''entrée'!$C$511</f>
        <v>0</v>
      </c>
      <c r="CD176" s="296">
        <f>BV176*'Donnees d''entrée'!$C$511</f>
        <v>0</v>
      </c>
      <c r="CE176" s="296">
        <f>BX176*'Donnees d''entrée'!$C$512</f>
        <v>0</v>
      </c>
      <c r="CF176" s="296">
        <f>IF(ISERROR(BC65*'Donnees d''entrée'!$C$674*(BU176/(BU176+BW176+BY176))),0,BC65*'Donnees d''entrée'!$C$674*(BU176/(BU176+BW176+BY176)))</f>
        <v>0</v>
      </c>
      <c r="CG176" s="361">
        <f>IF(ISERROR(AH65*'Donnees d''entrée'!$C$674*(BW176/(BU176+BW176+BY176))),0,AH65*'Donnees d''entrée'!$C$674*(BW176/(BU176+BW176+BY176)))</f>
        <v>0</v>
      </c>
      <c r="CH176" s="361">
        <f>IF(ISERROR(AH65*'Donnees d''entrée'!$C$674*(BY176/(BU176+BW176+BY176))),0,AH65*'Donnees d''entrée'!$C$674*(BY176/(BU176+BW176+BY176)))</f>
        <v>0</v>
      </c>
      <c r="CI176" s="361">
        <f>BT176*'Donnees d''entrée'!$C$513</f>
        <v>0</v>
      </c>
      <c r="CJ176" s="361">
        <f>BV176*'Donnees d''entrée'!$C$513</f>
        <v>0</v>
      </c>
      <c r="CK176" s="361">
        <f>BX176*'Donnees d''entrée'!$C$514</f>
        <v>0</v>
      </c>
      <c r="CL176" s="361">
        <f>BT176*'Donnees d''entrée'!$C$515</f>
        <v>0</v>
      </c>
      <c r="CM176" s="361">
        <f>BV176*'Donnees d''entrée'!$C$515</f>
        <v>0</v>
      </c>
      <c r="CN176" s="296">
        <f t="shared" si="314"/>
        <v>0</v>
      </c>
      <c r="CO176" s="296">
        <f t="shared" si="352"/>
        <v>0</v>
      </c>
      <c r="CP176" s="296">
        <f t="shared" si="315"/>
        <v>0</v>
      </c>
      <c r="CQ176" s="358">
        <f t="shared" si="280"/>
        <v>0</v>
      </c>
      <c r="CR176" s="296">
        <f t="shared" si="316"/>
        <v>0</v>
      </c>
      <c r="CS176" s="296">
        <f t="shared" si="372"/>
        <v>0</v>
      </c>
      <c r="CT176" s="296">
        <f t="shared" si="373"/>
        <v>0</v>
      </c>
      <c r="CU176" s="296">
        <f t="shared" si="318"/>
        <v>0</v>
      </c>
      <c r="CV176" s="296">
        <f t="shared" si="319"/>
        <v>0</v>
      </c>
      <c r="CW176" s="296">
        <f t="shared" si="320"/>
        <v>0</v>
      </c>
      <c r="CX176" s="369" t="str">
        <f t="shared" si="321"/>
        <v/>
      </c>
      <c r="CY176" s="280" t="str">
        <f>IF(ISERROR(IF(GN120&lt;&gt;"",GN120,VLOOKUP(IF(GG120&lt;&gt;"",GG120,IF(GI120&lt;&gt;"",GI120,IF(GK120&lt;&gt;"",GK120))),Exploitation!$B$123:$D$127,1,FALSE))),"",IF(GN120&lt;&gt;"",GN120,VLOOKUP(IF(GG120&lt;&gt;"",GG120,IF(GI120&lt;&gt;"",GI120,IF(GK120&lt;&gt;"",GK120))),Exploitation!$B$123:$D$127,1,FALSE)))</f>
        <v/>
      </c>
      <c r="CZ176" s="280" t="str">
        <f>IF(ISERROR(IF(GO120&lt;&gt;"",GO120,VLOOKUP(IF(GH120&lt;&gt;"",GH120,IF(GJ120&lt;&gt;"",GJ120,IF(GL120&lt;&gt;"",GL120))),Exploitation!$B$123:$D$127,1,FALSE))),"",IF(GO120&lt;&gt;"",GO120,VLOOKUP(IF(GH120&lt;&gt;"",GH120,IF(GJ120&lt;&gt;"",GJ120,IF(GL120&lt;&gt;"",GL120))),Exploitation!$B$123:$D$127,1,FALSE)))</f>
        <v/>
      </c>
      <c r="DA176" s="361">
        <f t="shared" si="322"/>
        <v>0</v>
      </c>
      <c r="DB176" s="361">
        <f t="shared" si="374"/>
        <v>0</v>
      </c>
      <c r="DC176" s="361">
        <f t="shared" si="375"/>
        <v>0</v>
      </c>
      <c r="DD176" s="361">
        <f t="shared" si="376"/>
        <v>0</v>
      </c>
      <c r="DE176" s="361">
        <f t="shared" si="323"/>
        <v>0</v>
      </c>
      <c r="DF176" s="361">
        <f t="shared" si="377"/>
        <v>0</v>
      </c>
      <c r="DG176" s="361">
        <f t="shared" si="324"/>
        <v>0</v>
      </c>
      <c r="DH176" s="361">
        <f t="shared" si="378"/>
        <v>0</v>
      </c>
      <c r="DI176" s="361">
        <f t="shared" si="379"/>
        <v>0</v>
      </c>
      <c r="DJ176" s="361">
        <f>DA176*'Donnees d''entrée'!$C$511</f>
        <v>0</v>
      </c>
      <c r="DK176" s="296">
        <f>DC176*'Donnees d''entrée'!$C$511</f>
        <v>0</v>
      </c>
      <c r="DL176" s="296">
        <f>DE176*'Donnees d''entrée'!$C$512</f>
        <v>0</v>
      </c>
      <c r="DM176" s="296">
        <f>IF(ISERROR(AT65*'Donnees d''entrée'!$C$674*(DB176/(DB176+DD176+DF176))),0,AT65*'Donnees d''entrée'!$C$674*(DB176/(DB176+DD176+DF176)))</f>
        <v>0</v>
      </c>
      <c r="DN176" s="361">
        <f>IF(ISERROR(AT65*'Donnees d''entrée'!$C$674*(DD176/(DB176+DD176+DF176))),0,AT65*'Donnees d''entrée'!$C$674*(DD176/(DB176+DD176+DF176)))</f>
        <v>0</v>
      </c>
      <c r="DO176" s="361">
        <f>IF(ISERROR(AT65*'Donnees d''entrée'!$C$674*(DF176/(DB176+DD176+DF176))),0,AT65*'Donnees d''entrée'!$C$674*(DF176/(DB176+DD176+DF176)))</f>
        <v>0</v>
      </c>
      <c r="DP176" s="361">
        <f>DA176*'Donnees d''entrée'!$C$513</f>
        <v>0</v>
      </c>
      <c r="DQ176" s="361">
        <f>DC176*'Donnees d''entrée'!$C$513</f>
        <v>0</v>
      </c>
      <c r="DR176" s="361">
        <f>DE176*'Donnees d''entrée'!$C$514</f>
        <v>0</v>
      </c>
      <c r="DS176" s="361">
        <f>DA176*'Donnees d''entrée'!$C$515</f>
        <v>0</v>
      </c>
      <c r="DT176" s="361">
        <f>DC176*'Donnees d''entrée'!$C$515</f>
        <v>0</v>
      </c>
      <c r="DU176" s="296">
        <f t="shared" si="325"/>
        <v>0</v>
      </c>
      <c r="DV176" s="296">
        <f t="shared" si="353"/>
        <v>0</v>
      </c>
      <c r="DW176" s="296">
        <f t="shared" si="326"/>
        <v>0</v>
      </c>
      <c r="DX176" s="358">
        <f t="shared" si="283"/>
        <v>0</v>
      </c>
      <c r="DY176" s="296">
        <f t="shared" si="327"/>
        <v>0</v>
      </c>
      <c r="DZ176" s="296">
        <f t="shared" si="380"/>
        <v>0</v>
      </c>
      <c r="EA176" s="296">
        <f t="shared" si="381"/>
        <v>0</v>
      </c>
      <c r="EB176" s="296">
        <f t="shared" si="329"/>
        <v>0</v>
      </c>
      <c r="EC176" s="296">
        <f t="shared" si="330"/>
        <v>0</v>
      </c>
      <c r="ED176" s="296">
        <f t="shared" si="331"/>
        <v>0</v>
      </c>
      <c r="EE176" s="369" t="str">
        <f t="shared" si="332"/>
        <v/>
      </c>
      <c r="EF176" s="280" t="str">
        <f>IF(ISERROR(IF(IM120&lt;&gt;"",IM120,VLOOKUP(IF(IF120&lt;&gt;"",IF120,IF(IH120&lt;&gt;"",IH120,IF(IJ120&lt;&gt;"",IJ120))),Exploitation!$B$123:$D$127,1,FALSE))),"",IF(IM120&lt;&gt;"",IM120,VLOOKUP(IF(IF120&lt;&gt;"",IF120,IF(IH120&lt;&gt;"",IH120,IF(IJ120&lt;&gt;"",IJ120))),Exploitation!$B$123:$D$127,1,FALSE)))</f>
        <v/>
      </c>
      <c r="EG176" s="280" t="str">
        <f>IF(ISERROR(IF(IN120&lt;&gt;"",IN120,VLOOKUP(IF(IG120&lt;&gt;"",IG120,IF(II120&lt;&gt;"",II120,IF(IK120&lt;&gt;"",IK120))),Exploitation!$B$123:$D$127,1,FALSE))),"",IF(IN120&lt;&gt;"",IN120,VLOOKUP(IF(IG120&lt;&gt;"",IG120,IF(II120&lt;&gt;"",II120,IF(IK120&lt;&gt;"",IK120))),Exploitation!$B$123:$D$127,1,FALSE)))</f>
        <v/>
      </c>
      <c r="EH176" s="361">
        <f t="shared" si="333"/>
        <v>0</v>
      </c>
      <c r="EI176" s="361">
        <f t="shared" si="382"/>
        <v>0</v>
      </c>
      <c r="EJ176" s="361">
        <f t="shared" si="383"/>
        <v>0</v>
      </c>
      <c r="EK176" s="361">
        <f t="shared" si="384"/>
        <v>0</v>
      </c>
      <c r="EL176" s="361">
        <f t="shared" si="334"/>
        <v>0</v>
      </c>
      <c r="EM176" s="361">
        <f t="shared" si="385"/>
        <v>0</v>
      </c>
      <c r="EN176" s="361">
        <f t="shared" si="335"/>
        <v>0</v>
      </c>
      <c r="EO176" s="361">
        <f t="shared" si="386"/>
        <v>0</v>
      </c>
      <c r="EP176" s="361">
        <f t="shared" si="387"/>
        <v>0</v>
      </c>
      <c r="EQ176" s="361">
        <f>EH176*'Donnees d''entrée'!$C$511</f>
        <v>0</v>
      </c>
      <c r="ER176" s="296">
        <f>EJ176*'Donnees d''entrée'!$C$511</f>
        <v>0</v>
      </c>
      <c r="ES176" s="296">
        <f>EL176*'Donnees d''entrée'!$C$512</f>
        <v>0</v>
      </c>
      <c r="ET176" s="296">
        <f>IF(ISERROR(BF65*'Donnees d''entrée'!$C$674*(EI176/(EI176+EK176+EM176))),0,BF65*'Donnees d''entrée'!$C$674*(EI176/(EI176+EK176+EM176)))</f>
        <v>0</v>
      </c>
      <c r="EU176" s="361">
        <f>IF(ISERROR(BF65*'Donnees d''entrée'!$C$674*(EK176/(EI176+EK176+EM176))),0,BF65*'Donnees d''entrée'!$C$674*(EK176/(EI176+EK176+EM176)))</f>
        <v>0</v>
      </c>
      <c r="EV176" s="361">
        <f>IF(ISERROR(BF65*'Donnees d''entrée'!$C$674*(EM176/(EI176+EK176+EM176))),0,BF65*'Donnees d''entrée'!$C$674*(EM176/(EI176+EK176+EM176)))</f>
        <v>0</v>
      </c>
      <c r="EW176" s="361">
        <f>EH176*'Donnees d''entrée'!$C$513</f>
        <v>0</v>
      </c>
      <c r="EX176" s="361">
        <f>EJ176*'Donnees d''entrée'!$C$513</f>
        <v>0</v>
      </c>
      <c r="EY176" s="361">
        <f>EL176*'Donnees d''entrée'!$C$514</f>
        <v>0</v>
      </c>
      <c r="EZ176" s="361">
        <f>EH176*'Donnees d''entrée'!$C$515</f>
        <v>0</v>
      </c>
      <c r="FA176" s="361">
        <f>EJ176*'Donnees d''entrée'!$C$515</f>
        <v>0</v>
      </c>
      <c r="FB176" s="296">
        <f t="shared" si="336"/>
        <v>0</v>
      </c>
      <c r="FC176" s="296">
        <f t="shared" si="354"/>
        <v>0</v>
      </c>
      <c r="FD176" s="296">
        <f t="shared" si="337"/>
        <v>0</v>
      </c>
      <c r="FE176" s="358">
        <f t="shared" si="286"/>
        <v>0</v>
      </c>
      <c r="FF176" s="296">
        <f t="shared" si="338"/>
        <v>0</v>
      </c>
      <c r="FG176" s="296">
        <f t="shared" si="388"/>
        <v>0</v>
      </c>
      <c r="FH176" s="296">
        <f t="shared" si="389"/>
        <v>0</v>
      </c>
      <c r="FI176" s="296">
        <f t="shared" si="340"/>
        <v>0</v>
      </c>
      <c r="FJ176" s="296">
        <f t="shared" si="341"/>
        <v>0</v>
      </c>
      <c r="FK176" s="296">
        <f t="shared" si="342"/>
        <v>0</v>
      </c>
      <c r="FL176"/>
      <c r="FM176"/>
      <c r="FN176" s="370">
        <f t="shared" si="343"/>
        <v>0</v>
      </c>
      <c r="FO176" s="370">
        <f t="shared" si="344"/>
        <v>0</v>
      </c>
      <c r="FP176" s="370">
        <f t="shared" si="345"/>
        <v>0</v>
      </c>
      <c r="FQ176" s="370">
        <f t="shared" si="355"/>
        <v>0</v>
      </c>
      <c r="FR176"/>
      <c r="FS176" s="370">
        <f t="shared" si="346"/>
        <v>0</v>
      </c>
      <c r="FT176" s="370">
        <f t="shared" si="347"/>
        <v>0</v>
      </c>
      <c r="FU176" s="370">
        <f t="shared" si="348"/>
        <v>0</v>
      </c>
      <c r="FV176"/>
      <c r="FW176" s="371">
        <f t="shared" si="349"/>
        <v>0</v>
      </c>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c r="IQ176"/>
      <c r="IR176"/>
      <c r="IS176"/>
      <c r="IT176"/>
      <c r="IU176"/>
      <c r="IV176"/>
      <c r="IW176"/>
      <c r="IX176"/>
      <c r="IY176"/>
      <c r="IZ176"/>
      <c r="JA176"/>
      <c r="JB176"/>
      <c r="JC176"/>
      <c r="JD176"/>
      <c r="JE176"/>
      <c r="JF176"/>
      <c r="JG176"/>
      <c r="JH176"/>
      <c r="JI176"/>
      <c r="JJ176"/>
      <c r="JK176"/>
      <c r="JL176"/>
      <c r="JM176"/>
      <c r="JN176"/>
      <c r="JO176"/>
      <c r="JP176"/>
      <c r="JQ176"/>
      <c r="JR176"/>
      <c r="JS176"/>
      <c r="JT176"/>
    </row>
    <row r="177" spans="1:280" hidden="1" x14ac:dyDescent="0.25">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c r="IQ177"/>
      <c r="IR177"/>
      <c r="IS177"/>
      <c r="IT177"/>
      <c r="IU177"/>
      <c r="IV177"/>
      <c r="IW177"/>
      <c r="IX177"/>
      <c r="IY177"/>
      <c r="IZ177"/>
      <c r="JA177"/>
      <c r="JB177"/>
      <c r="JC177"/>
      <c r="JD177"/>
      <c r="JE177"/>
      <c r="JF177"/>
      <c r="JG177"/>
      <c r="JH177"/>
      <c r="JI177"/>
      <c r="JJ177"/>
      <c r="JK177"/>
      <c r="JL177"/>
      <c r="JM177"/>
      <c r="JN177"/>
      <c r="JO177"/>
      <c r="JP177"/>
      <c r="JQ177"/>
      <c r="JR177"/>
      <c r="JS177"/>
      <c r="JT177"/>
    </row>
    <row r="178" spans="1:280" hidden="1" x14ac:dyDescent="0.25"/>
    <row r="179" spans="1:280" hidden="1" x14ac:dyDescent="0.25">
      <c r="B179" s="153" t="s">
        <v>312</v>
      </c>
      <c r="EL179"/>
      <c r="EM179"/>
      <c r="EN179"/>
      <c r="EO179"/>
    </row>
    <row r="180" spans="1:280" hidden="1" x14ac:dyDescent="0.25">
      <c r="B180" s="153"/>
    </row>
    <row r="181" spans="1:280" hidden="1" x14ac:dyDescent="0.25">
      <c r="H181"/>
      <c r="I181"/>
      <c r="J181"/>
      <c r="K181"/>
      <c r="L181"/>
      <c r="M181"/>
      <c r="N181"/>
    </row>
    <row r="182" spans="1:280" ht="75" hidden="1" customHeight="1" x14ac:dyDescent="0.25">
      <c r="B182" s="277" t="s">
        <v>315</v>
      </c>
      <c r="C182" s="277" t="s">
        <v>250</v>
      </c>
      <c r="D182" s="277" t="s">
        <v>249</v>
      </c>
      <c r="E182" s="277" t="s">
        <v>461</v>
      </c>
      <c r="F182" s="350" t="s">
        <v>772</v>
      </c>
      <c r="G182" s="277" t="s">
        <v>251</v>
      </c>
      <c r="H182" s="277" t="s">
        <v>252</v>
      </c>
      <c r="I182" s="350" t="s">
        <v>730</v>
      </c>
      <c r="J182" s="350" t="s">
        <v>722</v>
      </c>
      <c r="K182" s="350" t="s">
        <v>723</v>
      </c>
      <c r="L182" s="346" t="s">
        <v>481</v>
      </c>
      <c r="M182" s="346" t="s">
        <v>617</v>
      </c>
      <c r="N182" s="289" t="s">
        <v>618</v>
      </c>
      <c r="O182" s="277" t="s">
        <v>316</v>
      </c>
      <c r="P182" s="346" t="s">
        <v>763</v>
      </c>
      <c r="Q182" s="289" t="s">
        <v>482</v>
      </c>
      <c r="R182" s="289" t="s">
        <v>483</v>
      </c>
      <c r="S182" s="289" t="s">
        <v>317</v>
      </c>
    </row>
    <row r="183" spans="1:280" hidden="1" x14ac:dyDescent="0.25">
      <c r="A183" s="279">
        <v>1</v>
      </c>
      <c r="B183" s="283" t="str">
        <f>IF(Exploitation!B133="","",Exploitation!B133)</f>
        <v>EPANDAGE EN PROPRE</v>
      </c>
      <c r="C183" s="283" t="str">
        <f>IF(Exploitation!C133="","",Exploitation!C133)</f>
        <v>COMPOST NORME</v>
      </c>
      <c r="D183" s="283" t="str">
        <f>IF(Exploitation!D133="","",Exploitation!D133)</f>
        <v>Solide</v>
      </c>
      <c r="E183" s="283" t="str">
        <f>IF(Exploitation!E133="","",Exploitation!E133)</f>
        <v>Epandu sur terres en propre</v>
      </c>
      <c r="F183" s="283">
        <f>IF(ISERROR(SEARCH("epandu",E183)),0,1)</f>
        <v>1</v>
      </c>
      <c r="G183" s="283" t="str">
        <f>IF(Exploitation!F133="","",Exploitation!F133)</f>
        <v>Incorporation dans les 12h</v>
      </c>
      <c r="H183" s="316">
        <f>IF(Exploitation!G133="",0,Exploitation!G133)</f>
        <v>0.3</v>
      </c>
      <c r="I183" s="363">
        <f t="shared" ref="I183:I192" si="390">(SUMIF($C$157:$C$176,$C183,$AG$157:$AG$176)+SUMIF($AJ$157:$AJ$176,$C183,$BN$157:$BN$176)+SUMIF($BQ$157:$BQ$176,$C183,$CU$157:$CU$176)+SUMIF($CX$157:$CX$176,$C183,$EB$157:$EB$176)+SUMIF($EE$157:$EE$176,$C183,$FI$157:$FI$176))*$H183</f>
        <v>0</v>
      </c>
      <c r="J183" s="363">
        <f t="shared" ref="J183:J192" ca="1" si="391">(SUMIF($D$157:$D$176,$C183,$AH$157:$AH$176)+SUMIF($AK$157:$AK$176,$C183,$BO$157:$BO$176)+SUMIF($BR$157:$BR$176,$C183,$CV$157:$CV$176)+SUMIF($CY$157:$CY$176,$C183,$EC$157:$EC$176)+SUMIF($EF$157:$EF$176,$C183,$FJ$157:$FJ$176))*$H183</f>
        <v>8367.9940353240017</v>
      </c>
      <c r="K183" s="363">
        <f t="shared" ref="K183:K192" si="392">(SUMIF($E$157:$E$176,$C183,$AI$157:$AI$176)+SUMIF($AL$157:$AL$176,$C183,$BP$157:$BP$176)+SUMIF($BS$157:$BS$176,$C183,$CW$157:$CW$176)+SUMIF($CZ$157:$CZ$176,$C183,$ED$157:$ED$176)+SUMIF($EG$157:$EG$176,$C183,$FK$157:$FK$176))*$H183</f>
        <v>0</v>
      </c>
      <c r="L183" s="363">
        <f t="shared" ref="L183:L192" si="393">(SUMIF($C$157:$C$176,$C183,$AD$157:$AD$176)+SUMIF($AJ$157:$AJ$176,$C183,$BK$157:$BK$176)+SUMIF($BQ$157:$BQ$176,$C183,$CR$157:$CR$176)+SUMIF($CX$157:$CX$176,$C183,$DY$157:$DY$176)+SUMIF($EE$157:$EE$176,$C183,$FF$157:$FF$176))*$H183</f>
        <v>0</v>
      </c>
      <c r="M183" s="363">
        <f t="shared" ref="M183:M192" ca="1" si="394">(SUMIF($D$157:$D$176,$C183,$AE$157:$AE$176)+SUMIF($AK$157:$AK$176,$C183,$BL$157:$BL$176)+SUMIF($BR$157:$BR$176,$C183,$CS$157:$CS$176)+SUMIF($CY$157:$CY$176,$C183,$DZ$157:$DZ$176)+SUMIF($EF$157:$EF$176,$C183,$FG$157:$FG$176))*$H183</f>
        <v>2842.7356249538411</v>
      </c>
      <c r="N183" s="363">
        <f t="shared" ref="N183:N192" si="395">(SUMIF($E$157:$E$176,$C183,$AF$157:$AF$176)+SUMIF($AL$157:$AL$176,$C183,$BM$157:$BM$176)+SUMIF($BS$157:$BS$176,$C183,$CT$157:$CT$176)+SUMIF($CZ$157:$CZ$176,$C183,$EA$157:$EA$176)+SUMIF($EG$157:$EG$176,$C183,$FH$157:$FH$176))*$H183</f>
        <v>0</v>
      </c>
      <c r="O183" s="294">
        <f>IF(ISERROR(VLOOKUP(G183,FA_epandage,2,FALSE)),"",VLOOKUP(G183,FA_epandage,2,FALSE))</f>
        <v>0.4</v>
      </c>
      <c r="P183" s="296">
        <f>IF(ISERROR(L183*$O183),0,L183*$O183)</f>
        <v>0</v>
      </c>
      <c r="Q183" s="296">
        <f t="shared" ref="Q183:R192" ca="1" si="396">IF(ISERROR(M183*$O183),0,M183*$O183)</f>
        <v>1137.0942499815364</v>
      </c>
      <c r="R183" s="296">
        <f t="shared" si="396"/>
        <v>0</v>
      </c>
      <c r="S183" s="296">
        <f ca="1">SUM(P183:R183)</f>
        <v>1137.0942499815364</v>
      </c>
    </row>
    <row r="184" spans="1:280" hidden="1" x14ac:dyDescent="0.25">
      <c r="A184" s="279">
        <v>2</v>
      </c>
      <c r="B184" s="283" t="str">
        <f>IF(Exploitation!B134="","",Exploitation!B134)</f>
        <v>VENTE</v>
      </c>
      <c r="C184" s="283" t="str">
        <f>IF(Exploitation!C134="","",Exploitation!C134)</f>
        <v>COMPOST NORME</v>
      </c>
      <c r="D184" s="283" t="str">
        <f>IF(Exploitation!D134="","",Exploitation!D134)</f>
        <v>Solide</v>
      </c>
      <c r="E184" s="283" t="str">
        <f>IF(Exploitation!E134="","",Exploitation!E134)</f>
        <v>Effluent normalisé exporté</v>
      </c>
      <c r="F184" s="283">
        <f t="shared" ref="F184:F192" si="397">IF(ISERROR(SEARCH("epandu",E184)),0,1)</f>
        <v>0</v>
      </c>
      <c r="G184" s="283" t="str">
        <f>IF(Exploitation!F134="","",Exploitation!F134)</f>
        <v>Inconnue</v>
      </c>
      <c r="H184" s="316">
        <f>IF(Exploitation!G134="",0,Exploitation!G134)</f>
        <v>0.7</v>
      </c>
      <c r="I184" s="363">
        <f t="shared" si="390"/>
        <v>0</v>
      </c>
      <c r="J184" s="363">
        <f t="shared" ca="1" si="391"/>
        <v>19525.319415756003</v>
      </c>
      <c r="K184" s="363">
        <f t="shared" si="392"/>
        <v>0</v>
      </c>
      <c r="L184" s="363">
        <f t="shared" si="393"/>
        <v>0</v>
      </c>
      <c r="M184" s="363">
        <f t="shared" ca="1" si="394"/>
        <v>6633.0497915589631</v>
      </c>
      <c r="N184" s="363">
        <f t="shared" si="395"/>
        <v>0</v>
      </c>
      <c r="O184" s="294">
        <f t="shared" ref="O184:O192" si="398">IF(ISERROR(VLOOKUP(G184,FA_epandage,2,FALSE)),"",VLOOKUP(G184,FA_epandage,2,FALSE))</f>
        <v>1</v>
      </c>
      <c r="P184" s="296">
        <f t="shared" ref="P184:P192" si="399">IF(ISERROR(L184*$O184),0,L184*$O184)</f>
        <v>0</v>
      </c>
      <c r="Q184" s="296">
        <f t="shared" ca="1" si="396"/>
        <v>6633.0497915589631</v>
      </c>
      <c r="R184" s="296">
        <f t="shared" si="396"/>
        <v>0</v>
      </c>
      <c r="S184" s="296">
        <f ca="1">SUM(P184:R184)</f>
        <v>6633.0497915589631</v>
      </c>
    </row>
    <row r="185" spans="1:280" hidden="1" x14ac:dyDescent="0.25">
      <c r="A185" s="279">
        <v>3</v>
      </c>
      <c r="B185" s="283" t="str">
        <f>IF(Exploitation!B135="","",Exploitation!B135)</f>
        <v/>
      </c>
      <c r="C185" s="283" t="str">
        <f>IF(Exploitation!C135="","",Exploitation!C135)</f>
        <v/>
      </c>
      <c r="D185" s="283" t="str">
        <f>IF(Exploitation!D135="","",Exploitation!D135)</f>
        <v/>
      </c>
      <c r="E185" s="283" t="str">
        <f>IF(Exploitation!E135="","",Exploitation!E135)</f>
        <v/>
      </c>
      <c r="F185" s="283">
        <f t="shared" si="397"/>
        <v>0</v>
      </c>
      <c r="G185" s="283" t="str">
        <f>IF(Exploitation!F135="","",Exploitation!F135)</f>
        <v/>
      </c>
      <c r="H185" s="316">
        <f>IF(Exploitation!G135="",0,Exploitation!G135)</f>
        <v>0</v>
      </c>
      <c r="I185" s="363">
        <f t="shared" ca="1" si="390"/>
        <v>0</v>
      </c>
      <c r="J185" s="363">
        <f t="shared" si="391"/>
        <v>0</v>
      </c>
      <c r="K185" s="363">
        <f t="shared" ca="1" si="392"/>
        <v>0</v>
      </c>
      <c r="L185" s="363">
        <f t="shared" ca="1" si="393"/>
        <v>0</v>
      </c>
      <c r="M185" s="363">
        <f t="shared" si="394"/>
        <v>0</v>
      </c>
      <c r="N185" s="363">
        <f t="shared" ca="1" si="395"/>
        <v>0</v>
      </c>
      <c r="O185" s="294" t="str">
        <f t="shared" si="398"/>
        <v/>
      </c>
      <c r="P185" s="296">
        <f t="shared" ca="1" si="399"/>
        <v>0</v>
      </c>
      <c r="Q185" s="296">
        <f t="shared" si="396"/>
        <v>0</v>
      </c>
      <c r="R185" s="296">
        <f ca="1">IF(ISERROR(N185*$O185),0,N185*$O185)</f>
        <v>0</v>
      </c>
      <c r="S185" s="296">
        <f t="shared" ref="S185:S192" ca="1" si="400">SUM(P185:R185)</f>
        <v>0</v>
      </c>
    </row>
    <row r="186" spans="1:280" hidden="1" x14ac:dyDescent="0.25">
      <c r="A186" s="279">
        <v>4</v>
      </c>
      <c r="B186" s="283" t="str">
        <f>IF(Exploitation!B136="","",Exploitation!B136)</f>
        <v/>
      </c>
      <c r="C186" s="283" t="str">
        <f>IF(Exploitation!C136="","",Exploitation!C136)</f>
        <v/>
      </c>
      <c r="D186" s="283" t="str">
        <f>IF(Exploitation!D136="","",Exploitation!D136)</f>
        <v/>
      </c>
      <c r="E186" s="283" t="str">
        <f>IF(Exploitation!E136="","",Exploitation!E136)</f>
        <v/>
      </c>
      <c r="F186" s="283">
        <f t="shared" si="397"/>
        <v>0</v>
      </c>
      <c r="G186" s="283" t="str">
        <f>IF(Exploitation!F136="","",Exploitation!F136)</f>
        <v/>
      </c>
      <c r="H186" s="316">
        <f>IF(Exploitation!G136="",0,Exploitation!G136)</f>
        <v>0</v>
      </c>
      <c r="I186" s="363">
        <f t="shared" ca="1" si="390"/>
        <v>0</v>
      </c>
      <c r="J186" s="363">
        <f t="shared" si="391"/>
        <v>0</v>
      </c>
      <c r="K186" s="363">
        <f t="shared" ca="1" si="392"/>
        <v>0</v>
      </c>
      <c r="L186" s="363">
        <f t="shared" ca="1" si="393"/>
        <v>0</v>
      </c>
      <c r="M186" s="363">
        <f t="shared" si="394"/>
        <v>0</v>
      </c>
      <c r="N186" s="363">
        <f t="shared" ca="1" si="395"/>
        <v>0</v>
      </c>
      <c r="O186" s="294" t="str">
        <f t="shared" si="398"/>
        <v/>
      </c>
      <c r="P186" s="296">
        <f t="shared" ca="1" si="399"/>
        <v>0</v>
      </c>
      <c r="Q186" s="296">
        <f t="shared" si="396"/>
        <v>0</v>
      </c>
      <c r="R186" s="296">
        <f t="shared" ca="1" si="396"/>
        <v>0</v>
      </c>
      <c r="S186" s="296">
        <f t="shared" ca="1" si="400"/>
        <v>0</v>
      </c>
    </row>
    <row r="187" spans="1:280" hidden="1" x14ac:dyDescent="0.25">
      <c r="A187" s="279">
        <v>5</v>
      </c>
      <c r="B187" s="283" t="str">
        <f>IF(Exploitation!B137="","",Exploitation!B137)</f>
        <v/>
      </c>
      <c r="C187" s="283" t="str">
        <f>IF(Exploitation!C137="","",Exploitation!C137)</f>
        <v/>
      </c>
      <c r="D187" s="283" t="str">
        <f>IF(Exploitation!D137="","",Exploitation!D137)</f>
        <v/>
      </c>
      <c r="E187" s="283" t="str">
        <f>IF(Exploitation!E137="","",Exploitation!E137)</f>
        <v/>
      </c>
      <c r="F187" s="283">
        <f t="shared" si="397"/>
        <v>0</v>
      </c>
      <c r="G187" s="283" t="str">
        <f>IF(Exploitation!F137="","",Exploitation!F137)</f>
        <v/>
      </c>
      <c r="H187" s="316">
        <f>IF(Exploitation!G137="",0,Exploitation!G137)</f>
        <v>0</v>
      </c>
      <c r="I187" s="363">
        <f t="shared" ca="1" si="390"/>
        <v>0</v>
      </c>
      <c r="J187" s="363">
        <f t="shared" si="391"/>
        <v>0</v>
      </c>
      <c r="K187" s="363">
        <f t="shared" ca="1" si="392"/>
        <v>0</v>
      </c>
      <c r="L187" s="363">
        <f t="shared" ca="1" si="393"/>
        <v>0</v>
      </c>
      <c r="M187" s="363">
        <f t="shared" si="394"/>
        <v>0</v>
      </c>
      <c r="N187" s="363">
        <f t="shared" ca="1" si="395"/>
        <v>0</v>
      </c>
      <c r="O187" s="294" t="str">
        <f t="shared" si="398"/>
        <v/>
      </c>
      <c r="P187" s="296">
        <f t="shared" ca="1" si="399"/>
        <v>0</v>
      </c>
      <c r="Q187" s="296">
        <f t="shared" si="396"/>
        <v>0</v>
      </c>
      <c r="R187" s="296">
        <f t="shared" ca="1" si="396"/>
        <v>0</v>
      </c>
      <c r="S187" s="296">
        <f t="shared" ca="1" si="400"/>
        <v>0</v>
      </c>
    </row>
    <row r="188" spans="1:280" hidden="1" x14ac:dyDescent="0.25">
      <c r="A188" s="279">
        <v>6</v>
      </c>
      <c r="B188" s="283" t="str">
        <f>IF(Exploitation!B138="","",Exploitation!B138)</f>
        <v/>
      </c>
      <c r="C188" s="283" t="str">
        <f>IF(Exploitation!C138="","",Exploitation!C138)</f>
        <v/>
      </c>
      <c r="D188" s="283" t="str">
        <f>IF(Exploitation!D138="","",Exploitation!D138)</f>
        <v/>
      </c>
      <c r="E188" s="283" t="str">
        <f>IF(Exploitation!E138="","",Exploitation!E138)</f>
        <v/>
      </c>
      <c r="F188" s="283">
        <f t="shared" si="397"/>
        <v>0</v>
      </c>
      <c r="G188" s="283" t="str">
        <f>IF(Exploitation!F138="","",Exploitation!F138)</f>
        <v/>
      </c>
      <c r="H188" s="316">
        <f>IF(Exploitation!G138="",0,Exploitation!G138)</f>
        <v>0</v>
      </c>
      <c r="I188" s="363">
        <f t="shared" ca="1" si="390"/>
        <v>0</v>
      </c>
      <c r="J188" s="363">
        <f t="shared" si="391"/>
        <v>0</v>
      </c>
      <c r="K188" s="363">
        <f t="shared" ca="1" si="392"/>
        <v>0</v>
      </c>
      <c r="L188" s="363">
        <f t="shared" ca="1" si="393"/>
        <v>0</v>
      </c>
      <c r="M188" s="363">
        <f t="shared" si="394"/>
        <v>0</v>
      </c>
      <c r="N188" s="363">
        <f t="shared" ca="1" si="395"/>
        <v>0</v>
      </c>
      <c r="O188" s="294" t="str">
        <f t="shared" si="398"/>
        <v/>
      </c>
      <c r="P188" s="296">
        <f t="shared" ca="1" si="399"/>
        <v>0</v>
      </c>
      <c r="Q188" s="296">
        <f t="shared" si="396"/>
        <v>0</v>
      </c>
      <c r="R188" s="296">
        <f t="shared" ca="1" si="396"/>
        <v>0</v>
      </c>
      <c r="S188" s="296">
        <f t="shared" ca="1" si="400"/>
        <v>0</v>
      </c>
    </row>
    <row r="189" spans="1:280" hidden="1" x14ac:dyDescent="0.25">
      <c r="A189" s="279">
        <v>7</v>
      </c>
      <c r="B189" s="283" t="str">
        <f>IF(Exploitation!B139="","",Exploitation!B139)</f>
        <v/>
      </c>
      <c r="C189" s="283" t="str">
        <f>IF(Exploitation!C139="","",Exploitation!C139)</f>
        <v/>
      </c>
      <c r="D189" s="283" t="str">
        <f>IF(Exploitation!D139="","",Exploitation!D139)</f>
        <v/>
      </c>
      <c r="E189" s="283" t="str">
        <f>IF(Exploitation!E139="","",Exploitation!E139)</f>
        <v/>
      </c>
      <c r="F189" s="283">
        <f t="shared" si="397"/>
        <v>0</v>
      </c>
      <c r="G189" s="283" t="str">
        <f>IF(Exploitation!F139="","",Exploitation!F139)</f>
        <v/>
      </c>
      <c r="H189" s="316">
        <f>IF(Exploitation!G139="",0,Exploitation!G139)</f>
        <v>0</v>
      </c>
      <c r="I189" s="363">
        <f t="shared" ca="1" si="390"/>
        <v>0</v>
      </c>
      <c r="J189" s="363">
        <f t="shared" si="391"/>
        <v>0</v>
      </c>
      <c r="K189" s="363">
        <f t="shared" ca="1" si="392"/>
        <v>0</v>
      </c>
      <c r="L189" s="363">
        <f t="shared" ca="1" si="393"/>
        <v>0</v>
      </c>
      <c r="M189" s="363">
        <f t="shared" si="394"/>
        <v>0</v>
      </c>
      <c r="N189" s="363">
        <f t="shared" ca="1" si="395"/>
        <v>0</v>
      </c>
      <c r="O189" s="294" t="str">
        <f t="shared" si="398"/>
        <v/>
      </c>
      <c r="P189" s="296">
        <f t="shared" ca="1" si="399"/>
        <v>0</v>
      </c>
      <c r="Q189" s="296">
        <f t="shared" si="396"/>
        <v>0</v>
      </c>
      <c r="R189" s="296">
        <f t="shared" ca="1" si="396"/>
        <v>0</v>
      </c>
      <c r="S189" s="296">
        <f t="shared" ca="1" si="400"/>
        <v>0</v>
      </c>
    </row>
    <row r="190" spans="1:280" hidden="1" x14ac:dyDescent="0.25">
      <c r="A190" s="279">
        <v>8</v>
      </c>
      <c r="B190" s="283" t="str">
        <f>IF(Exploitation!B140="","",Exploitation!B140)</f>
        <v/>
      </c>
      <c r="C190" s="283" t="str">
        <f>IF(Exploitation!C140="","",Exploitation!C140)</f>
        <v/>
      </c>
      <c r="D190" s="283" t="str">
        <f>IF(Exploitation!D140="","",Exploitation!D140)</f>
        <v/>
      </c>
      <c r="E190" s="283" t="str">
        <f>IF(Exploitation!E140="","",Exploitation!E140)</f>
        <v/>
      </c>
      <c r="F190" s="283">
        <f t="shared" si="397"/>
        <v>0</v>
      </c>
      <c r="G190" s="283" t="str">
        <f>IF(Exploitation!F140="","",Exploitation!F140)</f>
        <v/>
      </c>
      <c r="H190" s="316">
        <f>IF(Exploitation!G140="",0,Exploitation!G140)</f>
        <v>0</v>
      </c>
      <c r="I190" s="363">
        <f t="shared" ca="1" si="390"/>
        <v>0</v>
      </c>
      <c r="J190" s="363">
        <f t="shared" si="391"/>
        <v>0</v>
      </c>
      <c r="K190" s="363">
        <f t="shared" ca="1" si="392"/>
        <v>0</v>
      </c>
      <c r="L190" s="363">
        <f t="shared" ca="1" si="393"/>
        <v>0</v>
      </c>
      <c r="M190" s="363">
        <f t="shared" si="394"/>
        <v>0</v>
      </c>
      <c r="N190" s="363">
        <f t="shared" ca="1" si="395"/>
        <v>0</v>
      </c>
      <c r="O190" s="294" t="str">
        <f t="shared" si="398"/>
        <v/>
      </c>
      <c r="P190" s="296">
        <f t="shared" ca="1" si="399"/>
        <v>0</v>
      </c>
      <c r="Q190" s="296">
        <f t="shared" si="396"/>
        <v>0</v>
      </c>
      <c r="R190" s="296">
        <f t="shared" ca="1" si="396"/>
        <v>0</v>
      </c>
      <c r="S190" s="296">
        <f t="shared" ca="1" si="400"/>
        <v>0</v>
      </c>
    </row>
    <row r="191" spans="1:280" hidden="1" x14ac:dyDescent="0.25">
      <c r="A191" s="279">
        <v>9</v>
      </c>
      <c r="B191" s="283" t="str">
        <f>IF(Exploitation!B141="","",Exploitation!B141)</f>
        <v/>
      </c>
      <c r="C191" s="283" t="str">
        <f>IF(Exploitation!C141="","",Exploitation!C141)</f>
        <v/>
      </c>
      <c r="D191" s="283" t="str">
        <f>IF(Exploitation!D141="","",Exploitation!D141)</f>
        <v/>
      </c>
      <c r="E191" s="283" t="str">
        <f>IF(Exploitation!E141="","",Exploitation!E141)</f>
        <v/>
      </c>
      <c r="F191" s="283">
        <f t="shared" si="397"/>
        <v>0</v>
      </c>
      <c r="G191" s="283" t="str">
        <f>IF(Exploitation!F141="","",Exploitation!F141)</f>
        <v/>
      </c>
      <c r="H191" s="316">
        <f>IF(Exploitation!G141="",0,Exploitation!G141)</f>
        <v>0</v>
      </c>
      <c r="I191" s="363">
        <f t="shared" ca="1" si="390"/>
        <v>0</v>
      </c>
      <c r="J191" s="363">
        <f t="shared" si="391"/>
        <v>0</v>
      </c>
      <c r="K191" s="363">
        <f t="shared" ca="1" si="392"/>
        <v>0</v>
      </c>
      <c r="L191" s="363">
        <f t="shared" ca="1" si="393"/>
        <v>0</v>
      </c>
      <c r="M191" s="363">
        <f t="shared" si="394"/>
        <v>0</v>
      </c>
      <c r="N191" s="363">
        <f t="shared" ca="1" si="395"/>
        <v>0</v>
      </c>
      <c r="O191" s="294" t="str">
        <f t="shared" si="398"/>
        <v/>
      </c>
      <c r="P191" s="296">
        <f t="shared" ca="1" si="399"/>
        <v>0</v>
      </c>
      <c r="Q191" s="296">
        <f t="shared" si="396"/>
        <v>0</v>
      </c>
      <c r="R191" s="296">
        <f t="shared" ca="1" si="396"/>
        <v>0</v>
      </c>
      <c r="S191" s="296">
        <f t="shared" ca="1" si="400"/>
        <v>0</v>
      </c>
    </row>
    <row r="192" spans="1:280" hidden="1" x14ac:dyDescent="0.25">
      <c r="A192" s="279">
        <v>10</v>
      </c>
      <c r="B192" s="283" t="str">
        <f>IF(Exploitation!B142="","",Exploitation!B142)</f>
        <v/>
      </c>
      <c r="C192" s="283" t="str">
        <f>IF(Exploitation!C142="","",Exploitation!C142)</f>
        <v/>
      </c>
      <c r="D192" s="283" t="str">
        <f>IF(Exploitation!D142="","",Exploitation!D142)</f>
        <v/>
      </c>
      <c r="E192" s="283" t="str">
        <f>IF(Exploitation!E142="","",Exploitation!E142)</f>
        <v/>
      </c>
      <c r="F192" s="283">
        <f t="shared" si="397"/>
        <v>0</v>
      </c>
      <c r="G192" s="283" t="str">
        <f>IF(Exploitation!F142="","",Exploitation!F142)</f>
        <v/>
      </c>
      <c r="H192" s="316">
        <f>IF(Exploitation!G142="",0,Exploitation!G142)</f>
        <v>0</v>
      </c>
      <c r="I192" s="363">
        <f t="shared" ca="1" si="390"/>
        <v>0</v>
      </c>
      <c r="J192" s="363">
        <f t="shared" si="391"/>
        <v>0</v>
      </c>
      <c r="K192" s="363">
        <f t="shared" ca="1" si="392"/>
        <v>0</v>
      </c>
      <c r="L192" s="363">
        <f t="shared" ca="1" si="393"/>
        <v>0</v>
      </c>
      <c r="M192" s="363">
        <f t="shared" si="394"/>
        <v>0</v>
      </c>
      <c r="N192" s="363">
        <f t="shared" ca="1" si="395"/>
        <v>0</v>
      </c>
      <c r="O192" s="294" t="str">
        <f t="shared" si="398"/>
        <v/>
      </c>
      <c r="P192" s="296">
        <f t="shared" ca="1" si="399"/>
        <v>0</v>
      </c>
      <c r="Q192" s="296">
        <f t="shared" si="396"/>
        <v>0</v>
      </c>
      <c r="R192" s="296">
        <f t="shared" ca="1" si="396"/>
        <v>0</v>
      </c>
      <c r="S192" s="296">
        <f t="shared" ca="1" si="400"/>
        <v>0</v>
      </c>
    </row>
    <row r="193" spans="1:23" hidden="1" x14ac:dyDescent="0.25"/>
    <row r="194" spans="1:23" hidden="1" x14ac:dyDescent="0.25"/>
    <row r="195" spans="1:23" ht="26.25" hidden="1" x14ac:dyDescent="0.4">
      <c r="B195" s="575" t="s">
        <v>637</v>
      </c>
      <c r="C195" s="576"/>
      <c r="D195" s="577"/>
      <c r="E195" s="308">
        <f ca="1">SUMIF($E$183:$E$192,H195,$S$183:$S$192)</f>
        <v>1137.0942499815364</v>
      </c>
      <c r="F195" s="309" t="s">
        <v>106</v>
      </c>
      <c r="H195" s="575" t="str">
        <f>'Donnees d''entrée'!B284</f>
        <v>Epandu sur terres en propre</v>
      </c>
      <c r="I195" s="576"/>
      <c r="J195" s="577"/>
      <c r="K195" s="154" t="s">
        <v>484</v>
      </c>
    </row>
    <row r="196" spans="1:23" ht="26.25" hidden="1" x14ac:dyDescent="0.4">
      <c r="B196" s="575" t="s">
        <v>638</v>
      </c>
      <c r="C196" s="576"/>
      <c r="D196" s="577"/>
      <c r="E196" s="308">
        <f>SUMIF($E$183:$E$192,H196,$S$183:$S$192)</f>
        <v>0</v>
      </c>
      <c r="F196" s="309" t="s">
        <v>106</v>
      </c>
      <c r="H196" s="575" t="str">
        <f>'Donnees d''entrée'!B285</f>
        <v>Epandu sur autres terres</v>
      </c>
      <c r="I196" s="576"/>
      <c r="J196" s="577"/>
      <c r="K196" s="154" t="s">
        <v>484</v>
      </c>
    </row>
    <row r="197" spans="1:23" ht="27.75" hidden="1" customHeight="1" x14ac:dyDescent="0.4">
      <c r="B197" s="575" t="s">
        <v>639</v>
      </c>
      <c r="C197" s="576"/>
      <c r="D197" s="577"/>
      <c r="E197" s="308">
        <f ca="1">SUMIF($E$183:$E$192,H197,$S$183:$S$192)</f>
        <v>6633.0497915589631</v>
      </c>
      <c r="F197" s="309" t="s">
        <v>106</v>
      </c>
      <c r="H197" s="575" t="str">
        <f>'Donnees d''entrée'!B286</f>
        <v>Effluent normalisé exporté</v>
      </c>
      <c r="I197" s="576"/>
      <c r="J197" s="577"/>
      <c r="K197" s="154" t="s">
        <v>484</v>
      </c>
    </row>
    <row r="198" spans="1:23" ht="26.25" hidden="1" x14ac:dyDescent="0.4">
      <c r="B198" s="575" t="s">
        <v>318</v>
      </c>
      <c r="C198" s="576"/>
      <c r="D198" s="577"/>
      <c r="E198" s="308">
        <f ca="1">SUM($E$195,$E$196)</f>
        <v>1137.0942499815364</v>
      </c>
      <c r="F198" s="309" t="s">
        <v>106</v>
      </c>
    </row>
    <row r="199" spans="1:23" hidden="1" x14ac:dyDescent="0.25"/>
    <row r="200" spans="1:23" hidden="1" x14ac:dyDescent="0.25"/>
    <row r="201" spans="1:23" hidden="1" x14ac:dyDescent="0.25">
      <c r="B201" s="153" t="s">
        <v>110</v>
      </c>
    </row>
    <row r="202" spans="1:23" hidden="1" x14ac:dyDescent="0.25"/>
    <row r="203" spans="1:23" hidden="1" x14ac:dyDescent="0.25">
      <c r="C203" s="558" t="s">
        <v>196</v>
      </c>
      <c r="D203" s="558"/>
      <c r="E203" s="558"/>
      <c r="F203" s="558"/>
      <c r="G203" s="558" t="s">
        <v>197</v>
      </c>
      <c r="H203" s="558"/>
      <c r="I203" s="558"/>
      <c r="J203" s="558"/>
      <c r="K203" s="558" t="s">
        <v>236</v>
      </c>
      <c r="L203" s="558"/>
      <c r="M203" s="558"/>
      <c r="N203" s="558"/>
      <c r="O203" s="558" t="s">
        <v>454</v>
      </c>
      <c r="P203" s="558"/>
      <c r="Q203" s="558"/>
      <c r="R203" s="558"/>
      <c r="S203" s="558" t="s">
        <v>455</v>
      </c>
      <c r="T203" s="558"/>
      <c r="U203" s="558"/>
      <c r="V203" s="558"/>
      <c r="W203" s="581" t="s">
        <v>324</v>
      </c>
    </row>
    <row r="204" spans="1:23" ht="72.75" hidden="1" customHeight="1" x14ac:dyDescent="0.25">
      <c r="B204" s="289" t="s">
        <v>308</v>
      </c>
      <c r="C204" s="289" t="s">
        <v>417</v>
      </c>
      <c r="D204" s="289" t="s">
        <v>239</v>
      </c>
      <c r="E204" s="277" t="s">
        <v>322</v>
      </c>
      <c r="F204" s="277" t="s">
        <v>323</v>
      </c>
      <c r="G204" s="289" t="s">
        <v>423</v>
      </c>
      <c r="H204" s="289" t="s">
        <v>239</v>
      </c>
      <c r="I204" s="277" t="s">
        <v>322</v>
      </c>
      <c r="J204" s="277" t="s">
        <v>323</v>
      </c>
      <c r="K204" s="289" t="s">
        <v>425</v>
      </c>
      <c r="L204" s="289" t="s">
        <v>239</v>
      </c>
      <c r="M204" s="277" t="s">
        <v>322</v>
      </c>
      <c r="N204" s="277" t="s">
        <v>323</v>
      </c>
      <c r="O204" s="289" t="s">
        <v>475</v>
      </c>
      <c r="P204" s="289" t="s">
        <v>239</v>
      </c>
      <c r="Q204" s="277" t="s">
        <v>322</v>
      </c>
      <c r="R204" s="277" t="s">
        <v>323</v>
      </c>
      <c r="S204" s="289" t="s">
        <v>476</v>
      </c>
      <c r="T204" s="289" t="s">
        <v>239</v>
      </c>
      <c r="U204" s="277" t="s">
        <v>322</v>
      </c>
      <c r="V204" s="277" t="s">
        <v>323</v>
      </c>
      <c r="W204" s="581"/>
    </row>
    <row r="205" spans="1:23" hidden="1" x14ac:dyDescent="0.25">
      <c r="A205" s="279">
        <v>1</v>
      </c>
      <c r="B205" s="280" t="str">
        <f>B157</f>
        <v>P1P2P3</v>
      </c>
      <c r="C205" s="317" t="str">
        <f>E46</f>
        <v>Poulets_de_chair</v>
      </c>
      <c r="D205" s="293">
        <f>K46</f>
        <v>0</v>
      </c>
      <c r="E205" s="294">
        <f t="shared" ref="E205:E224" si="401">IF(ISERROR(VLOOKUP($C205,FE_NH3,5,FALSE)),"",VLOOKUP($C205,FE_NH3,5,FALSE))</f>
        <v>1.2500000000000001E-2</v>
      </c>
      <c r="F205" s="293">
        <f>IF(ISERROR(D205*E205),"",D205*E205)</f>
        <v>0</v>
      </c>
      <c r="G205" s="317" t="str">
        <f>Q46</f>
        <v/>
      </c>
      <c r="H205" s="293" t="str">
        <f>W46</f>
        <v/>
      </c>
      <c r="I205" s="294" t="str">
        <f t="shared" ref="I205:I224" si="402">IF(ISERROR(VLOOKUP($G205,FE_NH3,5,FALSE)),"",VLOOKUP($G205,FE_NH3,5,FALSE))</f>
        <v/>
      </c>
      <c r="J205" s="293" t="str">
        <f>IF(ISERROR(H205*I205),"",H205*I205)</f>
        <v/>
      </c>
      <c r="K205" s="317" t="str">
        <f>AC46</f>
        <v/>
      </c>
      <c r="L205" s="293" t="str">
        <f>AI46</f>
        <v/>
      </c>
      <c r="M205" s="294" t="str">
        <f t="shared" ref="M205:M224" si="403">IF(ISERROR(VLOOKUP($K205,FE_NH3,5,FALSE)),"",VLOOKUP($K205,FE_NH3,5,FALSE))</f>
        <v/>
      </c>
      <c r="N205" s="293" t="str">
        <f>IF(ISERROR(L205*M205),"",L205*M205)</f>
        <v/>
      </c>
      <c r="O205" s="317" t="str">
        <f>AO46</f>
        <v/>
      </c>
      <c r="P205" s="293" t="str">
        <f>AU46</f>
        <v/>
      </c>
      <c r="Q205" s="294" t="str">
        <f t="shared" ref="Q205:Q224" si="404">IF(ISERROR(VLOOKUP($O205,FE_NH3,5,FALSE)),"",VLOOKUP($O205,FE_NH3,5,FALSE))</f>
        <v/>
      </c>
      <c r="R205" s="293" t="str">
        <f>IF(ISERROR(P205*Q205),"",P205*Q205)</f>
        <v/>
      </c>
      <c r="S205" s="317" t="str">
        <f>BA46</f>
        <v/>
      </c>
      <c r="T205" s="293" t="str">
        <f>BG46</f>
        <v/>
      </c>
      <c r="U205" s="294" t="str">
        <f t="shared" ref="U205:U224" si="405">IF(ISERROR(VLOOKUP($S205,FE_NH3,5,FALSE)),"",VLOOKUP($S205,FE_NH3,5,FALSE))</f>
        <v/>
      </c>
      <c r="V205" s="293" t="str">
        <f>IF(ISERROR(T205*U205),"",T205*U205)</f>
        <v/>
      </c>
      <c r="W205" s="293">
        <f>SUM(F205,J205,N205,R205,V205)</f>
        <v>0</v>
      </c>
    </row>
    <row r="206" spans="1:23" hidden="1" x14ac:dyDescent="0.25">
      <c r="A206" s="279">
        <v>2</v>
      </c>
      <c r="B206" s="280" t="str">
        <f t="shared" ref="B206:B224" si="406">B158</f>
        <v/>
      </c>
      <c r="C206" s="317" t="str">
        <f t="shared" ref="C206:C219" si="407">E47</f>
        <v/>
      </c>
      <c r="D206" s="293" t="str">
        <f t="shared" ref="D206:D219" si="408">K47</f>
        <v/>
      </c>
      <c r="E206" s="294" t="str">
        <f t="shared" si="401"/>
        <v/>
      </c>
      <c r="F206" s="293" t="str">
        <f t="shared" ref="F206:F219" si="409">IF(ISERROR(D206*E206),"",D206*E206)</f>
        <v/>
      </c>
      <c r="G206" s="317" t="str">
        <f t="shared" ref="G206:G219" si="410">Q47</f>
        <v/>
      </c>
      <c r="H206" s="293" t="str">
        <f t="shared" ref="H206:H219" si="411">W47</f>
        <v/>
      </c>
      <c r="I206" s="294" t="str">
        <f t="shared" si="402"/>
        <v/>
      </c>
      <c r="J206" s="293" t="str">
        <f t="shared" ref="J206:J219" si="412">IF(ISERROR(H206*I206),"",H206*I206)</f>
        <v/>
      </c>
      <c r="K206" s="317" t="str">
        <f t="shared" ref="K206:K219" si="413">AC47</f>
        <v/>
      </c>
      <c r="L206" s="293" t="str">
        <f t="shared" ref="L206:L219" si="414">AI47</f>
        <v/>
      </c>
      <c r="M206" s="294" t="str">
        <f t="shared" si="403"/>
        <v/>
      </c>
      <c r="N206" s="293" t="str">
        <f t="shared" ref="N206:N219" si="415">IF(ISERROR(L206*M206),"",L206*M206)</f>
        <v/>
      </c>
      <c r="O206" s="317" t="str">
        <f t="shared" ref="O206:O224" si="416">AO47</f>
        <v/>
      </c>
      <c r="P206" s="293" t="str">
        <f t="shared" ref="P206:P224" si="417">AU47</f>
        <v/>
      </c>
      <c r="Q206" s="294" t="str">
        <f t="shared" si="404"/>
        <v/>
      </c>
      <c r="R206" s="293" t="str">
        <f t="shared" ref="R206:R224" si="418">IF(ISERROR(P206*Q206),"",P206*Q206)</f>
        <v/>
      </c>
      <c r="S206" s="317" t="str">
        <f t="shared" ref="S206:S224" si="419">BA47</f>
        <v/>
      </c>
      <c r="T206" s="293" t="str">
        <f t="shared" ref="T206:T223" si="420">BG47</f>
        <v/>
      </c>
      <c r="U206" s="294" t="str">
        <f t="shared" si="405"/>
        <v/>
      </c>
      <c r="V206" s="293" t="str">
        <f t="shared" ref="V206:V224" si="421">IF(ISERROR(T206*U206),"",T206*U206)</f>
        <v/>
      </c>
      <c r="W206" s="293">
        <f t="shared" ref="W206:W224" si="422">SUM(F206,J206,N206,R206,V206)</f>
        <v>0</v>
      </c>
    </row>
    <row r="207" spans="1:23" hidden="1" x14ac:dyDescent="0.25">
      <c r="A207" s="279">
        <v>3</v>
      </c>
      <c r="B207" s="280" t="str">
        <f t="shared" si="406"/>
        <v/>
      </c>
      <c r="C207" s="317" t="str">
        <f t="shared" si="407"/>
        <v/>
      </c>
      <c r="D207" s="293" t="str">
        <f t="shared" si="408"/>
        <v/>
      </c>
      <c r="E207" s="294" t="str">
        <f t="shared" si="401"/>
        <v/>
      </c>
      <c r="F207" s="293" t="str">
        <f t="shared" si="409"/>
        <v/>
      </c>
      <c r="G207" s="317" t="str">
        <f t="shared" si="410"/>
        <v/>
      </c>
      <c r="H207" s="293" t="str">
        <f t="shared" si="411"/>
        <v/>
      </c>
      <c r="I207" s="294" t="str">
        <f t="shared" si="402"/>
        <v/>
      </c>
      <c r="J207" s="293" t="str">
        <f t="shared" si="412"/>
        <v/>
      </c>
      <c r="K207" s="317" t="str">
        <f t="shared" si="413"/>
        <v/>
      </c>
      <c r="L207" s="293" t="str">
        <f t="shared" si="414"/>
        <v/>
      </c>
      <c r="M207" s="294" t="str">
        <f t="shared" si="403"/>
        <v/>
      </c>
      <c r="N207" s="293" t="str">
        <f t="shared" si="415"/>
        <v/>
      </c>
      <c r="O207" s="317" t="str">
        <f t="shared" si="416"/>
        <v/>
      </c>
      <c r="P207" s="293" t="str">
        <f t="shared" si="417"/>
        <v/>
      </c>
      <c r="Q207" s="294" t="str">
        <f t="shared" si="404"/>
        <v/>
      </c>
      <c r="R207" s="293" t="str">
        <f t="shared" si="418"/>
        <v/>
      </c>
      <c r="S207" s="317" t="str">
        <f t="shared" si="419"/>
        <v/>
      </c>
      <c r="T207" s="293" t="str">
        <f t="shared" si="420"/>
        <v/>
      </c>
      <c r="U207" s="294" t="str">
        <f t="shared" si="405"/>
        <v/>
      </c>
      <c r="V207" s="293" t="str">
        <f t="shared" si="421"/>
        <v/>
      </c>
      <c r="W207" s="293">
        <f t="shared" si="422"/>
        <v>0</v>
      </c>
    </row>
    <row r="208" spans="1:23" hidden="1" x14ac:dyDescent="0.25">
      <c r="A208" s="279">
        <v>4</v>
      </c>
      <c r="B208" s="280" t="str">
        <f t="shared" si="406"/>
        <v/>
      </c>
      <c r="C208" s="317" t="str">
        <f t="shared" si="407"/>
        <v/>
      </c>
      <c r="D208" s="293" t="str">
        <f t="shared" si="408"/>
        <v/>
      </c>
      <c r="E208" s="294" t="str">
        <f t="shared" si="401"/>
        <v/>
      </c>
      <c r="F208" s="293" t="str">
        <f t="shared" si="409"/>
        <v/>
      </c>
      <c r="G208" s="317" t="str">
        <f t="shared" si="410"/>
        <v/>
      </c>
      <c r="H208" s="293" t="str">
        <f t="shared" si="411"/>
        <v/>
      </c>
      <c r="I208" s="294" t="str">
        <f t="shared" si="402"/>
        <v/>
      </c>
      <c r="J208" s="293" t="str">
        <f t="shared" si="412"/>
        <v/>
      </c>
      <c r="K208" s="317" t="str">
        <f t="shared" si="413"/>
        <v/>
      </c>
      <c r="L208" s="293" t="str">
        <f t="shared" si="414"/>
        <v/>
      </c>
      <c r="M208" s="294" t="str">
        <f t="shared" si="403"/>
        <v/>
      </c>
      <c r="N208" s="293" t="str">
        <f t="shared" si="415"/>
        <v/>
      </c>
      <c r="O208" s="317" t="str">
        <f t="shared" si="416"/>
        <v/>
      </c>
      <c r="P208" s="293" t="str">
        <f t="shared" si="417"/>
        <v/>
      </c>
      <c r="Q208" s="294" t="str">
        <f t="shared" si="404"/>
        <v/>
      </c>
      <c r="R208" s="293" t="str">
        <f t="shared" si="418"/>
        <v/>
      </c>
      <c r="S208" s="317" t="str">
        <f t="shared" si="419"/>
        <v/>
      </c>
      <c r="T208" s="293" t="str">
        <f t="shared" si="420"/>
        <v/>
      </c>
      <c r="U208" s="294" t="str">
        <f t="shared" si="405"/>
        <v/>
      </c>
      <c r="V208" s="293" t="str">
        <f t="shared" si="421"/>
        <v/>
      </c>
      <c r="W208" s="293">
        <f t="shared" si="422"/>
        <v>0</v>
      </c>
    </row>
    <row r="209" spans="1:23" hidden="1" x14ac:dyDescent="0.25">
      <c r="A209" s="279">
        <v>5</v>
      </c>
      <c r="B209" s="280" t="str">
        <f t="shared" si="406"/>
        <v/>
      </c>
      <c r="C209" s="317" t="str">
        <f t="shared" si="407"/>
        <v/>
      </c>
      <c r="D209" s="293" t="str">
        <f t="shared" si="408"/>
        <v/>
      </c>
      <c r="E209" s="294" t="str">
        <f t="shared" si="401"/>
        <v/>
      </c>
      <c r="F209" s="293" t="str">
        <f t="shared" si="409"/>
        <v/>
      </c>
      <c r="G209" s="317" t="str">
        <f t="shared" si="410"/>
        <v/>
      </c>
      <c r="H209" s="293" t="str">
        <f t="shared" si="411"/>
        <v/>
      </c>
      <c r="I209" s="294" t="str">
        <f t="shared" si="402"/>
        <v/>
      </c>
      <c r="J209" s="293" t="str">
        <f t="shared" si="412"/>
        <v/>
      </c>
      <c r="K209" s="317" t="str">
        <f t="shared" si="413"/>
        <v/>
      </c>
      <c r="L209" s="293" t="str">
        <f t="shared" si="414"/>
        <v/>
      </c>
      <c r="M209" s="294" t="str">
        <f t="shared" si="403"/>
        <v/>
      </c>
      <c r="N209" s="293" t="str">
        <f t="shared" si="415"/>
        <v/>
      </c>
      <c r="O209" s="317" t="str">
        <f t="shared" si="416"/>
        <v/>
      </c>
      <c r="P209" s="293" t="str">
        <f t="shared" si="417"/>
        <v/>
      </c>
      <c r="Q209" s="294" t="str">
        <f t="shared" si="404"/>
        <v/>
      </c>
      <c r="R209" s="293" t="str">
        <f t="shared" si="418"/>
        <v/>
      </c>
      <c r="S209" s="317" t="str">
        <f t="shared" si="419"/>
        <v/>
      </c>
      <c r="T209" s="293" t="str">
        <f t="shared" si="420"/>
        <v/>
      </c>
      <c r="U209" s="294" t="str">
        <f t="shared" si="405"/>
        <v/>
      </c>
      <c r="V209" s="293" t="str">
        <f t="shared" si="421"/>
        <v/>
      </c>
      <c r="W209" s="293">
        <f t="shared" si="422"/>
        <v>0</v>
      </c>
    </row>
    <row r="210" spans="1:23" hidden="1" x14ac:dyDescent="0.25">
      <c r="A210" s="279">
        <v>6</v>
      </c>
      <c r="B210" s="280" t="str">
        <f t="shared" si="406"/>
        <v/>
      </c>
      <c r="C210" s="317" t="str">
        <f t="shared" si="407"/>
        <v/>
      </c>
      <c r="D210" s="293" t="str">
        <f t="shared" si="408"/>
        <v/>
      </c>
      <c r="E210" s="294" t="str">
        <f t="shared" si="401"/>
        <v/>
      </c>
      <c r="F210" s="293" t="str">
        <f t="shared" si="409"/>
        <v/>
      </c>
      <c r="G210" s="317" t="str">
        <f t="shared" si="410"/>
        <v/>
      </c>
      <c r="H210" s="293" t="str">
        <f t="shared" si="411"/>
        <v/>
      </c>
      <c r="I210" s="294" t="str">
        <f t="shared" si="402"/>
        <v/>
      </c>
      <c r="J210" s="293" t="str">
        <f t="shared" si="412"/>
        <v/>
      </c>
      <c r="K210" s="317" t="str">
        <f t="shared" si="413"/>
        <v/>
      </c>
      <c r="L210" s="293" t="str">
        <f t="shared" si="414"/>
        <v/>
      </c>
      <c r="M210" s="294" t="str">
        <f t="shared" si="403"/>
        <v/>
      </c>
      <c r="N210" s="293" t="str">
        <f t="shared" si="415"/>
        <v/>
      </c>
      <c r="O210" s="317" t="str">
        <f t="shared" si="416"/>
        <v/>
      </c>
      <c r="P210" s="293" t="str">
        <f t="shared" si="417"/>
        <v/>
      </c>
      <c r="Q210" s="294" t="str">
        <f t="shared" si="404"/>
        <v/>
      </c>
      <c r="R210" s="293" t="str">
        <f t="shared" si="418"/>
        <v/>
      </c>
      <c r="S210" s="317" t="str">
        <f t="shared" si="419"/>
        <v/>
      </c>
      <c r="T210" s="293" t="str">
        <f t="shared" si="420"/>
        <v/>
      </c>
      <c r="U210" s="294" t="str">
        <f t="shared" si="405"/>
        <v/>
      </c>
      <c r="V210" s="293" t="str">
        <f t="shared" si="421"/>
        <v/>
      </c>
      <c r="W210" s="293">
        <f t="shared" si="422"/>
        <v>0</v>
      </c>
    </row>
    <row r="211" spans="1:23" hidden="1" x14ac:dyDescent="0.25">
      <c r="A211" s="279">
        <v>7</v>
      </c>
      <c r="B211" s="280" t="str">
        <f t="shared" si="406"/>
        <v/>
      </c>
      <c r="C211" s="317" t="str">
        <f t="shared" si="407"/>
        <v/>
      </c>
      <c r="D211" s="293" t="str">
        <f t="shared" si="408"/>
        <v/>
      </c>
      <c r="E211" s="294" t="str">
        <f t="shared" si="401"/>
        <v/>
      </c>
      <c r="F211" s="293" t="str">
        <f t="shared" si="409"/>
        <v/>
      </c>
      <c r="G211" s="317" t="str">
        <f t="shared" si="410"/>
        <v/>
      </c>
      <c r="H211" s="293" t="str">
        <f t="shared" si="411"/>
        <v/>
      </c>
      <c r="I211" s="294" t="str">
        <f t="shared" si="402"/>
        <v/>
      </c>
      <c r="J211" s="293" t="str">
        <f t="shared" si="412"/>
        <v/>
      </c>
      <c r="K211" s="317" t="str">
        <f t="shared" si="413"/>
        <v/>
      </c>
      <c r="L211" s="293" t="str">
        <f t="shared" si="414"/>
        <v/>
      </c>
      <c r="M211" s="294" t="str">
        <f t="shared" si="403"/>
        <v/>
      </c>
      <c r="N211" s="293" t="str">
        <f t="shared" si="415"/>
        <v/>
      </c>
      <c r="O211" s="317" t="str">
        <f t="shared" si="416"/>
        <v/>
      </c>
      <c r="P211" s="293" t="str">
        <f t="shared" si="417"/>
        <v/>
      </c>
      <c r="Q211" s="294" t="str">
        <f t="shared" si="404"/>
        <v/>
      </c>
      <c r="R211" s="293" t="str">
        <f t="shared" si="418"/>
        <v/>
      </c>
      <c r="S211" s="317" t="str">
        <f t="shared" si="419"/>
        <v/>
      </c>
      <c r="T211" s="293" t="str">
        <f t="shared" si="420"/>
        <v/>
      </c>
      <c r="U211" s="294" t="str">
        <f t="shared" si="405"/>
        <v/>
      </c>
      <c r="V211" s="293" t="str">
        <f t="shared" si="421"/>
        <v/>
      </c>
      <c r="W211" s="293">
        <f t="shared" si="422"/>
        <v>0</v>
      </c>
    </row>
    <row r="212" spans="1:23" hidden="1" x14ac:dyDescent="0.25">
      <c r="A212" s="279">
        <v>8</v>
      </c>
      <c r="B212" s="280" t="str">
        <f t="shared" si="406"/>
        <v/>
      </c>
      <c r="C212" s="317" t="str">
        <f t="shared" si="407"/>
        <v/>
      </c>
      <c r="D212" s="293" t="str">
        <f t="shared" si="408"/>
        <v/>
      </c>
      <c r="E212" s="294" t="str">
        <f t="shared" si="401"/>
        <v/>
      </c>
      <c r="F212" s="293" t="str">
        <f t="shared" si="409"/>
        <v/>
      </c>
      <c r="G212" s="317" t="str">
        <f t="shared" si="410"/>
        <v/>
      </c>
      <c r="H212" s="293" t="str">
        <f t="shared" si="411"/>
        <v/>
      </c>
      <c r="I212" s="294" t="str">
        <f t="shared" si="402"/>
        <v/>
      </c>
      <c r="J212" s="293" t="str">
        <f t="shared" si="412"/>
        <v/>
      </c>
      <c r="K212" s="317" t="str">
        <f t="shared" si="413"/>
        <v/>
      </c>
      <c r="L212" s="293" t="str">
        <f t="shared" si="414"/>
        <v/>
      </c>
      <c r="M212" s="294" t="str">
        <f t="shared" si="403"/>
        <v/>
      </c>
      <c r="N212" s="293" t="str">
        <f t="shared" si="415"/>
        <v/>
      </c>
      <c r="O212" s="317" t="str">
        <f t="shared" si="416"/>
        <v/>
      </c>
      <c r="P212" s="293" t="str">
        <f t="shared" si="417"/>
        <v/>
      </c>
      <c r="Q212" s="294" t="str">
        <f t="shared" si="404"/>
        <v/>
      </c>
      <c r="R212" s="293" t="str">
        <f t="shared" si="418"/>
        <v/>
      </c>
      <c r="S212" s="317" t="str">
        <f t="shared" si="419"/>
        <v/>
      </c>
      <c r="T212" s="293" t="str">
        <f t="shared" si="420"/>
        <v/>
      </c>
      <c r="U212" s="294" t="str">
        <f t="shared" si="405"/>
        <v/>
      </c>
      <c r="V212" s="293" t="str">
        <f t="shared" si="421"/>
        <v/>
      </c>
      <c r="W212" s="293">
        <f t="shared" si="422"/>
        <v>0</v>
      </c>
    </row>
    <row r="213" spans="1:23" hidden="1" x14ac:dyDescent="0.25">
      <c r="A213" s="279">
        <v>9</v>
      </c>
      <c r="B213" s="280" t="str">
        <f t="shared" si="406"/>
        <v/>
      </c>
      <c r="C213" s="317" t="str">
        <f t="shared" si="407"/>
        <v/>
      </c>
      <c r="D213" s="293" t="str">
        <f t="shared" si="408"/>
        <v/>
      </c>
      <c r="E213" s="294" t="str">
        <f t="shared" si="401"/>
        <v/>
      </c>
      <c r="F213" s="293" t="str">
        <f t="shared" si="409"/>
        <v/>
      </c>
      <c r="G213" s="317" t="str">
        <f t="shared" si="410"/>
        <v/>
      </c>
      <c r="H213" s="293" t="str">
        <f t="shared" si="411"/>
        <v/>
      </c>
      <c r="I213" s="294" t="str">
        <f t="shared" si="402"/>
        <v/>
      </c>
      <c r="J213" s="293" t="str">
        <f t="shared" si="412"/>
        <v/>
      </c>
      <c r="K213" s="317" t="str">
        <f t="shared" si="413"/>
        <v/>
      </c>
      <c r="L213" s="293" t="str">
        <f t="shared" si="414"/>
        <v/>
      </c>
      <c r="M213" s="294" t="str">
        <f t="shared" si="403"/>
        <v/>
      </c>
      <c r="N213" s="293" t="str">
        <f t="shared" si="415"/>
        <v/>
      </c>
      <c r="O213" s="317" t="str">
        <f t="shared" si="416"/>
        <v/>
      </c>
      <c r="P213" s="293" t="str">
        <f t="shared" si="417"/>
        <v/>
      </c>
      <c r="Q213" s="294" t="str">
        <f t="shared" si="404"/>
        <v/>
      </c>
      <c r="R213" s="293" t="str">
        <f t="shared" si="418"/>
        <v/>
      </c>
      <c r="S213" s="317" t="str">
        <f t="shared" si="419"/>
        <v/>
      </c>
      <c r="T213" s="293" t="str">
        <f t="shared" si="420"/>
        <v/>
      </c>
      <c r="U213" s="294" t="str">
        <f t="shared" si="405"/>
        <v/>
      </c>
      <c r="V213" s="293" t="str">
        <f t="shared" si="421"/>
        <v/>
      </c>
      <c r="W213" s="293">
        <f t="shared" si="422"/>
        <v>0</v>
      </c>
    </row>
    <row r="214" spans="1:23" hidden="1" x14ac:dyDescent="0.25">
      <c r="A214" s="279">
        <v>10</v>
      </c>
      <c r="B214" s="280" t="str">
        <f t="shared" si="406"/>
        <v/>
      </c>
      <c r="C214" s="317" t="str">
        <f t="shared" si="407"/>
        <v/>
      </c>
      <c r="D214" s="293" t="str">
        <f t="shared" si="408"/>
        <v/>
      </c>
      <c r="E214" s="294" t="str">
        <f t="shared" si="401"/>
        <v/>
      </c>
      <c r="F214" s="293" t="str">
        <f t="shared" si="409"/>
        <v/>
      </c>
      <c r="G214" s="317" t="str">
        <f t="shared" si="410"/>
        <v/>
      </c>
      <c r="H214" s="293" t="str">
        <f t="shared" si="411"/>
        <v/>
      </c>
      <c r="I214" s="294" t="str">
        <f t="shared" si="402"/>
        <v/>
      </c>
      <c r="J214" s="293" t="str">
        <f t="shared" si="412"/>
        <v/>
      </c>
      <c r="K214" s="317" t="str">
        <f t="shared" si="413"/>
        <v/>
      </c>
      <c r="L214" s="293" t="str">
        <f t="shared" si="414"/>
        <v/>
      </c>
      <c r="M214" s="294" t="str">
        <f t="shared" si="403"/>
        <v/>
      </c>
      <c r="N214" s="293" t="str">
        <f t="shared" si="415"/>
        <v/>
      </c>
      <c r="O214" s="317" t="str">
        <f t="shared" si="416"/>
        <v/>
      </c>
      <c r="P214" s="293" t="str">
        <f t="shared" si="417"/>
        <v/>
      </c>
      <c r="Q214" s="294" t="str">
        <f t="shared" si="404"/>
        <v/>
      </c>
      <c r="R214" s="293" t="str">
        <f t="shared" si="418"/>
        <v/>
      </c>
      <c r="S214" s="317" t="str">
        <f t="shared" si="419"/>
        <v/>
      </c>
      <c r="T214" s="293" t="str">
        <f t="shared" si="420"/>
        <v/>
      </c>
      <c r="U214" s="294" t="str">
        <f t="shared" si="405"/>
        <v/>
      </c>
      <c r="V214" s="293" t="str">
        <f t="shared" si="421"/>
        <v/>
      </c>
      <c r="W214" s="293">
        <f t="shared" si="422"/>
        <v>0</v>
      </c>
    </row>
    <row r="215" spans="1:23" hidden="1" x14ac:dyDescent="0.25">
      <c r="A215" s="279">
        <v>11</v>
      </c>
      <c r="B215" s="280" t="str">
        <f t="shared" si="406"/>
        <v/>
      </c>
      <c r="C215" s="317" t="str">
        <f t="shared" si="407"/>
        <v/>
      </c>
      <c r="D215" s="293" t="str">
        <f t="shared" si="408"/>
        <v/>
      </c>
      <c r="E215" s="294" t="str">
        <f t="shared" si="401"/>
        <v/>
      </c>
      <c r="F215" s="293" t="str">
        <f t="shared" si="409"/>
        <v/>
      </c>
      <c r="G215" s="317" t="str">
        <f t="shared" si="410"/>
        <v/>
      </c>
      <c r="H215" s="293" t="str">
        <f t="shared" si="411"/>
        <v/>
      </c>
      <c r="I215" s="294" t="str">
        <f t="shared" si="402"/>
        <v/>
      </c>
      <c r="J215" s="293" t="str">
        <f t="shared" si="412"/>
        <v/>
      </c>
      <c r="K215" s="317" t="str">
        <f t="shared" si="413"/>
        <v/>
      </c>
      <c r="L215" s="293" t="str">
        <f t="shared" si="414"/>
        <v/>
      </c>
      <c r="M215" s="294" t="str">
        <f t="shared" si="403"/>
        <v/>
      </c>
      <c r="N215" s="293" t="str">
        <f t="shared" si="415"/>
        <v/>
      </c>
      <c r="O215" s="317" t="str">
        <f t="shared" si="416"/>
        <v/>
      </c>
      <c r="P215" s="293" t="str">
        <f t="shared" si="417"/>
        <v/>
      </c>
      <c r="Q215" s="294" t="str">
        <f t="shared" si="404"/>
        <v/>
      </c>
      <c r="R215" s="293" t="str">
        <f t="shared" si="418"/>
        <v/>
      </c>
      <c r="S215" s="317" t="str">
        <f t="shared" si="419"/>
        <v/>
      </c>
      <c r="T215" s="293" t="str">
        <f t="shared" si="420"/>
        <v/>
      </c>
      <c r="U215" s="294" t="str">
        <f t="shared" si="405"/>
        <v/>
      </c>
      <c r="V215" s="293" t="str">
        <f t="shared" si="421"/>
        <v/>
      </c>
      <c r="W215" s="293">
        <f t="shared" si="422"/>
        <v>0</v>
      </c>
    </row>
    <row r="216" spans="1:23" hidden="1" x14ac:dyDescent="0.25">
      <c r="A216" s="279">
        <v>12</v>
      </c>
      <c r="B216" s="280" t="str">
        <f t="shared" si="406"/>
        <v/>
      </c>
      <c r="C216" s="317" t="str">
        <f t="shared" si="407"/>
        <v/>
      </c>
      <c r="D216" s="293" t="str">
        <f t="shared" si="408"/>
        <v/>
      </c>
      <c r="E216" s="294" t="str">
        <f t="shared" si="401"/>
        <v/>
      </c>
      <c r="F216" s="293" t="str">
        <f t="shared" si="409"/>
        <v/>
      </c>
      <c r="G216" s="317" t="str">
        <f t="shared" si="410"/>
        <v/>
      </c>
      <c r="H216" s="293" t="str">
        <f t="shared" si="411"/>
        <v/>
      </c>
      <c r="I216" s="294" t="str">
        <f t="shared" si="402"/>
        <v/>
      </c>
      <c r="J216" s="293" t="str">
        <f t="shared" si="412"/>
        <v/>
      </c>
      <c r="K216" s="317" t="str">
        <f t="shared" si="413"/>
        <v/>
      </c>
      <c r="L216" s="293" t="str">
        <f t="shared" si="414"/>
        <v/>
      </c>
      <c r="M216" s="294" t="str">
        <f t="shared" si="403"/>
        <v/>
      </c>
      <c r="N216" s="293" t="str">
        <f t="shared" si="415"/>
        <v/>
      </c>
      <c r="O216" s="317" t="str">
        <f t="shared" si="416"/>
        <v/>
      </c>
      <c r="P216" s="293" t="str">
        <f t="shared" si="417"/>
        <v/>
      </c>
      <c r="Q216" s="294" t="str">
        <f t="shared" si="404"/>
        <v/>
      </c>
      <c r="R216" s="293" t="str">
        <f t="shared" si="418"/>
        <v/>
      </c>
      <c r="S216" s="317" t="str">
        <f t="shared" si="419"/>
        <v/>
      </c>
      <c r="T216" s="293" t="str">
        <f t="shared" si="420"/>
        <v/>
      </c>
      <c r="U216" s="294" t="str">
        <f t="shared" si="405"/>
        <v/>
      </c>
      <c r="V216" s="293" t="str">
        <f t="shared" si="421"/>
        <v/>
      </c>
      <c r="W216" s="293">
        <f t="shared" si="422"/>
        <v>0</v>
      </c>
    </row>
    <row r="217" spans="1:23" hidden="1" x14ac:dyDescent="0.25">
      <c r="A217" s="279">
        <v>13</v>
      </c>
      <c r="B217" s="280" t="str">
        <f t="shared" si="406"/>
        <v/>
      </c>
      <c r="C217" s="317" t="str">
        <f t="shared" si="407"/>
        <v/>
      </c>
      <c r="D217" s="293" t="str">
        <f t="shared" si="408"/>
        <v/>
      </c>
      <c r="E217" s="294" t="str">
        <f t="shared" si="401"/>
        <v/>
      </c>
      <c r="F217" s="293" t="str">
        <f t="shared" si="409"/>
        <v/>
      </c>
      <c r="G217" s="317" t="str">
        <f t="shared" si="410"/>
        <v/>
      </c>
      <c r="H217" s="293" t="str">
        <f t="shared" si="411"/>
        <v/>
      </c>
      <c r="I217" s="294" t="str">
        <f t="shared" si="402"/>
        <v/>
      </c>
      <c r="J217" s="293" t="str">
        <f t="shared" si="412"/>
        <v/>
      </c>
      <c r="K217" s="317" t="str">
        <f t="shared" si="413"/>
        <v/>
      </c>
      <c r="L217" s="293" t="str">
        <f t="shared" si="414"/>
        <v/>
      </c>
      <c r="M217" s="294" t="str">
        <f t="shared" si="403"/>
        <v/>
      </c>
      <c r="N217" s="293" t="str">
        <f t="shared" si="415"/>
        <v/>
      </c>
      <c r="O217" s="317" t="str">
        <f t="shared" si="416"/>
        <v/>
      </c>
      <c r="P217" s="293" t="str">
        <f t="shared" si="417"/>
        <v/>
      </c>
      <c r="Q217" s="294" t="str">
        <f t="shared" si="404"/>
        <v/>
      </c>
      <c r="R217" s="293" t="str">
        <f t="shared" si="418"/>
        <v/>
      </c>
      <c r="S217" s="317" t="str">
        <f t="shared" si="419"/>
        <v/>
      </c>
      <c r="T217" s="293" t="str">
        <f t="shared" si="420"/>
        <v/>
      </c>
      <c r="U217" s="294" t="str">
        <f t="shared" si="405"/>
        <v/>
      </c>
      <c r="V217" s="293" t="str">
        <f t="shared" si="421"/>
        <v/>
      </c>
      <c r="W217" s="293">
        <f t="shared" si="422"/>
        <v>0</v>
      </c>
    </row>
    <row r="218" spans="1:23" hidden="1" x14ac:dyDescent="0.25">
      <c r="A218" s="279">
        <v>14</v>
      </c>
      <c r="B218" s="280" t="str">
        <f t="shared" si="406"/>
        <v/>
      </c>
      <c r="C218" s="317" t="str">
        <f t="shared" si="407"/>
        <v/>
      </c>
      <c r="D218" s="293" t="str">
        <f t="shared" si="408"/>
        <v/>
      </c>
      <c r="E218" s="294" t="str">
        <f t="shared" si="401"/>
        <v/>
      </c>
      <c r="F218" s="293" t="str">
        <f t="shared" si="409"/>
        <v/>
      </c>
      <c r="G218" s="317" t="str">
        <f t="shared" si="410"/>
        <v/>
      </c>
      <c r="H218" s="293" t="str">
        <f t="shared" si="411"/>
        <v/>
      </c>
      <c r="I218" s="294" t="str">
        <f t="shared" si="402"/>
        <v/>
      </c>
      <c r="J218" s="293" t="str">
        <f t="shared" si="412"/>
        <v/>
      </c>
      <c r="K218" s="317" t="str">
        <f t="shared" si="413"/>
        <v/>
      </c>
      <c r="L218" s="293" t="str">
        <f t="shared" si="414"/>
        <v/>
      </c>
      <c r="M218" s="294" t="str">
        <f t="shared" si="403"/>
        <v/>
      </c>
      <c r="N218" s="293" t="str">
        <f t="shared" si="415"/>
        <v/>
      </c>
      <c r="O218" s="317" t="str">
        <f t="shared" si="416"/>
        <v/>
      </c>
      <c r="P218" s="293" t="str">
        <f t="shared" si="417"/>
        <v/>
      </c>
      <c r="Q218" s="294" t="str">
        <f t="shared" si="404"/>
        <v/>
      </c>
      <c r="R218" s="293" t="str">
        <f t="shared" si="418"/>
        <v/>
      </c>
      <c r="S218" s="317" t="str">
        <f t="shared" si="419"/>
        <v/>
      </c>
      <c r="T218" s="293" t="str">
        <f t="shared" si="420"/>
        <v/>
      </c>
      <c r="U218" s="294" t="str">
        <f t="shared" si="405"/>
        <v/>
      </c>
      <c r="V218" s="293" t="str">
        <f t="shared" si="421"/>
        <v/>
      </c>
      <c r="W218" s="293">
        <f t="shared" si="422"/>
        <v>0</v>
      </c>
    </row>
    <row r="219" spans="1:23" hidden="1" x14ac:dyDescent="0.25">
      <c r="A219" s="279">
        <v>15</v>
      </c>
      <c r="B219" s="280" t="str">
        <f t="shared" si="406"/>
        <v/>
      </c>
      <c r="C219" s="317" t="str">
        <f t="shared" si="407"/>
        <v/>
      </c>
      <c r="D219" s="293" t="str">
        <f t="shared" si="408"/>
        <v/>
      </c>
      <c r="E219" s="294" t="str">
        <f t="shared" si="401"/>
        <v/>
      </c>
      <c r="F219" s="293" t="str">
        <f t="shared" si="409"/>
        <v/>
      </c>
      <c r="G219" s="317" t="str">
        <f t="shared" si="410"/>
        <v/>
      </c>
      <c r="H219" s="293" t="str">
        <f t="shared" si="411"/>
        <v/>
      </c>
      <c r="I219" s="294" t="str">
        <f t="shared" si="402"/>
        <v/>
      </c>
      <c r="J219" s="293" t="str">
        <f t="shared" si="412"/>
        <v/>
      </c>
      <c r="K219" s="317" t="str">
        <f t="shared" si="413"/>
        <v/>
      </c>
      <c r="L219" s="293" t="str">
        <f t="shared" si="414"/>
        <v/>
      </c>
      <c r="M219" s="294" t="str">
        <f t="shared" si="403"/>
        <v/>
      </c>
      <c r="N219" s="293" t="str">
        <f t="shared" si="415"/>
        <v/>
      </c>
      <c r="O219" s="317" t="str">
        <f t="shared" si="416"/>
        <v/>
      </c>
      <c r="P219" s="293" t="str">
        <f t="shared" si="417"/>
        <v/>
      </c>
      <c r="Q219" s="294" t="str">
        <f t="shared" si="404"/>
        <v/>
      </c>
      <c r="R219" s="293" t="str">
        <f t="shared" si="418"/>
        <v/>
      </c>
      <c r="S219" s="317" t="str">
        <f t="shared" si="419"/>
        <v/>
      </c>
      <c r="T219" s="293" t="str">
        <f t="shared" si="420"/>
        <v/>
      </c>
      <c r="U219" s="294" t="str">
        <f t="shared" si="405"/>
        <v/>
      </c>
      <c r="V219" s="293" t="str">
        <f t="shared" si="421"/>
        <v/>
      </c>
      <c r="W219" s="293">
        <f t="shared" si="422"/>
        <v>0</v>
      </c>
    </row>
    <row r="220" spans="1:23" hidden="1" x14ac:dyDescent="0.25">
      <c r="A220" s="279">
        <v>16</v>
      </c>
      <c r="B220" s="280" t="str">
        <f t="shared" si="406"/>
        <v/>
      </c>
      <c r="C220" s="317" t="str">
        <f t="shared" ref="C220:C224" si="423">E61</f>
        <v/>
      </c>
      <c r="D220" s="293" t="str">
        <f t="shared" ref="D220:D224" si="424">K61</f>
        <v/>
      </c>
      <c r="E220" s="294" t="str">
        <f t="shared" si="401"/>
        <v/>
      </c>
      <c r="F220" s="293" t="str">
        <f t="shared" ref="F220:F224" si="425">IF(ISERROR(D220*E220),"",D220*E220)</f>
        <v/>
      </c>
      <c r="G220" s="317" t="str">
        <f t="shared" ref="G220:G224" si="426">Q61</f>
        <v/>
      </c>
      <c r="H220" s="293" t="str">
        <f t="shared" ref="H220:H224" si="427">W61</f>
        <v/>
      </c>
      <c r="I220" s="294" t="str">
        <f t="shared" si="402"/>
        <v/>
      </c>
      <c r="J220" s="293" t="str">
        <f t="shared" ref="J220:J224" si="428">IF(ISERROR(H220*I220),"",H220*I220)</f>
        <v/>
      </c>
      <c r="K220" s="317" t="str">
        <f t="shared" ref="K220:K224" si="429">AC61</f>
        <v/>
      </c>
      <c r="L220" s="293" t="str">
        <f t="shared" ref="L220:L224" si="430">AI61</f>
        <v/>
      </c>
      <c r="M220" s="294" t="str">
        <f t="shared" si="403"/>
        <v/>
      </c>
      <c r="N220" s="293" t="str">
        <f t="shared" ref="N220:N224" si="431">IF(ISERROR(L220*M220),"",L220*M220)</f>
        <v/>
      </c>
      <c r="O220" s="317" t="str">
        <f t="shared" si="416"/>
        <v/>
      </c>
      <c r="P220" s="293" t="str">
        <f t="shared" si="417"/>
        <v/>
      </c>
      <c r="Q220" s="294" t="str">
        <f t="shared" si="404"/>
        <v/>
      </c>
      <c r="R220" s="293" t="str">
        <f t="shared" si="418"/>
        <v/>
      </c>
      <c r="S220" s="317" t="str">
        <f t="shared" si="419"/>
        <v/>
      </c>
      <c r="T220" s="293" t="str">
        <f t="shared" si="420"/>
        <v/>
      </c>
      <c r="U220" s="294" t="str">
        <f t="shared" si="405"/>
        <v/>
      </c>
      <c r="V220" s="293" t="str">
        <f t="shared" si="421"/>
        <v/>
      </c>
      <c r="W220" s="293">
        <f t="shared" si="422"/>
        <v>0</v>
      </c>
    </row>
    <row r="221" spans="1:23" hidden="1" x14ac:dyDescent="0.25">
      <c r="A221" s="279">
        <v>17</v>
      </c>
      <c r="B221" s="280" t="str">
        <f t="shared" si="406"/>
        <v/>
      </c>
      <c r="C221" s="317" t="str">
        <f t="shared" si="423"/>
        <v/>
      </c>
      <c r="D221" s="293" t="str">
        <f t="shared" si="424"/>
        <v/>
      </c>
      <c r="E221" s="294" t="str">
        <f t="shared" si="401"/>
        <v/>
      </c>
      <c r="F221" s="293" t="str">
        <f t="shared" si="425"/>
        <v/>
      </c>
      <c r="G221" s="317" t="str">
        <f t="shared" si="426"/>
        <v/>
      </c>
      <c r="H221" s="293" t="str">
        <f t="shared" si="427"/>
        <v/>
      </c>
      <c r="I221" s="294" t="str">
        <f t="shared" si="402"/>
        <v/>
      </c>
      <c r="J221" s="293" t="str">
        <f t="shared" si="428"/>
        <v/>
      </c>
      <c r="K221" s="317" t="str">
        <f t="shared" si="429"/>
        <v/>
      </c>
      <c r="L221" s="293" t="str">
        <f t="shared" si="430"/>
        <v/>
      </c>
      <c r="M221" s="294" t="str">
        <f t="shared" si="403"/>
        <v/>
      </c>
      <c r="N221" s="293" t="str">
        <f t="shared" si="431"/>
        <v/>
      </c>
      <c r="O221" s="317" t="str">
        <f t="shared" si="416"/>
        <v/>
      </c>
      <c r="P221" s="293" t="str">
        <f t="shared" si="417"/>
        <v/>
      </c>
      <c r="Q221" s="294" t="str">
        <f t="shared" si="404"/>
        <v/>
      </c>
      <c r="R221" s="293" t="str">
        <f t="shared" si="418"/>
        <v/>
      </c>
      <c r="S221" s="317" t="str">
        <f t="shared" si="419"/>
        <v/>
      </c>
      <c r="T221" s="293" t="str">
        <f t="shared" si="420"/>
        <v/>
      </c>
      <c r="U221" s="294" t="str">
        <f t="shared" si="405"/>
        <v/>
      </c>
      <c r="V221" s="293" t="str">
        <f t="shared" si="421"/>
        <v/>
      </c>
      <c r="W221" s="293">
        <f t="shared" si="422"/>
        <v>0</v>
      </c>
    </row>
    <row r="222" spans="1:23" hidden="1" x14ac:dyDescent="0.25">
      <c r="A222" s="279">
        <v>18</v>
      </c>
      <c r="B222" s="280" t="str">
        <f t="shared" si="406"/>
        <v/>
      </c>
      <c r="C222" s="317" t="str">
        <f t="shared" si="423"/>
        <v/>
      </c>
      <c r="D222" s="293" t="str">
        <f t="shared" si="424"/>
        <v/>
      </c>
      <c r="E222" s="294" t="str">
        <f t="shared" si="401"/>
        <v/>
      </c>
      <c r="F222" s="293" t="str">
        <f t="shared" si="425"/>
        <v/>
      </c>
      <c r="G222" s="317" t="str">
        <f t="shared" si="426"/>
        <v/>
      </c>
      <c r="H222" s="293" t="str">
        <f t="shared" si="427"/>
        <v/>
      </c>
      <c r="I222" s="294" t="str">
        <f t="shared" si="402"/>
        <v/>
      </c>
      <c r="J222" s="293" t="str">
        <f t="shared" si="428"/>
        <v/>
      </c>
      <c r="K222" s="317" t="str">
        <f t="shared" si="429"/>
        <v/>
      </c>
      <c r="L222" s="293" t="str">
        <f t="shared" si="430"/>
        <v/>
      </c>
      <c r="M222" s="294" t="str">
        <f t="shared" si="403"/>
        <v/>
      </c>
      <c r="N222" s="293" t="str">
        <f t="shared" si="431"/>
        <v/>
      </c>
      <c r="O222" s="317" t="str">
        <f t="shared" si="416"/>
        <v/>
      </c>
      <c r="P222" s="293" t="str">
        <f t="shared" si="417"/>
        <v/>
      </c>
      <c r="Q222" s="294" t="str">
        <f t="shared" si="404"/>
        <v/>
      </c>
      <c r="R222" s="293" t="str">
        <f t="shared" si="418"/>
        <v/>
      </c>
      <c r="S222" s="317" t="str">
        <f t="shared" si="419"/>
        <v/>
      </c>
      <c r="T222" s="293" t="str">
        <f t="shared" si="420"/>
        <v/>
      </c>
      <c r="U222" s="294" t="str">
        <f t="shared" si="405"/>
        <v/>
      </c>
      <c r="V222" s="293" t="str">
        <f t="shared" si="421"/>
        <v/>
      </c>
      <c r="W222" s="293">
        <f t="shared" si="422"/>
        <v>0</v>
      </c>
    </row>
    <row r="223" spans="1:23" hidden="1" x14ac:dyDescent="0.25">
      <c r="A223" s="279">
        <v>19</v>
      </c>
      <c r="B223" s="280" t="str">
        <f t="shared" si="406"/>
        <v/>
      </c>
      <c r="C223" s="317" t="str">
        <f t="shared" si="423"/>
        <v/>
      </c>
      <c r="D223" s="293" t="str">
        <f t="shared" si="424"/>
        <v/>
      </c>
      <c r="E223" s="294" t="str">
        <f t="shared" si="401"/>
        <v/>
      </c>
      <c r="F223" s="293" t="str">
        <f t="shared" si="425"/>
        <v/>
      </c>
      <c r="G223" s="317" t="str">
        <f t="shared" si="426"/>
        <v/>
      </c>
      <c r="H223" s="293" t="str">
        <f t="shared" si="427"/>
        <v/>
      </c>
      <c r="I223" s="294" t="str">
        <f t="shared" si="402"/>
        <v/>
      </c>
      <c r="J223" s="293" t="str">
        <f t="shared" si="428"/>
        <v/>
      </c>
      <c r="K223" s="317" t="str">
        <f t="shared" si="429"/>
        <v/>
      </c>
      <c r="L223" s="293" t="str">
        <f t="shared" si="430"/>
        <v/>
      </c>
      <c r="M223" s="294" t="str">
        <f t="shared" si="403"/>
        <v/>
      </c>
      <c r="N223" s="293" t="str">
        <f t="shared" si="431"/>
        <v/>
      </c>
      <c r="O223" s="317" t="str">
        <f t="shared" si="416"/>
        <v/>
      </c>
      <c r="P223" s="293" t="str">
        <f t="shared" si="417"/>
        <v/>
      </c>
      <c r="Q223" s="294" t="str">
        <f t="shared" si="404"/>
        <v/>
      </c>
      <c r="R223" s="293" t="str">
        <f t="shared" si="418"/>
        <v/>
      </c>
      <c r="S223" s="317" t="str">
        <f t="shared" si="419"/>
        <v/>
      </c>
      <c r="T223" s="293" t="str">
        <f t="shared" si="420"/>
        <v/>
      </c>
      <c r="U223" s="294" t="str">
        <f t="shared" si="405"/>
        <v/>
      </c>
      <c r="V223" s="293" t="str">
        <f t="shared" si="421"/>
        <v/>
      </c>
      <c r="W223" s="293">
        <f t="shared" si="422"/>
        <v>0</v>
      </c>
    </row>
    <row r="224" spans="1:23" hidden="1" x14ac:dyDescent="0.25">
      <c r="A224" s="279">
        <v>20</v>
      </c>
      <c r="B224" s="280" t="str">
        <f t="shared" si="406"/>
        <v/>
      </c>
      <c r="C224" s="317" t="str">
        <f t="shared" si="423"/>
        <v/>
      </c>
      <c r="D224" s="293" t="str">
        <f t="shared" si="424"/>
        <v/>
      </c>
      <c r="E224" s="294" t="str">
        <f t="shared" si="401"/>
        <v/>
      </c>
      <c r="F224" s="293" t="str">
        <f t="shared" si="425"/>
        <v/>
      </c>
      <c r="G224" s="317" t="str">
        <f t="shared" si="426"/>
        <v/>
      </c>
      <c r="H224" s="293" t="str">
        <f t="shared" si="427"/>
        <v/>
      </c>
      <c r="I224" s="294" t="str">
        <f t="shared" si="402"/>
        <v/>
      </c>
      <c r="J224" s="293" t="str">
        <f t="shared" si="428"/>
        <v/>
      </c>
      <c r="K224" s="317" t="str">
        <f t="shared" si="429"/>
        <v/>
      </c>
      <c r="L224" s="293" t="str">
        <f t="shared" si="430"/>
        <v/>
      </c>
      <c r="M224" s="294" t="str">
        <f t="shared" si="403"/>
        <v/>
      </c>
      <c r="N224" s="293" t="str">
        <f t="shared" si="431"/>
        <v/>
      </c>
      <c r="O224" s="317" t="str">
        <f t="shared" si="416"/>
        <v/>
      </c>
      <c r="P224" s="293" t="str">
        <f t="shared" si="417"/>
        <v/>
      </c>
      <c r="Q224" s="294" t="str">
        <f t="shared" si="404"/>
        <v/>
      </c>
      <c r="R224" s="293" t="str">
        <f t="shared" si="418"/>
        <v/>
      </c>
      <c r="S224" s="317" t="str">
        <f t="shared" si="419"/>
        <v/>
      </c>
      <c r="T224" s="293" t="str">
        <f>BG65</f>
        <v/>
      </c>
      <c r="U224" s="294" t="str">
        <f t="shared" si="405"/>
        <v/>
      </c>
      <c r="V224" s="293" t="str">
        <f t="shared" si="421"/>
        <v/>
      </c>
      <c r="W224" s="293">
        <f t="shared" si="422"/>
        <v>0</v>
      </c>
    </row>
    <row r="225" spans="1:53" hidden="1" x14ac:dyDescent="0.25"/>
    <row r="226" spans="1:53" hidden="1" x14ac:dyDescent="0.25"/>
    <row r="227" spans="1:53" ht="26.25" hidden="1" x14ac:dyDescent="0.4">
      <c r="B227" s="575" t="s">
        <v>325</v>
      </c>
      <c r="C227" s="576"/>
      <c r="D227" s="577"/>
      <c r="E227" s="308">
        <f>SUM(W205:W224)</f>
        <v>0</v>
      </c>
      <c r="F227" s="309" t="s">
        <v>106</v>
      </c>
    </row>
    <row r="228" spans="1:53" hidden="1" x14ac:dyDescent="0.25"/>
    <row r="229" spans="1:53" hidden="1" x14ac:dyDescent="0.25"/>
    <row r="230" spans="1:53" ht="26.25" hidden="1" x14ac:dyDescent="0.4">
      <c r="B230" s="575" t="s">
        <v>430</v>
      </c>
      <c r="C230" s="576"/>
      <c r="D230" s="577"/>
      <c r="E230" s="308">
        <f ca="1">$E$94+$E$150+$E$198+$E$227</f>
        <v>7453.9235659815367</v>
      </c>
      <c r="F230" s="309" t="s">
        <v>106</v>
      </c>
      <c r="J230" s="318" t="s">
        <v>319</v>
      </c>
      <c r="K230" s="308">
        <f ca="1">E230*17/14</f>
        <v>9051.1929015490077</v>
      </c>
      <c r="L230" s="309" t="s">
        <v>111</v>
      </c>
    </row>
    <row r="231" spans="1:53" hidden="1" x14ac:dyDescent="0.25"/>
    <row r="232" spans="1:53" hidden="1" x14ac:dyDescent="0.25"/>
    <row r="233" spans="1:53" hidden="1" x14ac:dyDescent="0.25"/>
    <row r="234" spans="1:53" s="276" customFormat="1" ht="26.25" hidden="1" x14ac:dyDescent="0.4">
      <c r="A234" s="271" t="s">
        <v>320</v>
      </c>
    </row>
    <row r="235" spans="1:53" hidden="1" x14ac:dyDescent="0.25"/>
    <row r="236" spans="1:53" hidden="1" x14ac:dyDescent="0.25">
      <c r="F236" s="287"/>
      <c r="AC236" s="287"/>
    </row>
    <row r="237" spans="1:53" hidden="1" x14ac:dyDescent="0.25">
      <c r="B237" s="153" t="s">
        <v>332</v>
      </c>
      <c r="G237" s="287"/>
    </row>
    <row r="238" spans="1:53" hidden="1" x14ac:dyDescent="0.25"/>
    <row r="239" spans="1:53" hidden="1" x14ac:dyDescent="0.25">
      <c r="D239" s="558" t="s">
        <v>196</v>
      </c>
      <c r="E239" s="558"/>
      <c r="F239" s="558"/>
      <c r="G239" s="558"/>
      <c r="H239" s="558"/>
      <c r="I239" s="558"/>
      <c r="J239" s="558"/>
      <c r="K239" s="558"/>
      <c r="L239" s="558"/>
      <c r="M239" s="558"/>
      <c r="N239" s="558" t="s">
        <v>197</v>
      </c>
      <c r="O239" s="558"/>
      <c r="P239" s="558"/>
      <c r="Q239" s="558"/>
      <c r="R239" s="558"/>
      <c r="S239" s="558"/>
      <c r="T239" s="558"/>
      <c r="U239" s="558"/>
      <c r="V239" s="558"/>
      <c r="W239" s="558"/>
      <c r="X239" s="558" t="s">
        <v>236</v>
      </c>
      <c r="Y239" s="558"/>
      <c r="Z239" s="558"/>
      <c r="AA239" s="558"/>
      <c r="AB239" s="558"/>
      <c r="AC239" s="558"/>
      <c r="AD239" s="558"/>
      <c r="AE239" s="558"/>
      <c r="AF239" s="558"/>
      <c r="AG239" s="558"/>
      <c r="AH239" s="558" t="s">
        <v>454</v>
      </c>
      <c r="AI239" s="558"/>
      <c r="AJ239" s="558"/>
      <c r="AK239" s="558"/>
      <c r="AL239" s="558"/>
      <c r="AM239" s="558"/>
      <c r="AN239" s="558"/>
      <c r="AO239" s="558"/>
      <c r="AP239" s="558"/>
      <c r="AQ239" s="558"/>
      <c r="AR239" s="558" t="s">
        <v>455</v>
      </c>
      <c r="AS239" s="558"/>
      <c r="AT239" s="558"/>
      <c r="AU239" s="558"/>
      <c r="AV239" s="558"/>
      <c r="AW239" s="558"/>
      <c r="AX239" s="558"/>
      <c r="AY239" s="558"/>
      <c r="AZ239" s="558"/>
      <c r="BA239" s="558"/>
    </row>
    <row r="240" spans="1:53" ht="45" hidden="1" x14ac:dyDescent="0.25">
      <c r="B240" s="289" t="s">
        <v>308</v>
      </c>
      <c r="C240" s="289" t="s">
        <v>17</v>
      </c>
      <c r="D240" s="289" t="s">
        <v>485</v>
      </c>
      <c r="E240" s="289" t="s">
        <v>284</v>
      </c>
      <c r="F240" s="319" t="s">
        <v>146</v>
      </c>
      <c r="G240" s="277" t="s">
        <v>337</v>
      </c>
      <c r="H240" s="289" t="s">
        <v>4</v>
      </c>
      <c r="I240" s="277" t="s">
        <v>134</v>
      </c>
      <c r="J240" s="277" t="s">
        <v>338</v>
      </c>
      <c r="K240" s="277" t="s">
        <v>331</v>
      </c>
      <c r="L240" s="277" t="s">
        <v>330</v>
      </c>
      <c r="M240" s="277" t="s">
        <v>329</v>
      </c>
      <c r="N240" s="289" t="s">
        <v>486</v>
      </c>
      <c r="O240" s="289" t="s">
        <v>284</v>
      </c>
      <c r="P240" s="277" t="s">
        <v>146</v>
      </c>
      <c r="Q240" s="277" t="s">
        <v>337</v>
      </c>
      <c r="R240" s="289" t="s">
        <v>4</v>
      </c>
      <c r="S240" s="277" t="s">
        <v>288</v>
      </c>
      <c r="T240" s="277" t="s">
        <v>338</v>
      </c>
      <c r="U240" s="277" t="s">
        <v>331</v>
      </c>
      <c r="V240" s="277" t="s">
        <v>330</v>
      </c>
      <c r="W240" s="277" t="s">
        <v>329</v>
      </c>
      <c r="X240" s="289" t="s">
        <v>487</v>
      </c>
      <c r="Y240" s="289" t="s">
        <v>284</v>
      </c>
      <c r="Z240" s="277" t="s">
        <v>146</v>
      </c>
      <c r="AA240" s="277" t="s">
        <v>337</v>
      </c>
      <c r="AB240" s="289" t="s">
        <v>4</v>
      </c>
      <c r="AC240" s="277" t="s">
        <v>288</v>
      </c>
      <c r="AD240" s="277" t="s">
        <v>338</v>
      </c>
      <c r="AE240" s="277" t="s">
        <v>331</v>
      </c>
      <c r="AF240" s="277" t="s">
        <v>330</v>
      </c>
      <c r="AG240" s="277" t="s">
        <v>329</v>
      </c>
      <c r="AH240" s="289" t="s">
        <v>464</v>
      </c>
      <c r="AI240" s="289" t="s">
        <v>284</v>
      </c>
      <c r="AJ240" s="277" t="s">
        <v>146</v>
      </c>
      <c r="AK240" s="277" t="s">
        <v>337</v>
      </c>
      <c r="AL240" s="289" t="s">
        <v>4</v>
      </c>
      <c r="AM240" s="277" t="s">
        <v>288</v>
      </c>
      <c r="AN240" s="277" t="s">
        <v>338</v>
      </c>
      <c r="AO240" s="277" t="s">
        <v>331</v>
      </c>
      <c r="AP240" s="277" t="s">
        <v>330</v>
      </c>
      <c r="AQ240" s="277" t="s">
        <v>329</v>
      </c>
      <c r="AR240" s="289" t="s">
        <v>466</v>
      </c>
      <c r="AS240" s="289" t="s">
        <v>284</v>
      </c>
      <c r="AT240" s="277" t="s">
        <v>146</v>
      </c>
      <c r="AU240" s="277" t="s">
        <v>337</v>
      </c>
      <c r="AV240" s="289" t="s">
        <v>4</v>
      </c>
      <c r="AW240" s="277" t="s">
        <v>288</v>
      </c>
      <c r="AX240" s="277" t="s">
        <v>338</v>
      </c>
      <c r="AY240" s="277" t="s">
        <v>331</v>
      </c>
      <c r="AZ240" s="277" t="s">
        <v>330</v>
      </c>
      <c r="BA240" s="277" t="s">
        <v>329</v>
      </c>
    </row>
    <row r="241" spans="1:53" hidden="1" x14ac:dyDescent="0.25">
      <c r="A241" s="279">
        <v>1</v>
      </c>
      <c r="B241" s="280" t="str">
        <f>B205</f>
        <v>P1P2P3</v>
      </c>
      <c r="C241" s="281" t="str">
        <f>C46</f>
        <v>Terre battue + litière</v>
      </c>
      <c r="D241" s="281" t="str">
        <f>D46</f>
        <v>Poulets_de_chair</v>
      </c>
      <c r="E241" s="281" t="str">
        <f>G46</f>
        <v>volailles_de_chair_gest</v>
      </c>
      <c r="F241" s="320">
        <f t="shared" ref="F241:F260" ca="1" si="432">N72</f>
        <v>0</v>
      </c>
      <c r="G241" s="320">
        <f t="shared" ref="G241:G260" ca="1" si="433">O72</f>
        <v>1</v>
      </c>
      <c r="H241" s="320">
        <f t="shared" ref="H241:H260" ca="1" si="434">P72</f>
        <v>0</v>
      </c>
      <c r="I241" s="320">
        <f>IF(ISERROR(H46/100),"",H46/100)</f>
        <v>1</v>
      </c>
      <c r="J241" s="320">
        <f ca="1">IF(ISERROR(F241*$I241),"",F241*$I241)</f>
        <v>0</v>
      </c>
      <c r="K241" s="320">
        <f ca="1">IF(ISERROR(G241*$I241),"",G241*$I241)</f>
        <v>1</v>
      </c>
      <c r="L241" s="320">
        <f ca="1">IF(ISERROR(H241*$I241),"",H241*$I241)</f>
        <v>0</v>
      </c>
      <c r="M241" s="320">
        <f>IF(ISERROR(1-I241),"",1-I241)</f>
        <v>0</v>
      </c>
      <c r="N241" s="281" t="str">
        <f>Q46</f>
        <v/>
      </c>
      <c r="O241" s="281" t="str">
        <f>S46</f>
        <v/>
      </c>
      <c r="P241" s="320" t="str">
        <f t="shared" ref="P241:P260" ca="1" si="435">U72</f>
        <v/>
      </c>
      <c r="Q241" s="320" t="str">
        <f t="shared" ref="Q241:Q260" ca="1" si="436">V72</f>
        <v/>
      </c>
      <c r="R241" s="321" t="str">
        <f t="shared" ref="R241:R260" ca="1" si="437">X72</f>
        <v/>
      </c>
      <c r="S241" s="321" t="str">
        <f>IF(ISERROR(T46/100),"",T46/100)</f>
        <v/>
      </c>
      <c r="T241" s="320" t="str">
        <f ca="1">IF(ISERROR(P241*$S241),"",P241*$S241)</f>
        <v/>
      </c>
      <c r="U241" s="320" t="str">
        <f ca="1">IF(ISERROR(Q241*$S241),"",Q241*$S241)</f>
        <v/>
      </c>
      <c r="V241" s="320" t="str">
        <f ca="1">IF(ISERROR(R241*$S241),"",R241*$S241)</f>
        <v/>
      </c>
      <c r="W241" s="321" t="str">
        <f>IF(ISERROR(1-S241),"",1-S241)</f>
        <v/>
      </c>
      <c r="X241" s="281" t="str">
        <f>AC46</f>
        <v/>
      </c>
      <c r="Y241" s="281" t="str">
        <f>AE46</f>
        <v/>
      </c>
      <c r="Z241" s="320" t="str">
        <f t="shared" ref="Z241:Z260" ca="1" si="438">AB72</f>
        <v/>
      </c>
      <c r="AA241" s="320" t="str">
        <f t="shared" ref="AA241:AA260" ca="1" si="439">AC72</f>
        <v/>
      </c>
      <c r="AB241" s="320" t="str">
        <f t="shared" ref="AB241:AB260" ca="1" si="440">AE72</f>
        <v/>
      </c>
      <c r="AC241" s="320" t="str">
        <f>IF(ISERROR(AF46/100),"",AF46/100)</f>
        <v/>
      </c>
      <c r="AD241" s="320" t="str">
        <f ca="1">IF(ISERROR(Z241*$AC241),"",Z241*$AC241)</f>
        <v/>
      </c>
      <c r="AE241" s="320" t="str">
        <f ca="1">IF(ISERROR(AA241*$AC241),"",AA241*$AC241)</f>
        <v/>
      </c>
      <c r="AF241" s="320" t="str">
        <f ca="1">IF(ISERROR(AB241*$AC241),"",AB241*$AC241)</f>
        <v/>
      </c>
      <c r="AG241" s="320" t="str">
        <f>IF(AC241="","",1-AC241)</f>
        <v/>
      </c>
      <c r="AH241" s="281" t="str">
        <f>AO46</f>
        <v/>
      </c>
      <c r="AI241" s="281" t="str">
        <f>AQ46</f>
        <v/>
      </c>
      <c r="AJ241" s="320" t="str">
        <f t="shared" ref="AJ241:AL260" ca="1" si="441">AI72</f>
        <v/>
      </c>
      <c r="AK241" s="320" t="str">
        <f t="shared" ca="1" si="441"/>
        <v/>
      </c>
      <c r="AL241" s="320" t="str">
        <f t="shared" ca="1" si="441"/>
        <v/>
      </c>
      <c r="AM241" s="320" t="str">
        <f>IF(ISERROR(AR46/100),"",AR46/100)</f>
        <v/>
      </c>
      <c r="AN241" s="320" t="str">
        <f ca="1">IF(ISERROR(AJ241*$AM241),"",AJ241*$AM241)</f>
        <v/>
      </c>
      <c r="AO241" s="320" t="str">
        <f ca="1">IF(ISERROR(AK241*$AM241),"",AK241*$AM241)</f>
        <v/>
      </c>
      <c r="AP241" s="320" t="str">
        <f ca="1">IF(ISERROR(AL241*$AM241),"",AL241*$AM241)</f>
        <v/>
      </c>
      <c r="AQ241" s="320" t="str">
        <f>IF(AM241="","",1-AM241)</f>
        <v/>
      </c>
      <c r="AR241" s="281" t="str">
        <f>BA46</f>
        <v/>
      </c>
      <c r="AS241" s="281" t="str">
        <f>BC46</f>
        <v/>
      </c>
      <c r="AT241" s="320" t="str">
        <f t="shared" ref="AT241:AT260" ca="1" si="442">AP72</f>
        <v/>
      </c>
      <c r="AU241" s="320" t="str">
        <f t="shared" ref="AU241:AU260" ca="1" si="443">AQ72</f>
        <v/>
      </c>
      <c r="AV241" s="320" t="str">
        <f t="shared" ref="AV241:AV260" ca="1" si="444">AR72</f>
        <v/>
      </c>
      <c r="AW241" s="320" t="str">
        <f>IF(ISERROR(BD46/100),"",BD46/100)</f>
        <v/>
      </c>
      <c r="AX241" s="320" t="str">
        <f ca="1">IF(ISERROR(AT241*$AW241),"",AT241*$AW241)</f>
        <v/>
      </c>
      <c r="AY241" s="320" t="str">
        <f t="shared" ref="AY241:AZ241" ca="1" si="445">IF(ISERROR(AU241*$AW241),"",AU241*$AW241)</f>
        <v/>
      </c>
      <c r="AZ241" s="320" t="str">
        <f t="shared" ca="1" si="445"/>
        <v/>
      </c>
      <c r="BA241" s="320" t="str">
        <f>IF(AW241="","",1-AW241)</f>
        <v/>
      </c>
    </row>
    <row r="242" spans="1:53" hidden="1" x14ac:dyDescent="0.25">
      <c r="A242" s="279">
        <v>2</v>
      </c>
      <c r="B242" s="280" t="str">
        <f t="shared" ref="B242:B260" si="446">B206</f>
        <v/>
      </c>
      <c r="C242" s="281" t="str">
        <f t="shared" ref="C242" si="447">C47</f>
        <v/>
      </c>
      <c r="D242" s="281" t="str">
        <f t="shared" ref="D242:D260" si="448">E47</f>
        <v/>
      </c>
      <c r="E242" s="281" t="str">
        <f t="shared" ref="E242:E255" si="449">G47</f>
        <v/>
      </c>
      <c r="F242" s="320" t="str">
        <f t="shared" ca="1" si="432"/>
        <v/>
      </c>
      <c r="G242" s="320" t="str">
        <f t="shared" ca="1" si="433"/>
        <v/>
      </c>
      <c r="H242" s="320" t="str">
        <f t="shared" ca="1" si="434"/>
        <v/>
      </c>
      <c r="I242" s="320" t="str">
        <f t="shared" ref="I242:I255" si="450">IF(ISERROR(H47/100),"",H47/100)</f>
        <v/>
      </c>
      <c r="J242" s="320" t="str">
        <f t="shared" ref="J242:J255" ca="1" si="451">IF(ISERROR(F242*$I242),"",F242*$I242)</f>
        <v/>
      </c>
      <c r="K242" s="320" t="str">
        <f t="shared" ref="K242:K255" ca="1" si="452">IF(ISERROR(G242*$I242),"",G242*$I242)</f>
        <v/>
      </c>
      <c r="L242" s="320" t="str">
        <f t="shared" ref="L242:L255" ca="1" si="453">IF(ISERROR(H242*$I242),"",H242*$I242)</f>
        <v/>
      </c>
      <c r="M242" s="320" t="str">
        <f t="shared" ref="M242:M255" si="454">IF(ISERROR(1-I242),"",1-I242)</f>
        <v/>
      </c>
      <c r="N242" s="281" t="str">
        <f t="shared" ref="N242:N260" si="455">Q47</f>
        <v/>
      </c>
      <c r="O242" s="281" t="str">
        <f t="shared" ref="O242:O255" si="456">S47</f>
        <v/>
      </c>
      <c r="P242" s="320" t="str">
        <f t="shared" ca="1" si="435"/>
        <v/>
      </c>
      <c r="Q242" s="320" t="str">
        <f t="shared" ca="1" si="436"/>
        <v/>
      </c>
      <c r="R242" s="321" t="str">
        <f t="shared" ca="1" si="437"/>
        <v/>
      </c>
      <c r="S242" s="321" t="str">
        <f t="shared" ref="S242:S255" si="457">IF(ISERROR(T47/100),"",T47/100)</f>
        <v/>
      </c>
      <c r="T242" s="320" t="str">
        <f t="shared" ref="T242:T255" ca="1" si="458">IF(ISERROR(P242*$S242),"",P242*$S242)</f>
        <v/>
      </c>
      <c r="U242" s="320" t="str">
        <f t="shared" ref="U242:U255" ca="1" si="459">IF(ISERROR(Q242*$S242),"",Q242*$S242)</f>
        <v/>
      </c>
      <c r="V242" s="320" t="str">
        <f t="shared" ref="V242:V255" ca="1" si="460">IF(ISERROR(R242*$S242),"",R242*$S242)</f>
        <v/>
      </c>
      <c r="W242" s="321" t="str">
        <f t="shared" ref="W242:W255" si="461">IF(ISERROR(1-S242),"",1-S242)</f>
        <v/>
      </c>
      <c r="X242" s="281" t="str">
        <f t="shared" ref="X242:X260" si="462">AC47</f>
        <v/>
      </c>
      <c r="Y242" s="281" t="str">
        <f t="shared" ref="Y242:Y255" si="463">AE47</f>
        <v/>
      </c>
      <c r="Z242" s="320" t="str">
        <f t="shared" ca="1" si="438"/>
        <v/>
      </c>
      <c r="AA242" s="320" t="str">
        <f t="shared" ca="1" si="439"/>
        <v/>
      </c>
      <c r="AB242" s="320" t="str">
        <f t="shared" ca="1" si="440"/>
        <v/>
      </c>
      <c r="AC242" s="320" t="str">
        <f>IF(ISERROR(AF47/100),"",AF47/100)</f>
        <v/>
      </c>
      <c r="AD242" s="320" t="str">
        <f t="shared" ref="AD242:AD255" ca="1" si="464">IF(ISERROR(Z242*$AC242),"",Z242*$AC242)</f>
        <v/>
      </c>
      <c r="AE242" s="320" t="str">
        <f t="shared" ref="AE242:AE255" ca="1" si="465">IF(ISERROR(AA242*$AC242),"",AA242*$AC242)</f>
        <v/>
      </c>
      <c r="AF242" s="320" t="str">
        <f t="shared" ref="AF242:AF255" ca="1" si="466">IF(ISERROR(AB242*$AC242),"",AB242*$AC242)</f>
        <v/>
      </c>
      <c r="AG242" s="320" t="str">
        <f t="shared" ref="AG242:AG255" si="467">IF(AC242="","",1-AC242)</f>
        <v/>
      </c>
      <c r="AH242" s="281" t="str">
        <f t="shared" ref="AH242:AH260" si="468">AO47</f>
        <v/>
      </c>
      <c r="AI242" s="281" t="str">
        <f t="shared" ref="AI242:AI260" si="469">AQ47</f>
        <v/>
      </c>
      <c r="AJ242" s="320" t="str">
        <f t="shared" ca="1" si="441"/>
        <v/>
      </c>
      <c r="AK242" s="320" t="str">
        <f t="shared" ca="1" si="441"/>
        <v/>
      </c>
      <c r="AL242" s="320" t="str">
        <f t="shared" ca="1" si="441"/>
        <v/>
      </c>
      <c r="AM242" s="320" t="str">
        <f t="shared" ref="AM242:AM260" si="470">IF(ISERROR(AR47/100),"",AR47/100)</f>
        <v/>
      </c>
      <c r="AN242" s="320" t="str">
        <f t="shared" ref="AN242:AN260" ca="1" si="471">IF(ISERROR(AJ242*$AM242),"",AJ242*$AM242)</f>
        <v/>
      </c>
      <c r="AO242" s="320" t="str">
        <f t="shared" ref="AO242:AO260" ca="1" si="472">IF(ISERROR(AK242*$AM242),"",AK242*$AM242)</f>
        <v/>
      </c>
      <c r="AP242" s="320" t="str">
        <f t="shared" ref="AP242:AP260" ca="1" si="473">IF(ISERROR(AL242*$AM242),"",AL242*$AM242)</f>
        <v/>
      </c>
      <c r="AQ242" s="320" t="str">
        <f t="shared" ref="AQ242:AQ260" si="474">IF(AM242="","",1-AM242)</f>
        <v/>
      </c>
      <c r="AR242" s="281" t="str">
        <f t="shared" ref="AR242:AR260" si="475">BA47</f>
        <v/>
      </c>
      <c r="AS242" s="281" t="str">
        <f t="shared" ref="AS242:AS260" si="476">BC47</f>
        <v/>
      </c>
      <c r="AT242" s="320" t="str">
        <f t="shared" ca="1" si="442"/>
        <v/>
      </c>
      <c r="AU242" s="320" t="str">
        <f t="shared" ca="1" si="443"/>
        <v/>
      </c>
      <c r="AV242" s="320" t="str">
        <f t="shared" ca="1" si="444"/>
        <v/>
      </c>
      <c r="AW242" s="320" t="str">
        <f t="shared" ref="AW242:AW260" si="477">IF(ISERROR(BD47/100),"",BD47/100)</f>
        <v/>
      </c>
      <c r="AX242" s="320" t="str">
        <f t="shared" ref="AX242:AX260" ca="1" si="478">IF(ISERROR(AT242*$AW242),"",AT242*$AW242)</f>
        <v/>
      </c>
      <c r="AY242" s="320" t="str">
        <f t="shared" ref="AY242:AY260" ca="1" si="479">IF(ISERROR(AU242*$AW242),"",AU242*$AW242)</f>
        <v/>
      </c>
      <c r="AZ242" s="320" t="str">
        <f t="shared" ref="AZ242:AZ260" ca="1" si="480">IF(ISERROR(AV242*$AW242),"",AV242*$AW242)</f>
        <v/>
      </c>
      <c r="BA242" s="320" t="str">
        <f t="shared" ref="BA242:BA260" si="481">IF(AW242="","",1-AW242)</f>
        <v/>
      </c>
    </row>
    <row r="243" spans="1:53" hidden="1" x14ac:dyDescent="0.25">
      <c r="A243" s="279">
        <v>3</v>
      </c>
      <c r="B243" s="280" t="str">
        <f t="shared" si="446"/>
        <v/>
      </c>
      <c r="C243" s="281" t="str">
        <f t="shared" ref="C243" si="482">C48</f>
        <v/>
      </c>
      <c r="D243" s="281" t="str">
        <f t="shared" si="448"/>
        <v/>
      </c>
      <c r="E243" s="281" t="str">
        <f t="shared" si="449"/>
        <v/>
      </c>
      <c r="F243" s="320" t="str">
        <f t="shared" ca="1" si="432"/>
        <v/>
      </c>
      <c r="G243" s="320" t="str">
        <f t="shared" ca="1" si="433"/>
        <v/>
      </c>
      <c r="H243" s="320" t="str">
        <f t="shared" ca="1" si="434"/>
        <v/>
      </c>
      <c r="I243" s="320" t="str">
        <f t="shared" si="450"/>
        <v/>
      </c>
      <c r="J243" s="320" t="str">
        <f t="shared" ca="1" si="451"/>
        <v/>
      </c>
      <c r="K243" s="320" t="str">
        <f t="shared" ca="1" si="452"/>
        <v/>
      </c>
      <c r="L243" s="320" t="str">
        <f t="shared" ca="1" si="453"/>
        <v/>
      </c>
      <c r="M243" s="320" t="str">
        <f t="shared" si="454"/>
        <v/>
      </c>
      <c r="N243" s="281" t="str">
        <f t="shared" si="455"/>
        <v/>
      </c>
      <c r="O243" s="281" t="str">
        <f t="shared" si="456"/>
        <v/>
      </c>
      <c r="P243" s="320" t="str">
        <f t="shared" ca="1" si="435"/>
        <v/>
      </c>
      <c r="Q243" s="320" t="str">
        <f t="shared" ca="1" si="436"/>
        <v/>
      </c>
      <c r="R243" s="321" t="str">
        <f t="shared" ca="1" si="437"/>
        <v/>
      </c>
      <c r="S243" s="321" t="str">
        <f t="shared" si="457"/>
        <v/>
      </c>
      <c r="T243" s="320" t="str">
        <f t="shared" ca="1" si="458"/>
        <v/>
      </c>
      <c r="U243" s="320" t="str">
        <f t="shared" ca="1" si="459"/>
        <v/>
      </c>
      <c r="V243" s="320" t="str">
        <f t="shared" ca="1" si="460"/>
        <v/>
      </c>
      <c r="W243" s="321" t="str">
        <f t="shared" si="461"/>
        <v/>
      </c>
      <c r="X243" s="281" t="str">
        <f t="shared" si="462"/>
        <v/>
      </c>
      <c r="Y243" s="281" t="str">
        <f t="shared" si="463"/>
        <v/>
      </c>
      <c r="Z243" s="320" t="str">
        <f t="shared" ca="1" si="438"/>
        <v/>
      </c>
      <c r="AA243" s="320" t="str">
        <f t="shared" ca="1" si="439"/>
        <v/>
      </c>
      <c r="AB243" s="320" t="str">
        <f t="shared" ca="1" si="440"/>
        <v/>
      </c>
      <c r="AC243" s="320" t="str">
        <f t="shared" ref="AC243:AC255" si="483">IF(ISERROR(AF48/100),"",AF48/100)</f>
        <v/>
      </c>
      <c r="AD243" s="320" t="str">
        <f t="shared" ca="1" si="464"/>
        <v/>
      </c>
      <c r="AE243" s="320" t="str">
        <f t="shared" ca="1" si="465"/>
        <v/>
      </c>
      <c r="AF243" s="320" t="str">
        <f t="shared" ca="1" si="466"/>
        <v/>
      </c>
      <c r="AG243" s="320" t="str">
        <f t="shared" si="467"/>
        <v/>
      </c>
      <c r="AH243" s="281" t="str">
        <f t="shared" si="468"/>
        <v/>
      </c>
      <c r="AI243" s="281" t="str">
        <f t="shared" si="469"/>
        <v/>
      </c>
      <c r="AJ243" s="320" t="str">
        <f t="shared" ca="1" si="441"/>
        <v/>
      </c>
      <c r="AK243" s="320" t="str">
        <f t="shared" ca="1" si="441"/>
        <v/>
      </c>
      <c r="AL243" s="320" t="str">
        <f t="shared" ca="1" si="441"/>
        <v/>
      </c>
      <c r="AM243" s="320" t="str">
        <f t="shared" si="470"/>
        <v/>
      </c>
      <c r="AN243" s="320" t="str">
        <f t="shared" ca="1" si="471"/>
        <v/>
      </c>
      <c r="AO243" s="320" t="str">
        <f t="shared" ca="1" si="472"/>
        <v/>
      </c>
      <c r="AP243" s="320" t="str">
        <f t="shared" ca="1" si="473"/>
        <v/>
      </c>
      <c r="AQ243" s="320" t="str">
        <f t="shared" si="474"/>
        <v/>
      </c>
      <c r="AR243" s="281" t="str">
        <f t="shared" si="475"/>
        <v/>
      </c>
      <c r="AS243" s="281" t="str">
        <f t="shared" si="476"/>
        <v/>
      </c>
      <c r="AT243" s="320" t="str">
        <f t="shared" ca="1" si="442"/>
        <v/>
      </c>
      <c r="AU243" s="320" t="str">
        <f t="shared" ca="1" si="443"/>
        <v/>
      </c>
      <c r="AV243" s="320" t="str">
        <f t="shared" ca="1" si="444"/>
        <v/>
      </c>
      <c r="AW243" s="320" t="str">
        <f t="shared" si="477"/>
        <v/>
      </c>
      <c r="AX243" s="320" t="str">
        <f t="shared" ca="1" si="478"/>
        <v/>
      </c>
      <c r="AY243" s="320" t="str">
        <f t="shared" ca="1" si="479"/>
        <v/>
      </c>
      <c r="AZ243" s="320" t="str">
        <f t="shared" ca="1" si="480"/>
        <v/>
      </c>
      <c r="BA243" s="320" t="str">
        <f t="shared" si="481"/>
        <v/>
      </c>
    </row>
    <row r="244" spans="1:53" hidden="1" x14ac:dyDescent="0.25">
      <c r="A244" s="279">
        <v>4</v>
      </c>
      <c r="B244" s="280" t="str">
        <f t="shared" si="446"/>
        <v/>
      </c>
      <c r="C244" s="281" t="str">
        <f t="shared" ref="C244" si="484">C49</f>
        <v/>
      </c>
      <c r="D244" s="281" t="str">
        <f t="shared" si="448"/>
        <v/>
      </c>
      <c r="E244" s="281" t="str">
        <f t="shared" si="449"/>
        <v/>
      </c>
      <c r="F244" s="320" t="str">
        <f t="shared" ca="1" si="432"/>
        <v/>
      </c>
      <c r="G244" s="320" t="str">
        <f t="shared" ca="1" si="433"/>
        <v/>
      </c>
      <c r="H244" s="320" t="str">
        <f t="shared" ca="1" si="434"/>
        <v/>
      </c>
      <c r="I244" s="320" t="str">
        <f t="shared" si="450"/>
        <v/>
      </c>
      <c r="J244" s="320" t="str">
        <f t="shared" ca="1" si="451"/>
        <v/>
      </c>
      <c r="K244" s="320" t="str">
        <f t="shared" ca="1" si="452"/>
        <v/>
      </c>
      <c r="L244" s="320" t="str">
        <f t="shared" ca="1" si="453"/>
        <v/>
      </c>
      <c r="M244" s="320" t="str">
        <f t="shared" si="454"/>
        <v/>
      </c>
      <c r="N244" s="281" t="str">
        <f t="shared" si="455"/>
        <v/>
      </c>
      <c r="O244" s="281" t="str">
        <f t="shared" si="456"/>
        <v/>
      </c>
      <c r="P244" s="320" t="str">
        <f t="shared" ca="1" si="435"/>
        <v/>
      </c>
      <c r="Q244" s="320" t="str">
        <f t="shared" ca="1" si="436"/>
        <v/>
      </c>
      <c r="R244" s="321" t="str">
        <f t="shared" ca="1" si="437"/>
        <v/>
      </c>
      <c r="S244" s="321" t="str">
        <f t="shared" si="457"/>
        <v/>
      </c>
      <c r="T244" s="320" t="str">
        <f t="shared" ca="1" si="458"/>
        <v/>
      </c>
      <c r="U244" s="320" t="str">
        <f t="shared" ca="1" si="459"/>
        <v/>
      </c>
      <c r="V244" s="320" t="str">
        <f t="shared" ca="1" si="460"/>
        <v/>
      </c>
      <c r="W244" s="321" t="str">
        <f t="shared" si="461"/>
        <v/>
      </c>
      <c r="X244" s="281" t="str">
        <f t="shared" si="462"/>
        <v/>
      </c>
      <c r="Y244" s="281" t="str">
        <f t="shared" si="463"/>
        <v/>
      </c>
      <c r="Z244" s="320" t="str">
        <f t="shared" ca="1" si="438"/>
        <v/>
      </c>
      <c r="AA244" s="320" t="str">
        <f t="shared" ca="1" si="439"/>
        <v/>
      </c>
      <c r="AB244" s="320" t="str">
        <f t="shared" ca="1" si="440"/>
        <v/>
      </c>
      <c r="AC244" s="320" t="str">
        <f t="shared" si="483"/>
        <v/>
      </c>
      <c r="AD244" s="320" t="str">
        <f t="shared" ca="1" si="464"/>
        <v/>
      </c>
      <c r="AE244" s="320" t="str">
        <f t="shared" ca="1" si="465"/>
        <v/>
      </c>
      <c r="AF244" s="320" t="str">
        <f t="shared" ca="1" si="466"/>
        <v/>
      </c>
      <c r="AG244" s="320" t="str">
        <f t="shared" si="467"/>
        <v/>
      </c>
      <c r="AH244" s="281" t="str">
        <f t="shared" si="468"/>
        <v/>
      </c>
      <c r="AI244" s="281" t="str">
        <f t="shared" si="469"/>
        <v/>
      </c>
      <c r="AJ244" s="320" t="str">
        <f t="shared" ca="1" si="441"/>
        <v/>
      </c>
      <c r="AK244" s="320" t="str">
        <f t="shared" ca="1" si="441"/>
        <v/>
      </c>
      <c r="AL244" s="320" t="str">
        <f t="shared" ca="1" si="441"/>
        <v/>
      </c>
      <c r="AM244" s="320" t="str">
        <f t="shared" si="470"/>
        <v/>
      </c>
      <c r="AN244" s="320" t="str">
        <f t="shared" ca="1" si="471"/>
        <v/>
      </c>
      <c r="AO244" s="320" t="str">
        <f t="shared" ca="1" si="472"/>
        <v/>
      </c>
      <c r="AP244" s="320" t="str">
        <f t="shared" ca="1" si="473"/>
        <v/>
      </c>
      <c r="AQ244" s="320" t="str">
        <f t="shared" si="474"/>
        <v/>
      </c>
      <c r="AR244" s="281" t="str">
        <f t="shared" si="475"/>
        <v/>
      </c>
      <c r="AS244" s="281" t="str">
        <f t="shared" si="476"/>
        <v/>
      </c>
      <c r="AT244" s="320" t="str">
        <f t="shared" ca="1" si="442"/>
        <v/>
      </c>
      <c r="AU244" s="320" t="str">
        <f t="shared" ca="1" si="443"/>
        <v/>
      </c>
      <c r="AV244" s="320" t="str">
        <f t="shared" ca="1" si="444"/>
        <v/>
      </c>
      <c r="AW244" s="320" t="str">
        <f t="shared" si="477"/>
        <v/>
      </c>
      <c r="AX244" s="320" t="str">
        <f t="shared" ca="1" si="478"/>
        <v/>
      </c>
      <c r="AY244" s="320" t="str">
        <f t="shared" ca="1" si="479"/>
        <v/>
      </c>
      <c r="AZ244" s="320" t="str">
        <f t="shared" ca="1" si="480"/>
        <v/>
      </c>
      <c r="BA244" s="320" t="str">
        <f t="shared" si="481"/>
        <v/>
      </c>
    </row>
    <row r="245" spans="1:53" hidden="1" x14ac:dyDescent="0.25">
      <c r="A245" s="279">
        <v>5</v>
      </c>
      <c r="B245" s="280" t="str">
        <f t="shared" si="446"/>
        <v/>
      </c>
      <c r="C245" s="281" t="str">
        <f t="shared" ref="C245" si="485">C50</f>
        <v/>
      </c>
      <c r="D245" s="281" t="str">
        <f t="shared" si="448"/>
        <v/>
      </c>
      <c r="E245" s="281" t="str">
        <f t="shared" si="449"/>
        <v/>
      </c>
      <c r="F245" s="320" t="str">
        <f t="shared" ca="1" si="432"/>
        <v/>
      </c>
      <c r="G245" s="320" t="str">
        <f t="shared" ca="1" si="433"/>
        <v/>
      </c>
      <c r="H245" s="320" t="str">
        <f t="shared" ca="1" si="434"/>
        <v/>
      </c>
      <c r="I245" s="320" t="str">
        <f t="shared" si="450"/>
        <v/>
      </c>
      <c r="J245" s="320" t="str">
        <f t="shared" ca="1" si="451"/>
        <v/>
      </c>
      <c r="K245" s="320" t="str">
        <f t="shared" ca="1" si="452"/>
        <v/>
      </c>
      <c r="L245" s="320" t="str">
        <f t="shared" ca="1" si="453"/>
        <v/>
      </c>
      <c r="M245" s="320" t="str">
        <f t="shared" si="454"/>
        <v/>
      </c>
      <c r="N245" s="281" t="str">
        <f t="shared" si="455"/>
        <v/>
      </c>
      <c r="O245" s="281" t="str">
        <f t="shared" si="456"/>
        <v/>
      </c>
      <c r="P245" s="320" t="str">
        <f t="shared" ca="1" si="435"/>
        <v/>
      </c>
      <c r="Q245" s="320" t="str">
        <f t="shared" ca="1" si="436"/>
        <v/>
      </c>
      <c r="R245" s="321" t="str">
        <f t="shared" ca="1" si="437"/>
        <v/>
      </c>
      <c r="S245" s="321" t="str">
        <f t="shared" si="457"/>
        <v/>
      </c>
      <c r="T245" s="320" t="str">
        <f t="shared" ca="1" si="458"/>
        <v/>
      </c>
      <c r="U245" s="320" t="str">
        <f t="shared" ca="1" si="459"/>
        <v/>
      </c>
      <c r="V245" s="320" t="str">
        <f t="shared" ca="1" si="460"/>
        <v/>
      </c>
      <c r="W245" s="321" t="str">
        <f t="shared" si="461"/>
        <v/>
      </c>
      <c r="X245" s="281" t="str">
        <f t="shared" si="462"/>
        <v/>
      </c>
      <c r="Y245" s="281" t="str">
        <f t="shared" si="463"/>
        <v/>
      </c>
      <c r="Z245" s="320" t="str">
        <f t="shared" ca="1" si="438"/>
        <v/>
      </c>
      <c r="AA245" s="320" t="str">
        <f t="shared" ca="1" si="439"/>
        <v/>
      </c>
      <c r="AB245" s="320" t="str">
        <f t="shared" ca="1" si="440"/>
        <v/>
      </c>
      <c r="AC245" s="320" t="str">
        <f t="shared" si="483"/>
        <v/>
      </c>
      <c r="AD245" s="320" t="str">
        <f t="shared" ca="1" si="464"/>
        <v/>
      </c>
      <c r="AE245" s="320" t="str">
        <f t="shared" ca="1" si="465"/>
        <v/>
      </c>
      <c r="AF245" s="320" t="str">
        <f t="shared" ca="1" si="466"/>
        <v/>
      </c>
      <c r="AG245" s="320" t="str">
        <f t="shared" si="467"/>
        <v/>
      </c>
      <c r="AH245" s="281" t="str">
        <f t="shared" si="468"/>
        <v/>
      </c>
      <c r="AI245" s="281" t="str">
        <f t="shared" si="469"/>
        <v/>
      </c>
      <c r="AJ245" s="320" t="str">
        <f t="shared" ca="1" si="441"/>
        <v/>
      </c>
      <c r="AK245" s="320" t="str">
        <f t="shared" ca="1" si="441"/>
        <v/>
      </c>
      <c r="AL245" s="320" t="str">
        <f t="shared" ca="1" si="441"/>
        <v/>
      </c>
      <c r="AM245" s="320" t="str">
        <f t="shared" si="470"/>
        <v/>
      </c>
      <c r="AN245" s="320" t="str">
        <f t="shared" ca="1" si="471"/>
        <v/>
      </c>
      <c r="AO245" s="320" t="str">
        <f t="shared" ca="1" si="472"/>
        <v/>
      </c>
      <c r="AP245" s="320" t="str">
        <f t="shared" ca="1" si="473"/>
        <v/>
      </c>
      <c r="AQ245" s="320" t="str">
        <f t="shared" si="474"/>
        <v/>
      </c>
      <c r="AR245" s="281" t="str">
        <f t="shared" si="475"/>
        <v/>
      </c>
      <c r="AS245" s="281" t="str">
        <f t="shared" si="476"/>
        <v/>
      </c>
      <c r="AT245" s="320" t="str">
        <f t="shared" ca="1" si="442"/>
        <v/>
      </c>
      <c r="AU245" s="320" t="str">
        <f t="shared" ca="1" si="443"/>
        <v/>
      </c>
      <c r="AV245" s="320" t="str">
        <f t="shared" ca="1" si="444"/>
        <v/>
      </c>
      <c r="AW245" s="320" t="str">
        <f t="shared" si="477"/>
        <v/>
      </c>
      <c r="AX245" s="320" t="str">
        <f t="shared" ca="1" si="478"/>
        <v/>
      </c>
      <c r="AY245" s="320" t="str">
        <f t="shared" ca="1" si="479"/>
        <v/>
      </c>
      <c r="AZ245" s="320" t="str">
        <f t="shared" ca="1" si="480"/>
        <v/>
      </c>
      <c r="BA245" s="320" t="str">
        <f t="shared" si="481"/>
        <v/>
      </c>
    </row>
    <row r="246" spans="1:53" hidden="1" x14ac:dyDescent="0.25">
      <c r="A246" s="279">
        <v>6</v>
      </c>
      <c r="B246" s="280" t="str">
        <f t="shared" si="446"/>
        <v/>
      </c>
      <c r="C246" s="281" t="str">
        <f t="shared" ref="C246" si="486">C51</f>
        <v/>
      </c>
      <c r="D246" s="281" t="str">
        <f t="shared" si="448"/>
        <v/>
      </c>
      <c r="E246" s="281" t="str">
        <f t="shared" si="449"/>
        <v/>
      </c>
      <c r="F246" s="320" t="str">
        <f t="shared" ca="1" si="432"/>
        <v/>
      </c>
      <c r="G246" s="320" t="str">
        <f t="shared" ca="1" si="433"/>
        <v/>
      </c>
      <c r="H246" s="320" t="str">
        <f t="shared" ca="1" si="434"/>
        <v/>
      </c>
      <c r="I246" s="320" t="str">
        <f t="shared" si="450"/>
        <v/>
      </c>
      <c r="J246" s="320" t="str">
        <f t="shared" ca="1" si="451"/>
        <v/>
      </c>
      <c r="K246" s="320" t="str">
        <f t="shared" ca="1" si="452"/>
        <v/>
      </c>
      <c r="L246" s="320" t="str">
        <f t="shared" ca="1" si="453"/>
        <v/>
      </c>
      <c r="M246" s="320" t="str">
        <f t="shared" si="454"/>
        <v/>
      </c>
      <c r="N246" s="281" t="str">
        <f t="shared" si="455"/>
        <v/>
      </c>
      <c r="O246" s="281" t="str">
        <f t="shared" si="456"/>
        <v/>
      </c>
      <c r="P246" s="320" t="str">
        <f t="shared" ca="1" si="435"/>
        <v/>
      </c>
      <c r="Q246" s="320" t="str">
        <f t="shared" ca="1" si="436"/>
        <v/>
      </c>
      <c r="R246" s="321" t="str">
        <f t="shared" ca="1" si="437"/>
        <v/>
      </c>
      <c r="S246" s="321" t="str">
        <f t="shared" si="457"/>
        <v/>
      </c>
      <c r="T246" s="320" t="str">
        <f t="shared" ca="1" si="458"/>
        <v/>
      </c>
      <c r="U246" s="320" t="str">
        <f t="shared" ca="1" si="459"/>
        <v/>
      </c>
      <c r="V246" s="320" t="str">
        <f t="shared" ca="1" si="460"/>
        <v/>
      </c>
      <c r="W246" s="321" t="str">
        <f t="shared" si="461"/>
        <v/>
      </c>
      <c r="X246" s="281" t="str">
        <f t="shared" si="462"/>
        <v/>
      </c>
      <c r="Y246" s="281" t="str">
        <f t="shared" si="463"/>
        <v/>
      </c>
      <c r="Z246" s="320" t="str">
        <f t="shared" ca="1" si="438"/>
        <v/>
      </c>
      <c r="AA246" s="320" t="str">
        <f t="shared" ca="1" si="439"/>
        <v/>
      </c>
      <c r="AB246" s="320" t="str">
        <f t="shared" ca="1" si="440"/>
        <v/>
      </c>
      <c r="AC246" s="320" t="str">
        <f t="shared" si="483"/>
        <v/>
      </c>
      <c r="AD246" s="320" t="str">
        <f t="shared" ca="1" si="464"/>
        <v/>
      </c>
      <c r="AE246" s="320" t="str">
        <f t="shared" ca="1" si="465"/>
        <v/>
      </c>
      <c r="AF246" s="320" t="str">
        <f t="shared" ca="1" si="466"/>
        <v/>
      </c>
      <c r="AG246" s="320" t="str">
        <f t="shared" si="467"/>
        <v/>
      </c>
      <c r="AH246" s="281" t="str">
        <f t="shared" si="468"/>
        <v/>
      </c>
      <c r="AI246" s="281" t="str">
        <f t="shared" si="469"/>
        <v/>
      </c>
      <c r="AJ246" s="320" t="str">
        <f t="shared" ca="1" si="441"/>
        <v/>
      </c>
      <c r="AK246" s="320" t="str">
        <f t="shared" ca="1" si="441"/>
        <v/>
      </c>
      <c r="AL246" s="320" t="str">
        <f t="shared" ca="1" si="441"/>
        <v/>
      </c>
      <c r="AM246" s="320" t="str">
        <f t="shared" si="470"/>
        <v/>
      </c>
      <c r="AN246" s="320" t="str">
        <f t="shared" ca="1" si="471"/>
        <v/>
      </c>
      <c r="AO246" s="320" t="str">
        <f t="shared" ca="1" si="472"/>
        <v/>
      </c>
      <c r="AP246" s="320" t="str">
        <f t="shared" ca="1" si="473"/>
        <v/>
      </c>
      <c r="AQ246" s="320" t="str">
        <f t="shared" si="474"/>
        <v/>
      </c>
      <c r="AR246" s="281" t="str">
        <f t="shared" si="475"/>
        <v/>
      </c>
      <c r="AS246" s="281" t="str">
        <f t="shared" si="476"/>
        <v/>
      </c>
      <c r="AT246" s="320" t="str">
        <f t="shared" ca="1" si="442"/>
        <v/>
      </c>
      <c r="AU246" s="320" t="str">
        <f t="shared" ca="1" si="443"/>
        <v/>
      </c>
      <c r="AV246" s="320" t="str">
        <f t="shared" ca="1" si="444"/>
        <v/>
      </c>
      <c r="AW246" s="320" t="str">
        <f t="shared" si="477"/>
        <v/>
      </c>
      <c r="AX246" s="320" t="str">
        <f t="shared" ca="1" si="478"/>
        <v/>
      </c>
      <c r="AY246" s="320" t="str">
        <f t="shared" ca="1" si="479"/>
        <v/>
      </c>
      <c r="AZ246" s="320" t="str">
        <f t="shared" ca="1" si="480"/>
        <v/>
      </c>
      <c r="BA246" s="320" t="str">
        <f t="shared" si="481"/>
        <v/>
      </c>
    </row>
    <row r="247" spans="1:53" hidden="1" x14ac:dyDescent="0.25">
      <c r="A247" s="279">
        <v>7</v>
      </c>
      <c r="B247" s="280" t="str">
        <f t="shared" si="446"/>
        <v/>
      </c>
      <c r="C247" s="281" t="str">
        <f t="shared" ref="C247" si="487">C52</f>
        <v/>
      </c>
      <c r="D247" s="281" t="str">
        <f t="shared" si="448"/>
        <v/>
      </c>
      <c r="E247" s="281" t="str">
        <f t="shared" si="449"/>
        <v/>
      </c>
      <c r="F247" s="320" t="str">
        <f t="shared" ca="1" si="432"/>
        <v/>
      </c>
      <c r="G247" s="320" t="str">
        <f t="shared" ca="1" si="433"/>
        <v/>
      </c>
      <c r="H247" s="320" t="str">
        <f t="shared" ca="1" si="434"/>
        <v/>
      </c>
      <c r="I247" s="320" t="str">
        <f t="shared" si="450"/>
        <v/>
      </c>
      <c r="J247" s="320" t="str">
        <f t="shared" ca="1" si="451"/>
        <v/>
      </c>
      <c r="K247" s="320" t="str">
        <f t="shared" ca="1" si="452"/>
        <v/>
      </c>
      <c r="L247" s="320" t="str">
        <f t="shared" ca="1" si="453"/>
        <v/>
      </c>
      <c r="M247" s="320" t="str">
        <f t="shared" si="454"/>
        <v/>
      </c>
      <c r="N247" s="281" t="str">
        <f t="shared" si="455"/>
        <v/>
      </c>
      <c r="O247" s="281" t="str">
        <f t="shared" si="456"/>
        <v/>
      </c>
      <c r="P247" s="320" t="str">
        <f t="shared" ca="1" si="435"/>
        <v/>
      </c>
      <c r="Q247" s="320" t="str">
        <f t="shared" ca="1" si="436"/>
        <v/>
      </c>
      <c r="R247" s="321" t="str">
        <f t="shared" ca="1" si="437"/>
        <v/>
      </c>
      <c r="S247" s="321" t="str">
        <f t="shared" si="457"/>
        <v/>
      </c>
      <c r="T247" s="320" t="str">
        <f t="shared" ca="1" si="458"/>
        <v/>
      </c>
      <c r="U247" s="320" t="str">
        <f t="shared" ca="1" si="459"/>
        <v/>
      </c>
      <c r="V247" s="320" t="str">
        <f t="shared" ca="1" si="460"/>
        <v/>
      </c>
      <c r="W247" s="321" t="str">
        <f t="shared" si="461"/>
        <v/>
      </c>
      <c r="X247" s="281" t="str">
        <f t="shared" si="462"/>
        <v/>
      </c>
      <c r="Y247" s="281" t="str">
        <f t="shared" si="463"/>
        <v/>
      </c>
      <c r="Z247" s="320" t="str">
        <f t="shared" ca="1" si="438"/>
        <v/>
      </c>
      <c r="AA247" s="320" t="str">
        <f t="shared" ca="1" si="439"/>
        <v/>
      </c>
      <c r="AB247" s="320" t="str">
        <f t="shared" ca="1" si="440"/>
        <v/>
      </c>
      <c r="AC247" s="320" t="str">
        <f t="shared" si="483"/>
        <v/>
      </c>
      <c r="AD247" s="320" t="str">
        <f t="shared" ca="1" si="464"/>
        <v/>
      </c>
      <c r="AE247" s="320" t="str">
        <f t="shared" ca="1" si="465"/>
        <v/>
      </c>
      <c r="AF247" s="320" t="str">
        <f t="shared" ca="1" si="466"/>
        <v/>
      </c>
      <c r="AG247" s="320" t="str">
        <f t="shared" si="467"/>
        <v/>
      </c>
      <c r="AH247" s="281" t="str">
        <f t="shared" si="468"/>
        <v/>
      </c>
      <c r="AI247" s="281" t="str">
        <f t="shared" si="469"/>
        <v/>
      </c>
      <c r="AJ247" s="320" t="str">
        <f t="shared" ca="1" si="441"/>
        <v/>
      </c>
      <c r="AK247" s="320" t="str">
        <f t="shared" ca="1" si="441"/>
        <v/>
      </c>
      <c r="AL247" s="320" t="str">
        <f t="shared" ca="1" si="441"/>
        <v/>
      </c>
      <c r="AM247" s="320" t="str">
        <f t="shared" si="470"/>
        <v/>
      </c>
      <c r="AN247" s="320" t="str">
        <f t="shared" ca="1" si="471"/>
        <v/>
      </c>
      <c r="AO247" s="320" t="str">
        <f t="shared" ca="1" si="472"/>
        <v/>
      </c>
      <c r="AP247" s="320" t="str">
        <f t="shared" ca="1" si="473"/>
        <v/>
      </c>
      <c r="AQ247" s="320" t="str">
        <f t="shared" si="474"/>
        <v/>
      </c>
      <c r="AR247" s="281" t="str">
        <f t="shared" si="475"/>
        <v/>
      </c>
      <c r="AS247" s="281" t="str">
        <f t="shared" si="476"/>
        <v/>
      </c>
      <c r="AT247" s="320" t="str">
        <f t="shared" ca="1" si="442"/>
        <v/>
      </c>
      <c r="AU247" s="320" t="str">
        <f t="shared" ca="1" si="443"/>
        <v/>
      </c>
      <c r="AV247" s="320" t="str">
        <f t="shared" ca="1" si="444"/>
        <v/>
      </c>
      <c r="AW247" s="320" t="str">
        <f t="shared" si="477"/>
        <v/>
      </c>
      <c r="AX247" s="320" t="str">
        <f t="shared" ca="1" si="478"/>
        <v/>
      </c>
      <c r="AY247" s="320" t="str">
        <f t="shared" ca="1" si="479"/>
        <v/>
      </c>
      <c r="AZ247" s="320" t="str">
        <f t="shared" ca="1" si="480"/>
        <v/>
      </c>
      <c r="BA247" s="320" t="str">
        <f t="shared" si="481"/>
        <v/>
      </c>
    </row>
    <row r="248" spans="1:53" hidden="1" x14ac:dyDescent="0.25">
      <c r="A248" s="279">
        <v>8</v>
      </c>
      <c r="B248" s="280" t="str">
        <f t="shared" si="446"/>
        <v/>
      </c>
      <c r="C248" s="281" t="str">
        <f t="shared" ref="C248" si="488">C53</f>
        <v/>
      </c>
      <c r="D248" s="281" t="str">
        <f t="shared" si="448"/>
        <v/>
      </c>
      <c r="E248" s="281" t="str">
        <f t="shared" si="449"/>
        <v/>
      </c>
      <c r="F248" s="320" t="str">
        <f t="shared" ca="1" si="432"/>
        <v/>
      </c>
      <c r="G248" s="320" t="str">
        <f t="shared" ca="1" si="433"/>
        <v/>
      </c>
      <c r="H248" s="320" t="str">
        <f t="shared" ca="1" si="434"/>
        <v/>
      </c>
      <c r="I248" s="320" t="str">
        <f t="shared" si="450"/>
        <v/>
      </c>
      <c r="J248" s="320" t="str">
        <f t="shared" ca="1" si="451"/>
        <v/>
      </c>
      <c r="K248" s="320" t="str">
        <f t="shared" ca="1" si="452"/>
        <v/>
      </c>
      <c r="L248" s="320" t="str">
        <f t="shared" ca="1" si="453"/>
        <v/>
      </c>
      <c r="M248" s="320" t="str">
        <f t="shared" si="454"/>
        <v/>
      </c>
      <c r="N248" s="281" t="str">
        <f t="shared" si="455"/>
        <v/>
      </c>
      <c r="O248" s="281" t="str">
        <f t="shared" si="456"/>
        <v/>
      </c>
      <c r="P248" s="320" t="str">
        <f t="shared" ca="1" si="435"/>
        <v/>
      </c>
      <c r="Q248" s="320" t="str">
        <f t="shared" ca="1" si="436"/>
        <v/>
      </c>
      <c r="R248" s="321" t="str">
        <f t="shared" ca="1" si="437"/>
        <v/>
      </c>
      <c r="S248" s="321" t="str">
        <f t="shared" si="457"/>
        <v/>
      </c>
      <c r="T248" s="320" t="str">
        <f t="shared" ca="1" si="458"/>
        <v/>
      </c>
      <c r="U248" s="320" t="str">
        <f t="shared" ca="1" si="459"/>
        <v/>
      </c>
      <c r="V248" s="320" t="str">
        <f t="shared" ca="1" si="460"/>
        <v/>
      </c>
      <c r="W248" s="321" t="str">
        <f t="shared" si="461"/>
        <v/>
      </c>
      <c r="X248" s="281" t="str">
        <f t="shared" si="462"/>
        <v/>
      </c>
      <c r="Y248" s="281" t="str">
        <f t="shared" si="463"/>
        <v/>
      </c>
      <c r="Z248" s="320" t="str">
        <f t="shared" ca="1" si="438"/>
        <v/>
      </c>
      <c r="AA248" s="320" t="str">
        <f t="shared" ca="1" si="439"/>
        <v/>
      </c>
      <c r="AB248" s="320" t="str">
        <f t="shared" ca="1" si="440"/>
        <v/>
      </c>
      <c r="AC248" s="320" t="str">
        <f t="shared" si="483"/>
        <v/>
      </c>
      <c r="AD248" s="320" t="str">
        <f t="shared" ca="1" si="464"/>
        <v/>
      </c>
      <c r="AE248" s="320" t="str">
        <f t="shared" ca="1" si="465"/>
        <v/>
      </c>
      <c r="AF248" s="320" t="str">
        <f t="shared" ca="1" si="466"/>
        <v/>
      </c>
      <c r="AG248" s="320" t="str">
        <f t="shared" si="467"/>
        <v/>
      </c>
      <c r="AH248" s="281" t="str">
        <f t="shared" si="468"/>
        <v/>
      </c>
      <c r="AI248" s="281" t="str">
        <f t="shared" si="469"/>
        <v/>
      </c>
      <c r="AJ248" s="320" t="str">
        <f t="shared" ca="1" si="441"/>
        <v/>
      </c>
      <c r="AK248" s="320" t="str">
        <f t="shared" ca="1" si="441"/>
        <v/>
      </c>
      <c r="AL248" s="320" t="str">
        <f t="shared" ca="1" si="441"/>
        <v/>
      </c>
      <c r="AM248" s="320" t="str">
        <f t="shared" si="470"/>
        <v/>
      </c>
      <c r="AN248" s="320" t="str">
        <f t="shared" ca="1" si="471"/>
        <v/>
      </c>
      <c r="AO248" s="320" t="str">
        <f t="shared" ca="1" si="472"/>
        <v/>
      </c>
      <c r="AP248" s="320" t="str">
        <f t="shared" ca="1" si="473"/>
        <v/>
      </c>
      <c r="AQ248" s="320" t="str">
        <f t="shared" si="474"/>
        <v/>
      </c>
      <c r="AR248" s="281" t="str">
        <f t="shared" si="475"/>
        <v/>
      </c>
      <c r="AS248" s="281" t="str">
        <f t="shared" si="476"/>
        <v/>
      </c>
      <c r="AT248" s="320" t="str">
        <f t="shared" ca="1" si="442"/>
        <v/>
      </c>
      <c r="AU248" s="320" t="str">
        <f t="shared" ca="1" si="443"/>
        <v/>
      </c>
      <c r="AV248" s="320" t="str">
        <f t="shared" ca="1" si="444"/>
        <v/>
      </c>
      <c r="AW248" s="320" t="str">
        <f t="shared" si="477"/>
        <v/>
      </c>
      <c r="AX248" s="320" t="str">
        <f t="shared" ca="1" si="478"/>
        <v/>
      </c>
      <c r="AY248" s="320" t="str">
        <f t="shared" ca="1" si="479"/>
        <v/>
      </c>
      <c r="AZ248" s="320" t="str">
        <f t="shared" ca="1" si="480"/>
        <v/>
      </c>
      <c r="BA248" s="320" t="str">
        <f t="shared" si="481"/>
        <v/>
      </c>
    </row>
    <row r="249" spans="1:53" hidden="1" x14ac:dyDescent="0.25">
      <c r="A249" s="279">
        <v>9</v>
      </c>
      <c r="B249" s="280" t="str">
        <f t="shared" si="446"/>
        <v/>
      </c>
      <c r="C249" s="281" t="str">
        <f t="shared" ref="C249" si="489">C54</f>
        <v/>
      </c>
      <c r="D249" s="281" t="str">
        <f t="shared" si="448"/>
        <v/>
      </c>
      <c r="E249" s="281" t="str">
        <f t="shared" si="449"/>
        <v/>
      </c>
      <c r="F249" s="320" t="str">
        <f t="shared" ca="1" si="432"/>
        <v/>
      </c>
      <c r="G249" s="320" t="str">
        <f t="shared" ca="1" si="433"/>
        <v/>
      </c>
      <c r="H249" s="320" t="str">
        <f t="shared" ca="1" si="434"/>
        <v/>
      </c>
      <c r="I249" s="320" t="str">
        <f t="shared" si="450"/>
        <v/>
      </c>
      <c r="J249" s="320" t="str">
        <f t="shared" ca="1" si="451"/>
        <v/>
      </c>
      <c r="K249" s="320" t="str">
        <f t="shared" ca="1" si="452"/>
        <v/>
      </c>
      <c r="L249" s="320" t="str">
        <f t="shared" ca="1" si="453"/>
        <v/>
      </c>
      <c r="M249" s="320" t="str">
        <f t="shared" si="454"/>
        <v/>
      </c>
      <c r="N249" s="281" t="str">
        <f t="shared" si="455"/>
        <v/>
      </c>
      <c r="O249" s="281" t="str">
        <f t="shared" si="456"/>
        <v/>
      </c>
      <c r="P249" s="320" t="str">
        <f t="shared" ca="1" si="435"/>
        <v/>
      </c>
      <c r="Q249" s="320" t="str">
        <f t="shared" ca="1" si="436"/>
        <v/>
      </c>
      <c r="R249" s="321" t="str">
        <f t="shared" ca="1" si="437"/>
        <v/>
      </c>
      <c r="S249" s="321" t="str">
        <f t="shared" si="457"/>
        <v/>
      </c>
      <c r="T249" s="320" t="str">
        <f t="shared" ca="1" si="458"/>
        <v/>
      </c>
      <c r="U249" s="320" t="str">
        <f t="shared" ca="1" si="459"/>
        <v/>
      </c>
      <c r="V249" s="320" t="str">
        <f t="shared" ca="1" si="460"/>
        <v/>
      </c>
      <c r="W249" s="321" t="str">
        <f t="shared" si="461"/>
        <v/>
      </c>
      <c r="X249" s="281" t="str">
        <f t="shared" si="462"/>
        <v/>
      </c>
      <c r="Y249" s="281" t="str">
        <f t="shared" si="463"/>
        <v/>
      </c>
      <c r="Z249" s="320" t="str">
        <f t="shared" ca="1" si="438"/>
        <v/>
      </c>
      <c r="AA249" s="320" t="str">
        <f t="shared" ca="1" si="439"/>
        <v/>
      </c>
      <c r="AB249" s="320" t="str">
        <f t="shared" ca="1" si="440"/>
        <v/>
      </c>
      <c r="AC249" s="320" t="str">
        <f t="shared" si="483"/>
        <v/>
      </c>
      <c r="AD249" s="320" t="str">
        <f t="shared" ca="1" si="464"/>
        <v/>
      </c>
      <c r="AE249" s="320" t="str">
        <f t="shared" ca="1" si="465"/>
        <v/>
      </c>
      <c r="AF249" s="320" t="str">
        <f t="shared" ca="1" si="466"/>
        <v/>
      </c>
      <c r="AG249" s="320" t="str">
        <f t="shared" si="467"/>
        <v/>
      </c>
      <c r="AH249" s="281" t="str">
        <f t="shared" si="468"/>
        <v/>
      </c>
      <c r="AI249" s="281" t="str">
        <f t="shared" si="469"/>
        <v/>
      </c>
      <c r="AJ249" s="320" t="str">
        <f t="shared" ca="1" si="441"/>
        <v/>
      </c>
      <c r="AK249" s="320" t="str">
        <f t="shared" ca="1" si="441"/>
        <v/>
      </c>
      <c r="AL249" s="320" t="str">
        <f t="shared" ca="1" si="441"/>
        <v/>
      </c>
      <c r="AM249" s="320" t="str">
        <f t="shared" si="470"/>
        <v/>
      </c>
      <c r="AN249" s="320" t="str">
        <f t="shared" ca="1" si="471"/>
        <v/>
      </c>
      <c r="AO249" s="320" t="str">
        <f t="shared" ca="1" si="472"/>
        <v/>
      </c>
      <c r="AP249" s="320" t="str">
        <f t="shared" ca="1" si="473"/>
        <v/>
      </c>
      <c r="AQ249" s="320" t="str">
        <f t="shared" si="474"/>
        <v/>
      </c>
      <c r="AR249" s="281" t="str">
        <f t="shared" si="475"/>
        <v/>
      </c>
      <c r="AS249" s="281" t="str">
        <f t="shared" si="476"/>
        <v/>
      </c>
      <c r="AT249" s="320" t="str">
        <f t="shared" ca="1" si="442"/>
        <v/>
      </c>
      <c r="AU249" s="320" t="str">
        <f t="shared" ca="1" si="443"/>
        <v/>
      </c>
      <c r="AV249" s="320" t="str">
        <f t="shared" ca="1" si="444"/>
        <v/>
      </c>
      <c r="AW249" s="320" t="str">
        <f t="shared" si="477"/>
        <v/>
      </c>
      <c r="AX249" s="320" t="str">
        <f t="shared" ca="1" si="478"/>
        <v/>
      </c>
      <c r="AY249" s="320" t="str">
        <f t="shared" ca="1" si="479"/>
        <v/>
      </c>
      <c r="AZ249" s="320" t="str">
        <f t="shared" ca="1" si="480"/>
        <v/>
      </c>
      <c r="BA249" s="320" t="str">
        <f t="shared" si="481"/>
        <v/>
      </c>
    </row>
    <row r="250" spans="1:53" hidden="1" x14ac:dyDescent="0.25">
      <c r="A250" s="279">
        <v>10</v>
      </c>
      <c r="B250" s="280" t="str">
        <f t="shared" si="446"/>
        <v/>
      </c>
      <c r="C250" s="281" t="str">
        <f t="shared" ref="C250" si="490">C55</f>
        <v/>
      </c>
      <c r="D250" s="281" t="str">
        <f t="shared" si="448"/>
        <v/>
      </c>
      <c r="E250" s="281" t="str">
        <f t="shared" si="449"/>
        <v/>
      </c>
      <c r="F250" s="320" t="str">
        <f t="shared" ca="1" si="432"/>
        <v/>
      </c>
      <c r="G250" s="320" t="str">
        <f t="shared" ca="1" si="433"/>
        <v/>
      </c>
      <c r="H250" s="320" t="str">
        <f t="shared" ca="1" si="434"/>
        <v/>
      </c>
      <c r="I250" s="320" t="str">
        <f t="shared" si="450"/>
        <v/>
      </c>
      <c r="J250" s="320" t="str">
        <f t="shared" ca="1" si="451"/>
        <v/>
      </c>
      <c r="K250" s="320" t="str">
        <f t="shared" ca="1" si="452"/>
        <v/>
      </c>
      <c r="L250" s="320" t="str">
        <f t="shared" ca="1" si="453"/>
        <v/>
      </c>
      <c r="M250" s="320" t="str">
        <f t="shared" si="454"/>
        <v/>
      </c>
      <c r="N250" s="281" t="str">
        <f t="shared" si="455"/>
        <v/>
      </c>
      <c r="O250" s="281" t="str">
        <f t="shared" si="456"/>
        <v/>
      </c>
      <c r="P250" s="320" t="str">
        <f t="shared" ca="1" si="435"/>
        <v/>
      </c>
      <c r="Q250" s="320" t="str">
        <f t="shared" ca="1" si="436"/>
        <v/>
      </c>
      <c r="R250" s="321" t="str">
        <f t="shared" ca="1" si="437"/>
        <v/>
      </c>
      <c r="S250" s="321" t="str">
        <f t="shared" si="457"/>
        <v/>
      </c>
      <c r="T250" s="320" t="str">
        <f t="shared" ca="1" si="458"/>
        <v/>
      </c>
      <c r="U250" s="320" t="str">
        <f t="shared" ca="1" si="459"/>
        <v/>
      </c>
      <c r="V250" s="320" t="str">
        <f t="shared" ca="1" si="460"/>
        <v/>
      </c>
      <c r="W250" s="321" t="str">
        <f t="shared" si="461"/>
        <v/>
      </c>
      <c r="X250" s="281" t="str">
        <f t="shared" si="462"/>
        <v/>
      </c>
      <c r="Y250" s="281" t="str">
        <f t="shared" si="463"/>
        <v/>
      </c>
      <c r="Z250" s="320" t="str">
        <f t="shared" ca="1" si="438"/>
        <v/>
      </c>
      <c r="AA250" s="320" t="str">
        <f t="shared" ca="1" si="439"/>
        <v/>
      </c>
      <c r="AB250" s="320" t="str">
        <f t="shared" ca="1" si="440"/>
        <v/>
      </c>
      <c r="AC250" s="320" t="str">
        <f t="shared" si="483"/>
        <v/>
      </c>
      <c r="AD250" s="320" t="str">
        <f t="shared" ca="1" si="464"/>
        <v/>
      </c>
      <c r="AE250" s="320" t="str">
        <f t="shared" ca="1" si="465"/>
        <v/>
      </c>
      <c r="AF250" s="320" t="str">
        <f t="shared" ca="1" si="466"/>
        <v/>
      </c>
      <c r="AG250" s="320" t="str">
        <f t="shared" si="467"/>
        <v/>
      </c>
      <c r="AH250" s="281" t="str">
        <f t="shared" si="468"/>
        <v/>
      </c>
      <c r="AI250" s="281" t="str">
        <f t="shared" si="469"/>
        <v/>
      </c>
      <c r="AJ250" s="320" t="str">
        <f t="shared" ca="1" si="441"/>
        <v/>
      </c>
      <c r="AK250" s="320" t="str">
        <f t="shared" ca="1" si="441"/>
        <v/>
      </c>
      <c r="AL250" s="320" t="str">
        <f t="shared" ca="1" si="441"/>
        <v/>
      </c>
      <c r="AM250" s="320" t="str">
        <f t="shared" si="470"/>
        <v/>
      </c>
      <c r="AN250" s="320" t="str">
        <f t="shared" ca="1" si="471"/>
        <v/>
      </c>
      <c r="AO250" s="320" t="str">
        <f t="shared" ca="1" si="472"/>
        <v/>
      </c>
      <c r="AP250" s="320" t="str">
        <f t="shared" ca="1" si="473"/>
        <v/>
      </c>
      <c r="AQ250" s="320" t="str">
        <f t="shared" si="474"/>
        <v/>
      </c>
      <c r="AR250" s="281" t="str">
        <f t="shared" si="475"/>
        <v/>
      </c>
      <c r="AS250" s="281" t="str">
        <f t="shared" si="476"/>
        <v/>
      </c>
      <c r="AT250" s="320" t="str">
        <f t="shared" ca="1" si="442"/>
        <v/>
      </c>
      <c r="AU250" s="320" t="str">
        <f t="shared" ca="1" si="443"/>
        <v/>
      </c>
      <c r="AV250" s="320" t="str">
        <f t="shared" ca="1" si="444"/>
        <v/>
      </c>
      <c r="AW250" s="320" t="str">
        <f t="shared" si="477"/>
        <v/>
      </c>
      <c r="AX250" s="320" t="str">
        <f t="shared" ca="1" si="478"/>
        <v/>
      </c>
      <c r="AY250" s="320" t="str">
        <f t="shared" ca="1" si="479"/>
        <v/>
      </c>
      <c r="AZ250" s="320" t="str">
        <f t="shared" ca="1" si="480"/>
        <v/>
      </c>
      <c r="BA250" s="320" t="str">
        <f t="shared" si="481"/>
        <v/>
      </c>
    </row>
    <row r="251" spans="1:53" hidden="1" x14ac:dyDescent="0.25">
      <c r="A251" s="279">
        <v>11</v>
      </c>
      <c r="B251" s="280" t="str">
        <f t="shared" si="446"/>
        <v/>
      </c>
      <c r="C251" s="281" t="str">
        <f t="shared" ref="C251" si="491">C56</f>
        <v/>
      </c>
      <c r="D251" s="281" t="str">
        <f t="shared" si="448"/>
        <v/>
      </c>
      <c r="E251" s="281" t="str">
        <f t="shared" si="449"/>
        <v/>
      </c>
      <c r="F251" s="320" t="str">
        <f t="shared" ca="1" si="432"/>
        <v/>
      </c>
      <c r="G251" s="320" t="str">
        <f t="shared" ca="1" si="433"/>
        <v/>
      </c>
      <c r="H251" s="320" t="str">
        <f t="shared" ca="1" si="434"/>
        <v/>
      </c>
      <c r="I251" s="320" t="str">
        <f t="shared" si="450"/>
        <v/>
      </c>
      <c r="J251" s="320" t="str">
        <f t="shared" ca="1" si="451"/>
        <v/>
      </c>
      <c r="K251" s="320" t="str">
        <f t="shared" ca="1" si="452"/>
        <v/>
      </c>
      <c r="L251" s="320" t="str">
        <f t="shared" ca="1" si="453"/>
        <v/>
      </c>
      <c r="M251" s="320" t="str">
        <f t="shared" si="454"/>
        <v/>
      </c>
      <c r="N251" s="281" t="str">
        <f t="shared" si="455"/>
        <v/>
      </c>
      <c r="O251" s="281" t="str">
        <f t="shared" si="456"/>
        <v/>
      </c>
      <c r="P251" s="320" t="str">
        <f t="shared" ca="1" si="435"/>
        <v/>
      </c>
      <c r="Q251" s="320" t="str">
        <f t="shared" ca="1" si="436"/>
        <v/>
      </c>
      <c r="R251" s="321" t="str">
        <f t="shared" ca="1" si="437"/>
        <v/>
      </c>
      <c r="S251" s="321" t="str">
        <f t="shared" si="457"/>
        <v/>
      </c>
      <c r="T251" s="320" t="str">
        <f t="shared" ca="1" si="458"/>
        <v/>
      </c>
      <c r="U251" s="320" t="str">
        <f t="shared" ca="1" si="459"/>
        <v/>
      </c>
      <c r="V251" s="320" t="str">
        <f t="shared" ca="1" si="460"/>
        <v/>
      </c>
      <c r="W251" s="321" t="str">
        <f t="shared" si="461"/>
        <v/>
      </c>
      <c r="X251" s="281" t="str">
        <f t="shared" si="462"/>
        <v/>
      </c>
      <c r="Y251" s="281" t="str">
        <f t="shared" si="463"/>
        <v/>
      </c>
      <c r="Z251" s="320" t="str">
        <f t="shared" ca="1" si="438"/>
        <v/>
      </c>
      <c r="AA251" s="320" t="str">
        <f t="shared" ca="1" si="439"/>
        <v/>
      </c>
      <c r="AB251" s="320" t="str">
        <f t="shared" ca="1" si="440"/>
        <v/>
      </c>
      <c r="AC251" s="320" t="str">
        <f t="shared" si="483"/>
        <v/>
      </c>
      <c r="AD251" s="320" t="str">
        <f t="shared" ca="1" si="464"/>
        <v/>
      </c>
      <c r="AE251" s="320" t="str">
        <f t="shared" ca="1" si="465"/>
        <v/>
      </c>
      <c r="AF251" s="320" t="str">
        <f t="shared" ca="1" si="466"/>
        <v/>
      </c>
      <c r="AG251" s="320" t="str">
        <f t="shared" si="467"/>
        <v/>
      </c>
      <c r="AH251" s="281" t="str">
        <f t="shared" si="468"/>
        <v/>
      </c>
      <c r="AI251" s="281" t="str">
        <f t="shared" si="469"/>
        <v/>
      </c>
      <c r="AJ251" s="320" t="str">
        <f t="shared" ca="1" si="441"/>
        <v/>
      </c>
      <c r="AK251" s="320" t="str">
        <f t="shared" ca="1" si="441"/>
        <v/>
      </c>
      <c r="AL251" s="320" t="str">
        <f t="shared" ca="1" si="441"/>
        <v/>
      </c>
      <c r="AM251" s="320" t="str">
        <f t="shared" si="470"/>
        <v/>
      </c>
      <c r="AN251" s="320" t="str">
        <f t="shared" ca="1" si="471"/>
        <v/>
      </c>
      <c r="AO251" s="320" t="str">
        <f t="shared" ca="1" si="472"/>
        <v/>
      </c>
      <c r="AP251" s="320" t="str">
        <f t="shared" ca="1" si="473"/>
        <v/>
      </c>
      <c r="AQ251" s="320" t="str">
        <f t="shared" si="474"/>
        <v/>
      </c>
      <c r="AR251" s="281" t="str">
        <f t="shared" si="475"/>
        <v/>
      </c>
      <c r="AS251" s="281" t="str">
        <f t="shared" si="476"/>
        <v/>
      </c>
      <c r="AT251" s="320" t="str">
        <f t="shared" ca="1" si="442"/>
        <v/>
      </c>
      <c r="AU251" s="320" t="str">
        <f t="shared" ca="1" si="443"/>
        <v/>
      </c>
      <c r="AV251" s="320" t="str">
        <f t="shared" ca="1" si="444"/>
        <v/>
      </c>
      <c r="AW251" s="320" t="str">
        <f t="shared" si="477"/>
        <v/>
      </c>
      <c r="AX251" s="320" t="str">
        <f t="shared" ca="1" si="478"/>
        <v/>
      </c>
      <c r="AY251" s="320" t="str">
        <f t="shared" ca="1" si="479"/>
        <v/>
      </c>
      <c r="AZ251" s="320" t="str">
        <f t="shared" ca="1" si="480"/>
        <v/>
      </c>
      <c r="BA251" s="320" t="str">
        <f t="shared" si="481"/>
        <v/>
      </c>
    </row>
    <row r="252" spans="1:53" hidden="1" x14ac:dyDescent="0.25">
      <c r="A252" s="279">
        <v>12</v>
      </c>
      <c r="B252" s="280" t="str">
        <f t="shared" si="446"/>
        <v/>
      </c>
      <c r="C252" s="281" t="str">
        <f t="shared" ref="C252" si="492">C57</f>
        <v/>
      </c>
      <c r="D252" s="281" t="str">
        <f t="shared" si="448"/>
        <v/>
      </c>
      <c r="E252" s="281" t="str">
        <f t="shared" si="449"/>
        <v/>
      </c>
      <c r="F252" s="320" t="str">
        <f t="shared" ca="1" si="432"/>
        <v/>
      </c>
      <c r="G252" s="320" t="str">
        <f t="shared" ca="1" si="433"/>
        <v/>
      </c>
      <c r="H252" s="320" t="str">
        <f t="shared" ca="1" si="434"/>
        <v/>
      </c>
      <c r="I252" s="320" t="str">
        <f t="shared" si="450"/>
        <v/>
      </c>
      <c r="J252" s="320" t="str">
        <f t="shared" ca="1" si="451"/>
        <v/>
      </c>
      <c r="K252" s="320" t="str">
        <f t="shared" ca="1" si="452"/>
        <v/>
      </c>
      <c r="L252" s="320" t="str">
        <f t="shared" ca="1" si="453"/>
        <v/>
      </c>
      <c r="M252" s="320" t="str">
        <f t="shared" si="454"/>
        <v/>
      </c>
      <c r="N252" s="281" t="str">
        <f t="shared" si="455"/>
        <v/>
      </c>
      <c r="O252" s="281" t="str">
        <f t="shared" si="456"/>
        <v/>
      </c>
      <c r="P252" s="320" t="str">
        <f t="shared" ca="1" si="435"/>
        <v/>
      </c>
      <c r="Q252" s="320" t="str">
        <f t="shared" ca="1" si="436"/>
        <v/>
      </c>
      <c r="R252" s="321" t="str">
        <f t="shared" ca="1" si="437"/>
        <v/>
      </c>
      <c r="S252" s="321" t="str">
        <f t="shared" si="457"/>
        <v/>
      </c>
      <c r="T252" s="320" t="str">
        <f t="shared" ca="1" si="458"/>
        <v/>
      </c>
      <c r="U252" s="320" t="str">
        <f t="shared" ca="1" si="459"/>
        <v/>
      </c>
      <c r="V252" s="320" t="str">
        <f t="shared" ca="1" si="460"/>
        <v/>
      </c>
      <c r="W252" s="321" t="str">
        <f t="shared" si="461"/>
        <v/>
      </c>
      <c r="X252" s="281" t="str">
        <f t="shared" si="462"/>
        <v/>
      </c>
      <c r="Y252" s="281" t="str">
        <f t="shared" si="463"/>
        <v/>
      </c>
      <c r="Z252" s="320" t="str">
        <f t="shared" ca="1" si="438"/>
        <v/>
      </c>
      <c r="AA252" s="320" t="str">
        <f t="shared" ca="1" si="439"/>
        <v/>
      </c>
      <c r="AB252" s="320" t="str">
        <f t="shared" ca="1" si="440"/>
        <v/>
      </c>
      <c r="AC252" s="320" t="str">
        <f t="shared" si="483"/>
        <v/>
      </c>
      <c r="AD252" s="320" t="str">
        <f t="shared" ca="1" si="464"/>
        <v/>
      </c>
      <c r="AE252" s="320" t="str">
        <f t="shared" ca="1" si="465"/>
        <v/>
      </c>
      <c r="AF252" s="320" t="str">
        <f t="shared" ca="1" si="466"/>
        <v/>
      </c>
      <c r="AG252" s="320" t="str">
        <f t="shared" si="467"/>
        <v/>
      </c>
      <c r="AH252" s="281" t="str">
        <f t="shared" si="468"/>
        <v/>
      </c>
      <c r="AI252" s="281" t="str">
        <f t="shared" si="469"/>
        <v/>
      </c>
      <c r="AJ252" s="320" t="str">
        <f t="shared" ca="1" si="441"/>
        <v/>
      </c>
      <c r="AK252" s="320" t="str">
        <f t="shared" ca="1" si="441"/>
        <v/>
      </c>
      <c r="AL252" s="320" t="str">
        <f t="shared" ca="1" si="441"/>
        <v/>
      </c>
      <c r="AM252" s="320" t="str">
        <f t="shared" si="470"/>
        <v/>
      </c>
      <c r="AN252" s="320" t="str">
        <f t="shared" ca="1" si="471"/>
        <v/>
      </c>
      <c r="AO252" s="320" t="str">
        <f t="shared" ca="1" si="472"/>
        <v/>
      </c>
      <c r="AP252" s="320" t="str">
        <f t="shared" ca="1" si="473"/>
        <v/>
      </c>
      <c r="AQ252" s="320" t="str">
        <f t="shared" si="474"/>
        <v/>
      </c>
      <c r="AR252" s="281" t="str">
        <f t="shared" si="475"/>
        <v/>
      </c>
      <c r="AS252" s="281" t="str">
        <f t="shared" si="476"/>
        <v/>
      </c>
      <c r="AT252" s="320" t="str">
        <f t="shared" ca="1" si="442"/>
        <v/>
      </c>
      <c r="AU252" s="320" t="str">
        <f t="shared" ca="1" si="443"/>
        <v/>
      </c>
      <c r="AV252" s="320" t="str">
        <f t="shared" ca="1" si="444"/>
        <v/>
      </c>
      <c r="AW252" s="320" t="str">
        <f t="shared" si="477"/>
        <v/>
      </c>
      <c r="AX252" s="320" t="str">
        <f t="shared" ca="1" si="478"/>
        <v/>
      </c>
      <c r="AY252" s="320" t="str">
        <f t="shared" ca="1" si="479"/>
        <v/>
      </c>
      <c r="AZ252" s="320" t="str">
        <f t="shared" ca="1" si="480"/>
        <v/>
      </c>
      <c r="BA252" s="320" t="str">
        <f t="shared" si="481"/>
        <v/>
      </c>
    </row>
    <row r="253" spans="1:53" hidden="1" x14ac:dyDescent="0.25">
      <c r="A253" s="279">
        <v>13</v>
      </c>
      <c r="B253" s="280" t="str">
        <f t="shared" si="446"/>
        <v/>
      </c>
      <c r="C253" s="281" t="str">
        <f t="shared" ref="C253" si="493">C58</f>
        <v/>
      </c>
      <c r="D253" s="281" t="str">
        <f t="shared" si="448"/>
        <v/>
      </c>
      <c r="E253" s="281" t="str">
        <f t="shared" si="449"/>
        <v/>
      </c>
      <c r="F253" s="320" t="str">
        <f t="shared" ca="1" si="432"/>
        <v/>
      </c>
      <c r="G253" s="320" t="str">
        <f t="shared" ca="1" si="433"/>
        <v/>
      </c>
      <c r="H253" s="320" t="str">
        <f t="shared" ca="1" si="434"/>
        <v/>
      </c>
      <c r="I253" s="320" t="str">
        <f t="shared" si="450"/>
        <v/>
      </c>
      <c r="J253" s="320" t="str">
        <f t="shared" ca="1" si="451"/>
        <v/>
      </c>
      <c r="K253" s="320" t="str">
        <f t="shared" ca="1" si="452"/>
        <v/>
      </c>
      <c r="L253" s="320" t="str">
        <f t="shared" ca="1" si="453"/>
        <v/>
      </c>
      <c r="M253" s="320" t="str">
        <f t="shared" si="454"/>
        <v/>
      </c>
      <c r="N253" s="281" t="str">
        <f t="shared" si="455"/>
        <v/>
      </c>
      <c r="O253" s="281" t="str">
        <f t="shared" si="456"/>
        <v/>
      </c>
      <c r="P253" s="320" t="str">
        <f t="shared" ca="1" si="435"/>
        <v/>
      </c>
      <c r="Q253" s="320" t="str">
        <f t="shared" ca="1" si="436"/>
        <v/>
      </c>
      <c r="R253" s="321" t="str">
        <f t="shared" ca="1" si="437"/>
        <v/>
      </c>
      <c r="S253" s="321" t="str">
        <f t="shared" si="457"/>
        <v/>
      </c>
      <c r="T253" s="320" t="str">
        <f t="shared" ca="1" si="458"/>
        <v/>
      </c>
      <c r="U253" s="320" t="str">
        <f t="shared" ca="1" si="459"/>
        <v/>
      </c>
      <c r="V253" s="320" t="str">
        <f t="shared" ca="1" si="460"/>
        <v/>
      </c>
      <c r="W253" s="321" t="str">
        <f t="shared" si="461"/>
        <v/>
      </c>
      <c r="X253" s="281" t="str">
        <f t="shared" si="462"/>
        <v/>
      </c>
      <c r="Y253" s="281" t="str">
        <f t="shared" si="463"/>
        <v/>
      </c>
      <c r="Z253" s="320" t="str">
        <f t="shared" ca="1" si="438"/>
        <v/>
      </c>
      <c r="AA253" s="320" t="str">
        <f t="shared" ca="1" si="439"/>
        <v/>
      </c>
      <c r="AB253" s="320" t="str">
        <f t="shared" ca="1" si="440"/>
        <v/>
      </c>
      <c r="AC253" s="320" t="str">
        <f t="shared" si="483"/>
        <v/>
      </c>
      <c r="AD253" s="320" t="str">
        <f t="shared" ca="1" si="464"/>
        <v/>
      </c>
      <c r="AE253" s="320" t="str">
        <f t="shared" ca="1" si="465"/>
        <v/>
      </c>
      <c r="AF253" s="320" t="str">
        <f t="shared" ca="1" si="466"/>
        <v/>
      </c>
      <c r="AG253" s="320" t="str">
        <f t="shared" si="467"/>
        <v/>
      </c>
      <c r="AH253" s="281" t="str">
        <f t="shared" si="468"/>
        <v/>
      </c>
      <c r="AI253" s="281" t="str">
        <f t="shared" si="469"/>
        <v/>
      </c>
      <c r="AJ253" s="320" t="str">
        <f t="shared" ca="1" si="441"/>
        <v/>
      </c>
      <c r="AK253" s="320" t="str">
        <f t="shared" ca="1" si="441"/>
        <v/>
      </c>
      <c r="AL253" s="320" t="str">
        <f t="shared" ca="1" si="441"/>
        <v/>
      </c>
      <c r="AM253" s="320" t="str">
        <f t="shared" si="470"/>
        <v/>
      </c>
      <c r="AN253" s="320" t="str">
        <f t="shared" ca="1" si="471"/>
        <v/>
      </c>
      <c r="AO253" s="320" t="str">
        <f t="shared" ca="1" si="472"/>
        <v/>
      </c>
      <c r="AP253" s="320" t="str">
        <f t="shared" ca="1" si="473"/>
        <v/>
      </c>
      <c r="AQ253" s="320" t="str">
        <f t="shared" si="474"/>
        <v/>
      </c>
      <c r="AR253" s="281" t="str">
        <f t="shared" si="475"/>
        <v/>
      </c>
      <c r="AS253" s="281" t="str">
        <f t="shared" si="476"/>
        <v/>
      </c>
      <c r="AT253" s="320" t="str">
        <f t="shared" ca="1" si="442"/>
        <v/>
      </c>
      <c r="AU253" s="320" t="str">
        <f t="shared" ca="1" si="443"/>
        <v/>
      </c>
      <c r="AV253" s="320" t="str">
        <f t="shared" ca="1" si="444"/>
        <v/>
      </c>
      <c r="AW253" s="320" t="str">
        <f t="shared" si="477"/>
        <v/>
      </c>
      <c r="AX253" s="320" t="str">
        <f t="shared" ca="1" si="478"/>
        <v/>
      </c>
      <c r="AY253" s="320" t="str">
        <f t="shared" ca="1" si="479"/>
        <v/>
      </c>
      <c r="AZ253" s="320" t="str">
        <f t="shared" ca="1" si="480"/>
        <v/>
      </c>
      <c r="BA253" s="320" t="str">
        <f t="shared" si="481"/>
        <v/>
      </c>
    </row>
    <row r="254" spans="1:53" hidden="1" x14ac:dyDescent="0.25">
      <c r="A254" s="279">
        <v>14</v>
      </c>
      <c r="B254" s="280" t="str">
        <f t="shared" si="446"/>
        <v/>
      </c>
      <c r="C254" s="281" t="str">
        <f t="shared" ref="C254" si="494">C59</f>
        <v/>
      </c>
      <c r="D254" s="281" t="str">
        <f t="shared" si="448"/>
        <v/>
      </c>
      <c r="E254" s="281" t="str">
        <f t="shared" si="449"/>
        <v/>
      </c>
      <c r="F254" s="320" t="str">
        <f t="shared" ca="1" si="432"/>
        <v/>
      </c>
      <c r="G254" s="320" t="str">
        <f t="shared" ca="1" si="433"/>
        <v/>
      </c>
      <c r="H254" s="320" t="str">
        <f t="shared" ca="1" si="434"/>
        <v/>
      </c>
      <c r="I254" s="320" t="str">
        <f t="shared" si="450"/>
        <v/>
      </c>
      <c r="J254" s="320" t="str">
        <f t="shared" ca="1" si="451"/>
        <v/>
      </c>
      <c r="K254" s="320" t="str">
        <f t="shared" ca="1" si="452"/>
        <v/>
      </c>
      <c r="L254" s="320" t="str">
        <f t="shared" ca="1" si="453"/>
        <v/>
      </c>
      <c r="M254" s="320" t="str">
        <f t="shared" si="454"/>
        <v/>
      </c>
      <c r="N254" s="281" t="str">
        <f t="shared" si="455"/>
        <v/>
      </c>
      <c r="O254" s="281" t="str">
        <f t="shared" si="456"/>
        <v/>
      </c>
      <c r="P254" s="320" t="str">
        <f t="shared" ca="1" si="435"/>
        <v/>
      </c>
      <c r="Q254" s="320" t="str">
        <f t="shared" ca="1" si="436"/>
        <v/>
      </c>
      <c r="R254" s="321" t="str">
        <f t="shared" ca="1" si="437"/>
        <v/>
      </c>
      <c r="S254" s="321" t="str">
        <f t="shared" si="457"/>
        <v/>
      </c>
      <c r="T254" s="320" t="str">
        <f t="shared" ca="1" si="458"/>
        <v/>
      </c>
      <c r="U254" s="320" t="str">
        <f t="shared" ca="1" si="459"/>
        <v/>
      </c>
      <c r="V254" s="320" t="str">
        <f t="shared" ca="1" si="460"/>
        <v/>
      </c>
      <c r="W254" s="321" t="str">
        <f t="shared" si="461"/>
        <v/>
      </c>
      <c r="X254" s="281" t="str">
        <f t="shared" si="462"/>
        <v/>
      </c>
      <c r="Y254" s="281" t="str">
        <f t="shared" si="463"/>
        <v/>
      </c>
      <c r="Z254" s="320" t="str">
        <f t="shared" ca="1" si="438"/>
        <v/>
      </c>
      <c r="AA254" s="320" t="str">
        <f t="shared" ca="1" si="439"/>
        <v/>
      </c>
      <c r="AB254" s="320" t="str">
        <f t="shared" ca="1" si="440"/>
        <v/>
      </c>
      <c r="AC254" s="320" t="str">
        <f t="shared" si="483"/>
        <v/>
      </c>
      <c r="AD254" s="320" t="str">
        <f t="shared" ca="1" si="464"/>
        <v/>
      </c>
      <c r="AE254" s="320" t="str">
        <f t="shared" ca="1" si="465"/>
        <v/>
      </c>
      <c r="AF254" s="320" t="str">
        <f t="shared" ca="1" si="466"/>
        <v/>
      </c>
      <c r="AG254" s="320" t="str">
        <f t="shared" si="467"/>
        <v/>
      </c>
      <c r="AH254" s="281" t="str">
        <f t="shared" si="468"/>
        <v/>
      </c>
      <c r="AI254" s="281" t="str">
        <f t="shared" si="469"/>
        <v/>
      </c>
      <c r="AJ254" s="320" t="str">
        <f t="shared" ca="1" si="441"/>
        <v/>
      </c>
      <c r="AK254" s="320" t="str">
        <f t="shared" ca="1" si="441"/>
        <v/>
      </c>
      <c r="AL254" s="320" t="str">
        <f t="shared" ca="1" si="441"/>
        <v/>
      </c>
      <c r="AM254" s="320" t="str">
        <f t="shared" si="470"/>
        <v/>
      </c>
      <c r="AN254" s="320" t="str">
        <f t="shared" ca="1" si="471"/>
        <v/>
      </c>
      <c r="AO254" s="320" t="str">
        <f t="shared" ca="1" si="472"/>
        <v/>
      </c>
      <c r="AP254" s="320" t="str">
        <f t="shared" ca="1" si="473"/>
        <v/>
      </c>
      <c r="AQ254" s="320" t="str">
        <f t="shared" si="474"/>
        <v/>
      </c>
      <c r="AR254" s="281" t="str">
        <f t="shared" si="475"/>
        <v/>
      </c>
      <c r="AS254" s="281" t="str">
        <f t="shared" si="476"/>
        <v/>
      </c>
      <c r="AT254" s="320" t="str">
        <f t="shared" ca="1" si="442"/>
        <v/>
      </c>
      <c r="AU254" s="320" t="str">
        <f t="shared" ca="1" si="443"/>
        <v/>
      </c>
      <c r="AV254" s="320" t="str">
        <f t="shared" ca="1" si="444"/>
        <v/>
      </c>
      <c r="AW254" s="320" t="str">
        <f t="shared" si="477"/>
        <v/>
      </c>
      <c r="AX254" s="320" t="str">
        <f t="shared" ca="1" si="478"/>
        <v/>
      </c>
      <c r="AY254" s="320" t="str">
        <f t="shared" ca="1" si="479"/>
        <v/>
      </c>
      <c r="AZ254" s="320" t="str">
        <f t="shared" ca="1" si="480"/>
        <v/>
      </c>
      <c r="BA254" s="320" t="str">
        <f t="shared" si="481"/>
        <v/>
      </c>
    </row>
    <row r="255" spans="1:53" hidden="1" x14ac:dyDescent="0.25">
      <c r="A255" s="279">
        <v>15</v>
      </c>
      <c r="B255" s="280" t="str">
        <f t="shared" si="446"/>
        <v/>
      </c>
      <c r="C255" s="281" t="str">
        <f t="shared" ref="C255" si="495">C60</f>
        <v/>
      </c>
      <c r="D255" s="281" t="str">
        <f t="shared" si="448"/>
        <v/>
      </c>
      <c r="E255" s="281" t="str">
        <f t="shared" si="449"/>
        <v/>
      </c>
      <c r="F255" s="320" t="str">
        <f t="shared" ca="1" si="432"/>
        <v/>
      </c>
      <c r="G255" s="320" t="str">
        <f t="shared" ca="1" si="433"/>
        <v/>
      </c>
      <c r="H255" s="320" t="str">
        <f t="shared" ca="1" si="434"/>
        <v/>
      </c>
      <c r="I255" s="320" t="str">
        <f t="shared" si="450"/>
        <v/>
      </c>
      <c r="J255" s="320" t="str">
        <f t="shared" ca="1" si="451"/>
        <v/>
      </c>
      <c r="K255" s="320" t="str">
        <f t="shared" ca="1" si="452"/>
        <v/>
      </c>
      <c r="L255" s="320" t="str">
        <f t="shared" ca="1" si="453"/>
        <v/>
      </c>
      <c r="M255" s="320" t="str">
        <f t="shared" si="454"/>
        <v/>
      </c>
      <c r="N255" s="281" t="str">
        <f t="shared" si="455"/>
        <v/>
      </c>
      <c r="O255" s="281" t="str">
        <f t="shared" si="456"/>
        <v/>
      </c>
      <c r="P255" s="320" t="str">
        <f t="shared" ca="1" si="435"/>
        <v/>
      </c>
      <c r="Q255" s="320" t="str">
        <f t="shared" ca="1" si="436"/>
        <v/>
      </c>
      <c r="R255" s="321" t="str">
        <f t="shared" ca="1" si="437"/>
        <v/>
      </c>
      <c r="S255" s="321" t="str">
        <f t="shared" si="457"/>
        <v/>
      </c>
      <c r="T255" s="320" t="str">
        <f t="shared" ca="1" si="458"/>
        <v/>
      </c>
      <c r="U255" s="320" t="str">
        <f t="shared" ca="1" si="459"/>
        <v/>
      </c>
      <c r="V255" s="320" t="str">
        <f t="shared" ca="1" si="460"/>
        <v/>
      </c>
      <c r="W255" s="321" t="str">
        <f t="shared" si="461"/>
        <v/>
      </c>
      <c r="X255" s="281" t="str">
        <f t="shared" si="462"/>
        <v/>
      </c>
      <c r="Y255" s="281" t="str">
        <f t="shared" si="463"/>
        <v/>
      </c>
      <c r="Z255" s="320" t="str">
        <f t="shared" ca="1" si="438"/>
        <v/>
      </c>
      <c r="AA255" s="320" t="str">
        <f t="shared" ca="1" si="439"/>
        <v/>
      </c>
      <c r="AB255" s="320" t="str">
        <f t="shared" ca="1" si="440"/>
        <v/>
      </c>
      <c r="AC255" s="320" t="str">
        <f t="shared" si="483"/>
        <v/>
      </c>
      <c r="AD255" s="320" t="str">
        <f t="shared" ca="1" si="464"/>
        <v/>
      </c>
      <c r="AE255" s="320" t="str">
        <f t="shared" ca="1" si="465"/>
        <v/>
      </c>
      <c r="AF255" s="320" t="str">
        <f t="shared" ca="1" si="466"/>
        <v/>
      </c>
      <c r="AG255" s="320" t="str">
        <f t="shared" si="467"/>
        <v/>
      </c>
      <c r="AH255" s="281" t="str">
        <f t="shared" si="468"/>
        <v/>
      </c>
      <c r="AI255" s="281" t="str">
        <f t="shared" si="469"/>
        <v/>
      </c>
      <c r="AJ255" s="320" t="str">
        <f t="shared" ca="1" si="441"/>
        <v/>
      </c>
      <c r="AK255" s="320" t="str">
        <f t="shared" ca="1" si="441"/>
        <v/>
      </c>
      <c r="AL255" s="320" t="str">
        <f t="shared" ca="1" si="441"/>
        <v/>
      </c>
      <c r="AM255" s="320" t="str">
        <f t="shared" si="470"/>
        <v/>
      </c>
      <c r="AN255" s="320" t="str">
        <f t="shared" ca="1" si="471"/>
        <v/>
      </c>
      <c r="AO255" s="320" t="str">
        <f t="shared" ca="1" si="472"/>
        <v/>
      </c>
      <c r="AP255" s="320" t="str">
        <f t="shared" ca="1" si="473"/>
        <v/>
      </c>
      <c r="AQ255" s="320" t="str">
        <f t="shared" si="474"/>
        <v/>
      </c>
      <c r="AR255" s="281" t="str">
        <f t="shared" si="475"/>
        <v/>
      </c>
      <c r="AS255" s="281" t="str">
        <f t="shared" si="476"/>
        <v/>
      </c>
      <c r="AT255" s="320" t="str">
        <f t="shared" ca="1" si="442"/>
        <v/>
      </c>
      <c r="AU255" s="320" t="str">
        <f t="shared" ca="1" si="443"/>
        <v/>
      </c>
      <c r="AV255" s="320" t="str">
        <f t="shared" ca="1" si="444"/>
        <v/>
      </c>
      <c r="AW255" s="320" t="str">
        <f t="shared" si="477"/>
        <v/>
      </c>
      <c r="AX255" s="320" t="str">
        <f t="shared" ca="1" si="478"/>
        <v/>
      </c>
      <c r="AY255" s="320" t="str">
        <f t="shared" ca="1" si="479"/>
        <v/>
      </c>
      <c r="AZ255" s="320" t="str">
        <f t="shared" ca="1" si="480"/>
        <v/>
      </c>
      <c r="BA255" s="320" t="str">
        <f t="shared" si="481"/>
        <v/>
      </c>
    </row>
    <row r="256" spans="1:53" hidden="1" x14ac:dyDescent="0.25">
      <c r="A256" s="279">
        <v>16</v>
      </c>
      <c r="B256" s="280" t="str">
        <f t="shared" si="446"/>
        <v/>
      </c>
      <c r="C256" s="281" t="str">
        <f t="shared" ref="C256" si="496">C61</f>
        <v/>
      </c>
      <c r="D256" s="281" t="str">
        <f t="shared" si="448"/>
        <v/>
      </c>
      <c r="E256" s="281" t="str">
        <f t="shared" ref="E256:E260" si="497">G61</f>
        <v/>
      </c>
      <c r="F256" s="320" t="str">
        <f t="shared" ca="1" si="432"/>
        <v/>
      </c>
      <c r="G256" s="320" t="str">
        <f t="shared" ca="1" si="433"/>
        <v/>
      </c>
      <c r="H256" s="320" t="str">
        <f t="shared" ca="1" si="434"/>
        <v/>
      </c>
      <c r="I256" s="320" t="str">
        <f t="shared" ref="I256:I260" si="498">IF(ISERROR(H61/100),"",H61/100)</f>
        <v/>
      </c>
      <c r="J256" s="320" t="str">
        <f t="shared" ref="J256:J260" ca="1" si="499">IF(ISERROR(F256*$I256),"",F256*$I256)</f>
        <v/>
      </c>
      <c r="K256" s="320" t="str">
        <f t="shared" ref="K256:K260" ca="1" si="500">IF(ISERROR(G256*$I256),"",G256*$I256)</f>
        <v/>
      </c>
      <c r="L256" s="320" t="str">
        <f t="shared" ref="L256:L260" ca="1" si="501">IF(ISERROR(H256*$I256),"",H256*$I256)</f>
        <v/>
      </c>
      <c r="M256" s="320" t="str">
        <f t="shared" ref="M256:M260" si="502">IF(ISERROR(1-I256),"",1-I256)</f>
        <v/>
      </c>
      <c r="N256" s="281" t="str">
        <f t="shared" si="455"/>
        <v/>
      </c>
      <c r="O256" s="281" t="str">
        <f t="shared" ref="O256:O260" si="503">S61</f>
        <v/>
      </c>
      <c r="P256" s="320" t="str">
        <f t="shared" ca="1" si="435"/>
        <v/>
      </c>
      <c r="Q256" s="320" t="str">
        <f t="shared" ca="1" si="436"/>
        <v/>
      </c>
      <c r="R256" s="321" t="str">
        <f t="shared" ca="1" si="437"/>
        <v/>
      </c>
      <c r="S256" s="321" t="str">
        <f t="shared" ref="S256:S260" si="504">IF(ISERROR(T61/100),"",T61/100)</f>
        <v/>
      </c>
      <c r="T256" s="320" t="str">
        <f t="shared" ref="T256:T260" ca="1" si="505">IF(ISERROR(P256*$S256),"",P256*$S256)</f>
        <v/>
      </c>
      <c r="U256" s="320" t="str">
        <f t="shared" ref="U256:U260" ca="1" si="506">IF(ISERROR(Q256*$S256),"",Q256*$S256)</f>
        <v/>
      </c>
      <c r="V256" s="320" t="str">
        <f t="shared" ref="V256:V260" ca="1" si="507">IF(ISERROR(R256*$S256),"",R256*$S256)</f>
        <v/>
      </c>
      <c r="W256" s="321" t="str">
        <f t="shared" ref="W256:W260" si="508">IF(ISERROR(1-S256),"",1-S256)</f>
        <v/>
      </c>
      <c r="X256" s="281" t="str">
        <f t="shared" si="462"/>
        <v/>
      </c>
      <c r="Y256" s="281" t="str">
        <f t="shared" ref="Y256:Y260" si="509">AE61</f>
        <v/>
      </c>
      <c r="Z256" s="320" t="str">
        <f t="shared" ca="1" si="438"/>
        <v/>
      </c>
      <c r="AA256" s="320" t="str">
        <f t="shared" ca="1" si="439"/>
        <v/>
      </c>
      <c r="AB256" s="320" t="str">
        <f t="shared" ca="1" si="440"/>
        <v/>
      </c>
      <c r="AC256" s="320" t="str">
        <f t="shared" ref="AC256:AC260" si="510">IF(ISERROR(AF61/100),"",AF61/100)</f>
        <v/>
      </c>
      <c r="AD256" s="320" t="str">
        <f t="shared" ref="AD256:AD260" ca="1" si="511">IF(ISERROR(Z256*$AC256),"",Z256*$AC256)</f>
        <v/>
      </c>
      <c r="AE256" s="320" t="str">
        <f t="shared" ref="AE256:AE260" ca="1" si="512">IF(ISERROR(AA256*$AC256),"",AA256*$AC256)</f>
        <v/>
      </c>
      <c r="AF256" s="320" t="str">
        <f t="shared" ref="AF256:AF260" ca="1" si="513">IF(ISERROR(AB256*$AC256),"",AB256*$AC256)</f>
        <v/>
      </c>
      <c r="AG256" s="320" t="str">
        <f t="shared" ref="AG256:AG260" si="514">IF(AC256="","",1-AC256)</f>
        <v/>
      </c>
      <c r="AH256" s="281" t="str">
        <f t="shared" si="468"/>
        <v/>
      </c>
      <c r="AI256" s="281" t="str">
        <f t="shared" si="469"/>
        <v/>
      </c>
      <c r="AJ256" s="320" t="str">
        <f t="shared" ca="1" si="441"/>
        <v/>
      </c>
      <c r="AK256" s="320" t="str">
        <f t="shared" ca="1" si="441"/>
        <v/>
      </c>
      <c r="AL256" s="320" t="str">
        <f t="shared" ca="1" si="441"/>
        <v/>
      </c>
      <c r="AM256" s="320" t="str">
        <f t="shared" si="470"/>
        <v/>
      </c>
      <c r="AN256" s="320" t="str">
        <f t="shared" ca="1" si="471"/>
        <v/>
      </c>
      <c r="AO256" s="320" t="str">
        <f t="shared" ca="1" si="472"/>
        <v/>
      </c>
      <c r="AP256" s="320" t="str">
        <f t="shared" ca="1" si="473"/>
        <v/>
      </c>
      <c r="AQ256" s="320" t="str">
        <f t="shared" si="474"/>
        <v/>
      </c>
      <c r="AR256" s="281" t="str">
        <f t="shared" si="475"/>
        <v/>
      </c>
      <c r="AS256" s="281" t="str">
        <f t="shared" si="476"/>
        <v/>
      </c>
      <c r="AT256" s="320" t="str">
        <f t="shared" ca="1" si="442"/>
        <v/>
      </c>
      <c r="AU256" s="320" t="str">
        <f t="shared" ca="1" si="443"/>
        <v/>
      </c>
      <c r="AV256" s="320" t="str">
        <f t="shared" ca="1" si="444"/>
        <v/>
      </c>
      <c r="AW256" s="320" t="str">
        <f t="shared" si="477"/>
        <v/>
      </c>
      <c r="AX256" s="320" t="str">
        <f t="shared" ca="1" si="478"/>
        <v/>
      </c>
      <c r="AY256" s="320" t="str">
        <f t="shared" ca="1" si="479"/>
        <v/>
      </c>
      <c r="AZ256" s="320" t="str">
        <f t="shared" ca="1" si="480"/>
        <v/>
      </c>
      <c r="BA256" s="320" t="str">
        <f t="shared" si="481"/>
        <v/>
      </c>
    </row>
    <row r="257" spans="1:56" hidden="1" x14ac:dyDescent="0.25">
      <c r="A257" s="279">
        <v>17</v>
      </c>
      <c r="B257" s="280" t="str">
        <f t="shared" si="446"/>
        <v/>
      </c>
      <c r="C257" s="281" t="str">
        <f t="shared" ref="C257" si="515">C62</f>
        <v/>
      </c>
      <c r="D257" s="281" t="str">
        <f t="shared" si="448"/>
        <v/>
      </c>
      <c r="E257" s="281" t="str">
        <f t="shared" si="497"/>
        <v/>
      </c>
      <c r="F257" s="320" t="str">
        <f t="shared" ca="1" si="432"/>
        <v/>
      </c>
      <c r="G257" s="320" t="str">
        <f t="shared" ca="1" si="433"/>
        <v/>
      </c>
      <c r="H257" s="320" t="str">
        <f t="shared" ca="1" si="434"/>
        <v/>
      </c>
      <c r="I257" s="320" t="str">
        <f t="shared" si="498"/>
        <v/>
      </c>
      <c r="J257" s="320" t="str">
        <f t="shared" ca="1" si="499"/>
        <v/>
      </c>
      <c r="K257" s="320" t="str">
        <f t="shared" ca="1" si="500"/>
        <v/>
      </c>
      <c r="L257" s="320" t="str">
        <f t="shared" ca="1" si="501"/>
        <v/>
      </c>
      <c r="M257" s="320" t="str">
        <f t="shared" si="502"/>
        <v/>
      </c>
      <c r="N257" s="281" t="str">
        <f t="shared" si="455"/>
        <v/>
      </c>
      <c r="O257" s="281" t="str">
        <f t="shared" si="503"/>
        <v/>
      </c>
      <c r="P257" s="320" t="str">
        <f t="shared" ca="1" si="435"/>
        <v/>
      </c>
      <c r="Q257" s="320" t="str">
        <f t="shared" ca="1" si="436"/>
        <v/>
      </c>
      <c r="R257" s="321" t="str">
        <f t="shared" ca="1" si="437"/>
        <v/>
      </c>
      <c r="S257" s="321" t="str">
        <f t="shared" si="504"/>
        <v/>
      </c>
      <c r="T257" s="320" t="str">
        <f t="shared" ca="1" si="505"/>
        <v/>
      </c>
      <c r="U257" s="320" t="str">
        <f t="shared" ca="1" si="506"/>
        <v/>
      </c>
      <c r="V257" s="320" t="str">
        <f t="shared" ca="1" si="507"/>
        <v/>
      </c>
      <c r="W257" s="321" t="str">
        <f t="shared" si="508"/>
        <v/>
      </c>
      <c r="X257" s="281" t="str">
        <f t="shared" si="462"/>
        <v/>
      </c>
      <c r="Y257" s="281" t="str">
        <f t="shared" si="509"/>
        <v/>
      </c>
      <c r="Z257" s="320" t="str">
        <f t="shared" ca="1" si="438"/>
        <v/>
      </c>
      <c r="AA257" s="320" t="str">
        <f t="shared" ca="1" si="439"/>
        <v/>
      </c>
      <c r="AB257" s="320" t="str">
        <f t="shared" ca="1" si="440"/>
        <v/>
      </c>
      <c r="AC257" s="320" t="str">
        <f t="shared" si="510"/>
        <v/>
      </c>
      <c r="AD257" s="320" t="str">
        <f t="shared" ca="1" si="511"/>
        <v/>
      </c>
      <c r="AE257" s="320" t="str">
        <f t="shared" ca="1" si="512"/>
        <v/>
      </c>
      <c r="AF257" s="320" t="str">
        <f t="shared" ca="1" si="513"/>
        <v/>
      </c>
      <c r="AG257" s="320" t="str">
        <f t="shared" si="514"/>
        <v/>
      </c>
      <c r="AH257" s="281" t="str">
        <f t="shared" si="468"/>
        <v/>
      </c>
      <c r="AI257" s="281" t="str">
        <f t="shared" si="469"/>
        <v/>
      </c>
      <c r="AJ257" s="320" t="str">
        <f t="shared" ca="1" si="441"/>
        <v/>
      </c>
      <c r="AK257" s="320" t="str">
        <f t="shared" ca="1" si="441"/>
        <v/>
      </c>
      <c r="AL257" s="320" t="str">
        <f t="shared" ca="1" si="441"/>
        <v/>
      </c>
      <c r="AM257" s="320" t="str">
        <f t="shared" si="470"/>
        <v/>
      </c>
      <c r="AN257" s="320" t="str">
        <f t="shared" ca="1" si="471"/>
        <v/>
      </c>
      <c r="AO257" s="320" t="str">
        <f t="shared" ca="1" si="472"/>
        <v/>
      </c>
      <c r="AP257" s="320" t="str">
        <f t="shared" ca="1" si="473"/>
        <v/>
      </c>
      <c r="AQ257" s="320" t="str">
        <f t="shared" si="474"/>
        <v/>
      </c>
      <c r="AR257" s="281" t="str">
        <f t="shared" si="475"/>
        <v/>
      </c>
      <c r="AS257" s="281" t="str">
        <f t="shared" si="476"/>
        <v/>
      </c>
      <c r="AT257" s="320" t="str">
        <f t="shared" ca="1" si="442"/>
        <v/>
      </c>
      <c r="AU257" s="320" t="str">
        <f t="shared" ca="1" si="443"/>
        <v/>
      </c>
      <c r="AV257" s="320" t="str">
        <f t="shared" ca="1" si="444"/>
        <v/>
      </c>
      <c r="AW257" s="320" t="str">
        <f t="shared" si="477"/>
        <v/>
      </c>
      <c r="AX257" s="320" t="str">
        <f t="shared" ca="1" si="478"/>
        <v/>
      </c>
      <c r="AY257" s="320" t="str">
        <f t="shared" ca="1" si="479"/>
        <v/>
      </c>
      <c r="AZ257" s="320" t="str">
        <f t="shared" ca="1" si="480"/>
        <v/>
      </c>
      <c r="BA257" s="320" t="str">
        <f t="shared" si="481"/>
        <v/>
      </c>
    </row>
    <row r="258" spans="1:56" hidden="1" x14ac:dyDescent="0.25">
      <c r="A258" s="279">
        <v>18</v>
      </c>
      <c r="B258" s="280" t="str">
        <f t="shared" si="446"/>
        <v/>
      </c>
      <c r="C258" s="281" t="str">
        <f t="shared" ref="C258" si="516">C63</f>
        <v/>
      </c>
      <c r="D258" s="281" t="str">
        <f t="shared" si="448"/>
        <v/>
      </c>
      <c r="E258" s="281" t="str">
        <f t="shared" si="497"/>
        <v/>
      </c>
      <c r="F258" s="320" t="str">
        <f t="shared" ca="1" si="432"/>
        <v/>
      </c>
      <c r="G258" s="320" t="str">
        <f t="shared" ca="1" si="433"/>
        <v/>
      </c>
      <c r="H258" s="320" t="str">
        <f t="shared" ca="1" si="434"/>
        <v/>
      </c>
      <c r="I258" s="320" t="str">
        <f t="shared" si="498"/>
        <v/>
      </c>
      <c r="J258" s="320" t="str">
        <f t="shared" ca="1" si="499"/>
        <v/>
      </c>
      <c r="K258" s="320" t="str">
        <f t="shared" ca="1" si="500"/>
        <v/>
      </c>
      <c r="L258" s="320" t="str">
        <f t="shared" ca="1" si="501"/>
        <v/>
      </c>
      <c r="M258" s="320" t="str">
        <f t="shared" si="502"/>
        <v/>
      </c>
      <c r="N258" s="281" t="str">
        <f t="shared" si="455"/>
        <v/>
      </c>
      <c r="O258" s="281" t="str">
        <f t="shared" si="503"/>
        <v/>
      </c>
      <c r="P258" s="320" t="str">
        <f t="shared" ca="1" si="435"/>
        <v/>
      </c>
      <c r="Q258" s="320" t="str">
        <f t="shared" ca="1" si="436"/>
        <v/>
      </c>
      <c r="R258" s="321" t="str">
        <f t="shared" ca="1" si="437"/>
        <v/>
      </c>
      <c r="S258" s="321" t="str">
        <f t="shared" si="504"/>
        <v/>
      </c>
      <c r="T258" s="320" t="str">
        <f t="shared" ca="1" si="505"/>
        <v/>
      </c>
      <c r="U258" s="320" t="str">
        <f t="shared" ca="1" si="506"/>
        <v/>
      </c>
      <c r="V258" s="320" t="str">
        <f t="shared" ca="1" si="507"/>
        <v/>
      </c>
      <c r="W258" s="321" t="str">
        <f t="shared" si="508"/>
        <v/>
      </c>
      <c r="X258" s="281" t="str">
        <f t="shared" si="462"/>
        <v/>
      </c>
      <c r="Y258" s="281" t="str">
        <f t="shared" si="509"/>
        <v/>
      </c>
      <c r="Z258" s="320" t="str">
        <f t="shared" ca="1" si="438"/>
        <v/>
      </c>
      <c r="AA258" s="320" t="str">
        <f t="shared" ca="1" si="439"/>
        <v/>
      </c>
      <c r="AB258" s="320" t="str">
        <f t="shared" ca="1" si="440"/>
        <v/>
      </c>
      <c r="AC258" s="320" t="str">
        <f t="shared" si="510"/>
        <v/>
      </c>
      <c r="AD258" s="320" t="str">
        <f t="shared" ca="1" si="511"/>
        <v/>
      </c>
      <c r="AE258" s="320" t="str">
        <f t="shared" ca="1" si="512"/>
        <v/>
      </c>
      <c r="AF258" s="320" t="str">
        <f t="shared" ca="1" si="513"/>
        <v/>
      </c>
      <c r="AG258" s="320" t="str">
        <f t="shared" si="514"/>
        <v/>
      </c>
      <c r="AH258" s="281" t="str">
        <f t="shared" si="468"/>
        <v/>
      </c>
      <c r="AI258" s="281" t="str">
        <f t="shared" si="469"/>
        <v/>
      </c>
      <c r="AJ258" s="320" t="str">
        <f t="shared" ca="1" si="441"/>
        <v/>
      </c>
      <c r="AK258" s="320" t="str">
        <f t="shared" ca="1" si="441"/>
        <v/>
      </c>
      <c r="AL258" s="320" t="str">
        <f t="shared" ca="1" si="441"/>
        <v/>
      </c>
      <c r="AM258" s="320" t="str">
        <f t="shared" si="470"/>
        <v/>
      </c>
      <c r="AN258" s="320" t="str">
        <f t="shared" ca="1" si="471"/>
        <v/>
      </c>
      <c r="AO258" s="320" t="str">
        <f t="shared" ca="1" si="472"/>
        <v/>
      </c>
      <c r="AP258" s="320" t="str">
        <f t="shared" ca="1" si="473"/>
        <v/>
      </c>
      <c r="AQ258" s="320" t="str">
        <f t="shared" si="474"/>
        <v/>
      </c>
      <c r="AR258" s="281" t="str">
        <f t="shared" si="475"/>
        <v/>
      </c>
      <c r="AS258" s="281" t="str">
        <f t="shared" si="476"/>
        <v/>
      </c>
      <c r="AT258" s="320" t="str">
        <f t="shared" ca="1" si="442"/>
        <v/>
      </c>
      <c r="AU258" s="320" t="str">
        <f t="shared" ca="1" si="443"/>
        <v/>
      </c>
      <c r="AV258" s="320" t="str">
        <f t="shared" ca="1" si="444"/>
        <v/>
      </c>
      <c r="AW258" s="320" t="str">
        <f t="shared" si="477"/>
        <v/>
      </c>
      <c r="AX258" s="320" t="str">
        <f t="shared" ca="1" si="478"/>
        <v/>
      </c>
      <c r="AY258" s="320" t="str">
        <f t="shared" ca="1" si="479"/>
        <v/>
      </c>
      <c r="AZ258" s="320" t="str">
        <f t="shared" ca="1" si="480"/>
        <v/>
      </c>
      <c r="BA258" s="320" t="str">
        <f t="shared" si="481"/>
        <v/>
      </c>
    </row>
    <row r="259" spans="1:56" hidden="1" x14ac:dyDescent="0.25">
      <c r="A259" s="279">
        <v>19</v>
      </c>
      <c r="B259" s="280" t="str">
        <f t="shared" si="446"/>
        <v/>
      </c>
      <c r="C259" s="281" t="str">
        <f t="shared" ref="C259" si="517">C64</f>
        <v/>
      </c>
      <c r="D259" s="281" t="str">
        <f t="shared" si="448"/>
        <v/>
      </c>
      <c r="E259" s="281" t="str">
        <f t="shared" si="497"/>
        <v/>
      </c>
      <c r="F259" s="320" t="str">
        <f t="shared" ca="1" si="432"/>
        <v/>
      </c>
      <c r="G259" s="320" t="str">
        <f t="shared" ca="1" si="433"/>
        <v/>
      </c>
      <c r="H259" s="320" t="str">
        <f t="shared" ca="1" si="434"/>
        <v/>
      </c>
      <c r="I259" s="320" t="str">
        <f t="shared" si="498"/>
        <v/>
      </c>
      <c r="J259" s="320" t="str">
        <f t="shared" ca="1" si="499"/>
        <v/>
      </c>
      <c r="K259" s="320" t="str">
        <f t="shared" ca="1" si="500"/>
        <v/>
      </c>
      <c r="L259" s="320" t="str">
        <f t="shared" ca="1" si="501"/>
        <v/>
      </c>
      <c r="M259" s="320" t="str">
        <f t="shared" si="502"/>
        <v/>
      </c>
      <c r="N259" s="281" t="str">
        <f t="shared" si="455"/>
        <v/>
      </c>
      <c r="O259" s="281" t="str">
        <f t="shared" si="503"/>
        <v/>
      </c>
      <c r="P259" s="320" t="str">
        <f t="shared" ca="1" si="435"/>
        <v/>
      </c>
      <c r="Q259" s="320" t="str">
        <f t="shared" ca="1" si="436"/>
        <v/>
      </c>
      <c r="R259" s="321" t="str">
        <f t="shared" ca="1" si="437"/>
        <v/>
      </c>
      <c r="S259" s="321" t="str">
        <f t="shared" si="504"/>
        <v/>
      </c>
      <c r="T259" s="320" t="str">
        <f t="shared" ca="1" si="505"/>
        <v/>
      </c>
      <c r="U259" s="320" t="str">
        <f t="shared" ca="1" si="506"/>
        <v/>
      </c>
      <c r="V259" s="320" t="str">
        <f t="shared" ca="1" si="507"/>
        <v/>
      </c>
      <c r="W259" s="321" t="str">
        <f t="shared" si="508"/>
        <v/>
      </c>
      <c r="X259" s="281" t="str">
        <f t="shared" si="462"/>
        <v/>
      </c>
      <c r="Y259" s="281" t="str">
        <f t="shared" si="509"/>
        <v/>
      </c>
      <c r="Z259" s="320" t="str">
        <f t="shared" ca="1" si="438"/>
        <v/>
      </c>
      <c r="AA259" s="320" t="str">
        <f t="shared" ca="1" si="439"/>
        <v/>
      </c>
      <c r="AB259" s="320" t="str">
        <f t="shared" ca="1" si="440"/>
        <v/>
      </c>
      <c r="AC259" s="320" t="str">
        <f t="shared" si="510"/>
        <v/>
      </c>
      <c r="AD259" s="320" t="str">
        <f t="shared" ca="1" si="511"/>
        <v/>
      </c>
      <c r="AE259" s="320" t="str">
        <f t="shared" ca="1" si="512"/>
        <v/>
      </c>
      <c r="AF259" s="320" t="str">
        <f t="shared" ca="1" si="513"/>
        <v/>
      </c>
      <c r="AG259" s="320" t="str">
        <f t="shared" si="514"/>
        <v/>
      </c>
      <c r="AH259" s="281" t="str">
        <f t="shared" si="468"/>
        <v/>
      </c>
      <c r="AI259" s="281" t="str">
        <f t="shared" si="469"/>
        <v/>
      </c>
      <c r="AJ259" s="320" t="str">
        <f t="shared" ca="1" si="441"/>
        <v/>
      </c>
      <c r="AK259" s="320" t="str">
        <f t="shared" ca="1" si="441"/>
        <v/>
      </c>
      <c r="AL259" s="320" t="str">
        <f t="shared" ca="1" si="441"/>
        <v/>
      </c>
      <c r="AM259" s="320" t="str">
        <f t="shared" si="470"/>
        <v/>
      </c>
      <c r="AN259" s="320" t="str">
        <f t="shared" ca="1" si="471"/>
        <v/>
      </c>
      <c r="AO259" s="320" t="str">
        <f t="shared" ca="1" si="472"/>
        <v/>
      </c>
      <c r="AP259" s="320" t="str">
        <f t="shared" ca="1" si="473"/>
        <v/>
      </c>
      <c r="AQ259" s="320" t="str">
        <f t="shared" si="474"/>
        <v/>
      </c>
      <c r="AR259" s="281" t="str">
        <f t="shared" si="475"/>
        <v/>
      </c>
      <c r="AS259" s="281" t="str">
        <f t="shared" si="476"/>
        <v/>
      </c>
      <c r="AT259" s="320" t="str">
        <f t="shared" ca="1" si="442"/>
        <v/>
      </c>
      <c r="AU259" s="320" t="str">
        <f t="shared" ca="1" si="443"/>
        <v/>
      </c>
      <c r="AV259" s="320" t="str">
        <f t="shared" ca="1" si="444"/>
        <v/>
      </c>
      <c r="AW259" s="320" t="str">
        <f t="shared" si="477"/>
        <v/>
      </c>
      <c r="AX259" s="320" t="str">
        <f t="shared" ca="1" si="478"/>
        <v/>
      </c>
      <c r="AY259" s="320" t="str">
        <f t="shared" ca="1" si="479"/>
        <v/>
      </c>
      <c r="AZ259" s="320" t="str">
        <f t="shared" ca="1" si="480"/>
        <v/>
      </c>
      <c r="BA259" s="320" t="str">
        <f t="shared" si="481"/>
        <v/>
      </c>
    </row>
    <row r="260" spans="1:56" hidden="1" x14ac:dyDescent="0.25">
      <c r="A260" s="279">
        <v>20</v>
      </c>
      <c r="B260" s="280" t="str">
        <f t="shared" si="446"/>
        <v/>
      </c>
      <c r="C260" s="281" t="str">
        <f t="shared" ref="C260" si="518">C65</f>
        <v/>
      </c>
      <c r="D260" s="281" t="str">
        <f t="shared" si="448"/>
        <v/>
      </c>
      <c r="E260" s="281" t="str">
        <f t="shared" si="497"/>
        <v/>
      </c>
      <c r="F260" s="320" t="str">
        <f t="shared" ca="1" si="432"/>
        <v/>
      </c>
      <c r="G260" s="320" t="str">
        <f t="shared" ca="1" si="433"/>
        <v/>
      </c>
      <c r="H260" s="320" t="str">
        <f t="shared" ca="1" si="434"/>
        <v/>
      </c>
      <c r="I260" s="320" t="str">
        <f t="shared" si="498"/>
        <v/>
      </c>
      <c r="J260" s="320" t="str">
        <f t="shared" ca="1" si="499"/>
        <v/>
      </c>
      <c r="K260" s="320" t="str">
        <f t="shared" ca="1" si="500"/>
        <v/>
      </c>
      <c r="L260" s="320" t="str">
        <f t="shared" ca="1" si="501"/>
        <v/>
      </c>
      <c r="M260" s="320" t="str">
        <f t="shared" si="502"/>
        <v/>
      </c>
      <c r="N260" s="281" t="str">
        <f t="shared" si="455"/>
        <v/>
      </c>
      <c r="O260" s="281" t="str">
        <f t="shared" si="503"/>
        <v/>
      </c>
      <c r="P260" s="320" t="str">
        <f t="shared" ca="1" si="435"/>
        <v/>
      </c>
      <c r="Q260" s="320" t="str">
        <f t="shared" ca="1" si="436"/>
        <v/>
      </c>
      <c r="R260" s="321" t="str">
        <f t="shared" ca="1" si="437"/>
        <v/>
      </c>
      <c r="S260" s="321" t="str">
        <f t="shared" si="504"/>
        <v/>
      </c>
      <c r="T260" s="320" t="str">
        <f t="shared" ca="1" si="505"/>
        <v/>
      </c>
      <c r="U260" s="320" t="str">
        <f t="shared" ca="1" si="506"/>
        <v/>
      </c>
      <c r="V260" s="320" t="str">
        <f t="shared" ca="1" si="507"/>
        <v/>
      </c>
      <c r="W260" s="321" t="str">
        <f t="shared" si="508"/>
        <v/>
      </c>
      <c r="X260" s="281" t="str">
        <f t="shared" si="462"/>
        <v/>
      </c>
      <c r="Y260" s="281" t="str">
        <f t="shared" si="509"/>
        <v/>
      </c>
      <c r="Z260" s="320" t="str">
        <f t="shared" ca="1" si="438"/>
        <v/>
      </c>
      <c r="AA260" s="320" t="str">
        <f t="shared" ca="1" si="439"/>
        <v/>
      </c>
      <c r="AB260" s="320" t="str">
        <f t="shared" ca="1" si="440"/>
        <v/>
      </c>
      <c r="AC260" s="320" t="str">
        <f t="shared" si="510"/>
        <v/>
      </c>
      <c r="AD260" s="320" t="str">
        <f t="shared" ca="1" si="511"/>
        <v/>
      </c>
      <c r="AE260" s="320" t="str">
        <f t="shared" ca="1" si="512"/>
        <v/>
      </c>
      <c r="AF260" s="320" t="str">
        <f t="shared" ca="1" si="513"/>
        <v/>
      </c>
      <c r="AG260" s="320" t="str">
        <f t="shared" si="514"/>
        <v/>
      </c>
      <c r="AH260" s="281" t="str">
        <f t="shared" si="468"/>
        <v/>
      </c>
      <c r="AI260" s="281" t="str">
        <f t="shared" si="469"/>
        <v/>
      </c>
      <c r="AJ260" s="320" t="str">
        <f t="shared" ca="1" si="441"/>
        <v/>
      </c>
      <c r="AK260" s="320" t="str">
        <f t="shared" ca="1" si="441"/>
        <v/>
      </c>
      <c r="AL260" s="320" t="str">
        <f t="shared" ca="1" si="441"/>
        <v/>
      </c>
      <c r="AM260" s="320" t="str">
        <f t="shared" si="470"/>
        <v/>
      </c>
      <c r="AN260" s="320" t="str">
        <f t="shared" ca="1" si="471"/>
        <v/>
      </c>
      <c r="AO260" s="320" t="str">
        <f t="shared" ca="1" si="472"/>
        <v/>
      </c>
      <c r="AP260" s="320" t="str">
        <f t="shared" ca="1" si="473"/>
        <v/>
      </c>
      <c r="AQ260" s="320" t="str">
        <f t="shared" si="474"/>
        <v/>
      </c>
      <c r="AR260" s="281" t="str">
        <f t="shared" si="475"/>
        <v/>
      </c>
      <c r="AS260" s="281" t="str">
        <f t="shared" si="476"/>
        <v/>
      </c>
      <c r="AT260" s="320" t="str">
        <f t="shared" ca="1" si="442"/>
        <v/>
      </c>
      <c r="AU260" s="320" t="str">
        <f t="shared" ca="1" si="443"/>
        <v/>
      </c>
      <c r="AV260" s="320" t="str">
        <f t="shared" ca="1" si="444"/>
        <v/>
      </c>
      <c r="AW260" s="320" t="str">
        <f t="shared" si="477"/>
        <v/>
      </c>
      <c r="AX260" s="320" t="str">
        <f t="shared" ca="1" si="478"/>
        <v/>
      </c>
      <c r="AY260" s="320" t="str">
        <f t="shared" ca="1" si="479"/>
        <v/>
      </c>
      <c r="AZ260" s="320" t="str">
        <f t="shared" ca="1" si="480"/>
        <v/>
      </c>
      <c r="BA260" s="320" t="str">
        <f t="shared" si="481"/>
        <v/>
      </c>
    </row>
    <row r="261" spans="1:56" hidden="1" x14ac:dyDescent="0.25"/>
    <row r="262" spans="1:56" hidden="1" x14ac:dyDescent="0.25"/>
    <row r="263" spans="1:56" hidden="1" x14ac:dyDescent="0.25">
      <c r="B263" s="153" t="s">
        <v>624</v>
      </c>
    </row>
    <row r="264" spans="1:56" hidden="1" x14ac:dyDescent="0.25"/>
    <row r="265" spans="1:56" hidden="1" x14ac:dyDescent="0.25"/>
    <row r="266" spans="1:56" ht="14.45" hidden="1" customHeight="1" x14ac:dyDescent="0.25">
      <c r="B266" s="561" t="s">
        <v>308</v>
      </c>
      <c r="C266" s="567" t="s">
        <v>196</v>
      </c>
      <c r="D266" s="568"/>
      <c r="E266" s="568"/>
      <c r="F266" s="568"/>
      <c r="G266" s="568"/>
      <c r="H266" s="568"/>
      <c r="I266" s="568"/>
      <c r="J266" s="568"/>
      <c r="K266" s="568"/>
      <c r="L266" s="578"/>
      <c r="M266" s="559" t="s">
        <v>197</v>
      </c>
      <c r="N266" s="559"/>
      <c r="O266" s="559"/>
      <c r="P266" s="559"/>
      <c r="Q266" s="559"/>
      <c r="R266" s="559"/>
      <c r="S266" s="559"/>
      <c r="T266" s="559"/>
      <c r="U266" s="559"/>
      <c r="V266" s="559"/>
      <c r="W266" s="559" t="s">
        <v>236</v>
      </c>
      <c r="X266" s="559"/>
      <c r="Y266" s="559"/>
      <c r="Z266" s="559"/>
      <c r="AA266" s="559"/>
      <c r="AB266" s="559"/>
      <c r="AC266" s="559"/>
      <c r="AD266" s="559"/>
      <c r="AE266" s="559"/>
      <c r="AF266" s="559"/>
      <c r="AG266" s="559" t="s">
        <v>454</v>
      </c>
      <c r="AH266" s="559"/>
      <c r="AI266" s="559"/>
      <c r="AJ266" s="559"/>
      <c r="AK266" s="559"/>
      <c r="AL266" s="559"/>
      <c r="AM266" s="559"/>
      <c r="AN266" s="559"/>
      <c r="AO266" s="559"/>
      <c r="AP266" s="559"/>
      <c r="AQ266" s="559" t="s">
        <v>455</v>
      </c>
      <c r="AR266" s="559"/>
      <c r="AS266" s="559"/>
      <c r="AT266" s="559"/>
      <c r="AU266" s="559"/>
      <c r="AV266" s="559"/>
      <c r="AW266" s="559"/>
      <c r="AX266" s="559"/>
      <c r="AY266" s="559"/>
      <c r="AZ266" s="559"/>
      <c r="BA266" s="558" t="s">
        <v>107</v>
      </c>
      <c r="BB266" s="558"/>
      <c r="BC266" s="558"/>
      <c r="BD266" s="558"/>
    </row>
    <row r="267" spans="1:56" ht="30" hidden="1" x14ac:dyDescent="0.25">
      <c r="B267" s="561"/>
      <c r="C267" s="322" t="s">
        <v>244</v>
      </c>
      <c r="D267" s="289" t="s">
        <v>335</v>
      </c>
      <c r="E267" s="289" t="s">
        <v>347</v>
      </c>
      <c r="F267" s="322" t="s">
        <v>339</v>
      </c>
      <c r="G267" s="322" t="s">
        <v>340</v>
      </c>
      <c r="H267" s="322" t="s">
        <v>341</v>
      </c>
      <c r="I267" s="322" t="s">
        <v>120</v>
      </c>
      <c r="J267" s="347" t="s">
        <v>655</v>
      </c>
      <c r="K267" s="347" t="s">
        <v>656</v>
      </c>
      <c r="L267" s="347" t="s">
        <v>657</v>
      </c>
      <c r="M267" s="322" t="s">
        <v>245</v>
      </c>
      <c r="N267" s="289" t="s">
        <v>335</v>
      </c>
      <c r="O267" s="289" t="s">
        <v>336</v>
      </c>
      <c r="P267" s="322" t="s">
        <v>339</v>
      </c>
      <c r="Q267" s="322" t="s">
        <v>340</v>
      </c>
      <c r="R267" s="322" t="s">
        <v>341</v>
      </c>
      <c r="S267" s="322" t="s">
        <v>120</v>
      </c>
      <c r="T267" s="347" t="s">
        <v>655</v>
      </c>
      <c r="U267" s="347" t="s">
        <v>656</v>
      </c>
      <c r="V267" s="347" t="s">
        <v>657</v>
      </c>
      <c r="W267" s="322" t="s">
        <v>246</v>
      </c>
      <c r="X267" s="289" t="s">
        <v>335</v>
      </c>
      <c r="Y267" s="289" t="s">
        <v>336</v>
      </c>
      <c r="Z267" s="322" t="s">
        <v>339</v>
      </c>
      <c r="AA267" s="322" t="s">
        <v>340</v>
      </c>
      <c r="AB267" s="322" t="s">
        <v>341</v>
      </c>
      <c r="AC267" s="322" t="s">
        <v>120</v>
      </c>
      <c r="AD267" s="347" t="s">
        <v>655</v>
      </c>
      <c r="AE267" s="347" t="s">
        <v>656</v>
      </c>
      <c r="AF267" s="347" t="s">
        <v>657</v>
      </c>
      <c r="AG267" s="322" t="s">
        <v>464</v>
      </c>
      <c r="AH267" s="289" t="s">
        <v>335</v>
      </c>
      <c r="AI267" s="289" t="s">
        <v>336</v>
      </c>
      <c r="AJ267" s="322" t="s">
        <v>339</v>
      </c>
      <c r="AK267" s="322" t="s">
        <v>340</v>
      </c>
      <c r="AL267" s="322" t="s">
        <v>341</v>
      </c>
      <c r="AM267" s="322" t="s">
        <v>120</v>
      </c>
      <c r="AN267" s="347" t="s">
        <v>655</v>
      </c>
      <c r="AO267" s="347" t="s">
        <v>656</v>
      </c>
      <c r="AP267" s="347" t="s">
        <v>657</v>
      </c>
      <c r="AQ267" s="322" t="s">
        <v>466</v>
      </c>
      <c r="AR267" s="289" t="s">
        <v>335</v>
      </c>
      <c r="AS267" s="289" t="s">
        <v>336</v>
      </c>
      <c r="AT267" s="346" t="s">
        <v>339</v>
      </c>
      <c r="AU267" s="346" t="s">
        <v>340</v>
      </c>
      <c r="AV267" s="346" t="s">
        <v>341</v>
      </c>
      <c r="AW267" s="346" t="s">
        <v>120</v>
      </c>
      <c r="AX267" s="347" t="s">
        <v>655</v>
      </c>
      <c r="AY267" s="347" t="s">
        <v>656</v>
      </c>
      <c r="AZ267" s="347" t="s">
        <v>657</v>
      </c>
      <c r="BA267" s="322" t="s">
        <v>339</v>
      </c>
      <c r="BB267" s="322" t="s">
        <v>622</v>
      </c>
      <c r="BC267" s="322" t="s">
        <v>623</v>
      </c>
      <c r="BD267" s="322" t="s">
        <v>120</v>
      </c>
    </row>
    <row r="268" spans="1:56" hidden="1" x14ac:dyDescent="0.25">
      <c r="A268" s="279">
        <v>1</v>
      </c>
      <c r="B268" s="280" t="str">
        <f>B241</f>
        <v>P1P2P3</v>
      </c>
      <c r="C268" s="281" t="str">
        <f t="shared" ref="C268:C287" si="519">D241</f>
        <v>Poulets_de_chair</v>
      </c>
      <c r="D268" s="294">
        <f>IF(ISERROR(VLOOKUP(C268,Bo_VS,2,FALSE)),"",VLOOKUP(C268,Bo_VS,2,FALSE))</f>
        <v>0.36</v>
      </c>
      <c r="E268" s="294">
        <f>IF(ISERROR(VLOOKUP(C268,Bo_VS,3,FALSE)),"",VLOOKUP(C268,Bo_VS,3,FALSE))</f>
        <v>0.01</v>
      </c>
      <c r="F268" s="296">
        <f ca="1">IF(ISERROR($D268*$E268*$K19*J241*'Donnees d''entrée'!$C$623*'Donnees d''entrée'!$C$624),"",$D268*$E268*$K19*J241*'Donnees d''entrée'!$C$623*'Donnees d''entrée'!$C$624)</f>
        <v>0</v>
      </c>
      <c r="G268" s="296">
        <f ca="1">IF(ISERROR($D268*$E268*$K19*K241*'Donnees d''entrée'!$C$623*'Donnees d''entrée'!$C$624),"",$D268*$E268*$K19*K241*'Donnees d''entrée'!$C$623*'Donnees d''entrée'!$C$624)</f>
        <v>130588.81730929138</v>
      </c>
      <c r="H268" s="296">
        <f ca="1">IF(ISERROR($D268*$E268*$K19*L241*'Donnees d''entrée'!$C$623*'Donnees d''entrée'!$C$624),"",$D268*$E268*$K19*L241*'Donnees d''entrée'!$C$623*'Donnees d''entrée'!$C$624)</f>
        <v>0</v>
      </c>
      <c r="I268" s="296">
        <f>IF(ISERROR($D268*$E268*$K19*M241*'Donnees d''entrée'!$C$623*'Donnees d''entrée'!$C$624),"",$D268*$E268*$K19*M241*'Donnees d''entrée'!$C$623*'Donnees d''entrée'!$C$624)</f>
        <v>0</v>
      </c>
      <c r="J268" s="351" t="str">
        <f>IF(Exploitation!C89="","",Exploitation!C89)</f>
        <v/>
      </c>
      <c r="K268" s="351" t="str">
        <f>IF(Exploitation!D89="","",Exploitation!D89)</f>
        <v>COMPOSTAGE</v>
      </c>
      <c r="L268" s="351" t="str">
        <f>IF(Exploitation!E89="","",Exploitation!E89)</f>
        <v/>
      </c>
      <c r="M268" s="281" t="str">
        <f t="shared" ref="M268:M287" si="520">N241</f>
        <v/>
      </c>
      <c r="N268" s="294" t="str">
        <f t="shared" ref="N268" si="521">IF(ISERROR(VLOOKUP(M268,Bo_VS,2,FALSE)),"",VLOOKUP(M268,Bo_VS,2,FALSE))</f>
        <v/>
      </c>
      <c r="O268" s="294" t="str">
        <f t="shared" ref="O268" si="522">IF(ISERROR(VLOOKUP(M268,Bo_VS,3,FALSE)),"",VLOOKUP(M268,Bo_VS,3,FALSE))</f>
        <v/>
      </c>
      <c r="P268" s="296" t="str">
        <f ca="1">IF(ISERROR($N268*$O268*$S19*T241*'Donnees d''entrée'!$C$623*'Donnees d''entrée'!$C$624),"",$N268*$O268*$S19*T241*'Donnees d''entrée'!$C$623*'Donnees d''entrée'!$C$624)</f>
        <v/>
      </c>
      <c r="Q268" s="296" t="str">
        <f ca="1">IF(ISERROR($N268*$O268*$S19*U241*'Donnees d''entrée'!$C$623*'Donnees d''entrée'!$C$624),"",$N268*$O268*$S19*U241*'Donnees d''entrée'!$C$623*'Donnees d''entrée'!$C$624)</f>
        <v/>
      </c>
      <c r="R268" s="296" t="str">
        <f ca="1">IF(ISERROR($N268*$O268*$S19*V241*'Donnees d''entrée'!$C$623*'Donnees d''entrée'!$C$624),"",$N268*$O268*$S19*V241*'Donnees d''entrée'!$C$623*'Donnees d''entrée'!$C$624)</f>
        <v/>
      </c>
      <c r="S268" s="296" t="str">
        <f>IF(ISERROR($N268*$O268*$S19*W241*'Donnees d''entrée'!$C$623*'Donnees d''entrée'!$C$624),"",$N268*$O268*$S19*W241*'Donnees d''entrée'!$C$623*'Donnees d''entrée'!$C$624)</f>
        <v/>
      </c>
      <c r="T268" s="351" t="str">
        <f>IF(Exploitation!F89="","",Exploitation!F89)</f>
        <v/>
      </c>
      <c r="U268" s="351" t="str">
        <f>IF(Exploitation!G89="","",Exploitation!G89)</f>
        <v/>
      </c>
      <c r="V268" s="351" t="str">
        <f>IF(Exploitation!H89="","",Exploitation!H89)</f>
        <v/>
      </c>
      <c r="W268" s="281" t="str">
        <f t="shared" ref="W268:W287" si="523">X241</f>
        <v/>
      </c>
      <c r="X268" s="294" t="str">
        <f t="shared" ref="X268" si="524">IF(ISERROR(VLOOKUP(W268,Bo_VS,2,FALSE)),"",VLOOKUP(W268,Bo_VS,2,FALSE))</f>
        <v/>
      </c>
      <c r="Y268" s="294" t="str">
        <f t="shared" ref="Y268" si="525">IF(ISERROR(VLOOKUP(W268,Bo_VS,3,FALSE)),"",VLOOKUP(W268,Bo_VS,3,FALSE))</f>
        <v/>
      </c>
      <c r="Z268" s="296" t="str">
        <f ca="1">IF(ISERROR($X268*$Y268*$AA19*AD241*'Donnees d''entrée'!$C$623*'Donnees d''entrée'!$C$624),"",$X268*$Y268*$AA19*AD241*'Donnees d''entrée'!$C$623*'Donnees d''entrée'!$C$624)</f>
        <v/>
      </c>
      <c r="AA268" s="296" t="str">
        <f ca="1">IF(ISERROR($X268*$Y268*$AA19*AE241*'Donnees d''entrée'!$C$623*'Donnees d''entrée'!$C$624),"",$X268*$Y268*$AA19*AE241*'Donnees d''entrée'!$C$623*'Donnees d''entrée'!$C$624)</f>
        <v/>
      </c>
      <c r="AB268" s="296" t="str">
        <f ca="1">IF(ISERROR($X268*$Y268*$AA19*AF241*'Donnees d''entrée'!$C$623*'Donnees d''entrée'!$C$624),"",$X268*$Y268*$AA19*AF241*'Donnees d''entrée'!$C$623*'Donnees d''entrée'!$C$624)</f>
        <v/>
      </c>
      <c r="AC268" s="296" t="str">
        <f>IF(ISERROR($X268*$Y268*$AA19*AG241*'Donnees d''entrée'!$C$623*'Donnees d''entrée'!$C$624),"",$X268*$Y268*$AA19*AG241*'Donnees d''entrée'!$C$623*'Donnees d''entrée'!$C$624)</f>
        <v/>
      </c>
      <c r="AD268" s="351" t="str">
        <f>IF(Exploitation!I89="","",Exploitation!I89)</f>
        <v/>
      </c>
      <c r="AE268" s="351" t="str">
        <f>IF(Exploitation!J89="","",Exploitation!J89)</f>
        <v/>
      </c>
      <c r="AF268" s="351" t="str">
        <f>IF(Exploitation!K89="","",Exploitation!K89)</f>
        <v/>
      </c>
      <c r="AG268" s="281" t="str">
        <f t="shared" ref="AG268:AG287" si="526">AH241</f>
        <v/>
      </c>
      <c r="AH268" s="294" t="str">
        <f t="shared" ref="AH268:AH287" si="527">IF(ISERROR(VLOOKUP(AG268,Bo_VS,2,FALSE)),"",VLOOKUP(AG268,Bo_VS,2,FALSE))</f>
        <v/>
      </c>
      <c r="AI268" s="294" t="str">
        <f t="shared" ref="AI268:AI287" si="528">IF(ISERROR(VLOOKUP(AG268,Bo_VS,3,FALSE)),"",VLOOKUP(AG268,Bo_VS,3,FALSE))</f>
        <v/>
      </c>
      <c r="AJ268" s="296" t="str">
        <f ca="1">IF(ISERROR($AH268*$AI268*$AI19*AN241*'Donnees d''entrée'!$C$623*'Donnees d''entrée'!$C$624),"",$AH268*$AI268*$AI19*AN241*'Donnees d''entrée'!$C$623*'Donnees d''entrée'!$C$624)</f>
        <v/>
      </c>
      <c r="AK268" s="296" t="str">
        <f ca="1">IF(ISERROR($AH268*$AI268*$AI19*AO241*'Donnees d''entrée'!$C$623*'Donnees d''entrée'!$C$624),"",$AH268*$AI268*$AI19*AO241*'Donnees d''entrée'!$C$623*'Donnees d''entrée'!$C$624)</f>
        <v/>
      </c>
      <c r="AL268" s="296" t="str">
        <f ca="1">IF(ISERROR($AH268*$AI268*$AI19*AP241*'Donnees d''entrée'!$C$623*'Donnees d''entrée'!$C$624),"",$AH268*$AI268*$AI19*AP241*'Donnees d''entrée'!$C$623*'Donnees d''entrée'!$C$624)</f>
        <v/>
      </c>
      <c r="AM268" s="296" t="str">
        <f>IF(ISERROR($AH268*$AI268*$AI19*AQ241*'Donnees d''entrée'!$C$623*'Donnees d''entrée'!$C$624),"",$AH268*$AI268*$AI19*AQ241*'Donnees d''entrée'!$C$623*'Donnees d''entrée'!$C$624)</f>
        <v/>
      </c>
      <c r="AN268" s="351" t="str">
        <f>IF(Exploitation!L89="","",Exploitation!L89)</f>
        <v/>
      </c>
      <c r="AO268" s="351" t="str">
        <f>IF(Exploitation!M89="","",Exploitation!M89)</f>
        <v/>
      </c>
      <c r="AP268" s="351" t="str">
        <f>IF(Exploitation!N89="","",Exploitation!N89)</f>
        <v/>
      </c>
      <c r="AQ268" s="281" t="str">
        <f t="shared" ref="AQ268:AQ287" si="529">AR241</f>
        <v/>
      </c>
      <c r="AR268" s="294" t="str">
        <f>IF(ISERROR(VLOOKUP(AQ268,Bo_VS,2,FALSE)),"",VLOOKUP(AQ268,Bo_VS,2,FALSE))</f>
        <v/>
      </c>
      <c r="AS268" s="294" t="str">
        <f>IF(ISERROR(VLOOKUP(AQ268,Bo_VS,3,FALSE)),"",VLOOKUP(AQ268,Bo_VS,3,FALSE))</f>
        <v/>
      </c>
      <c r="AT268" s="296" t="str">
        <f ca="1">IF(ISERROR($AR268*$AS268*$AQ19*AX241*'Donnees d''entrée'!$C$623*'Donnees d''entrée'!$C$624),"",$AR268*$AS268*$AQ19*AX241*'Donnees d''entrée'!$C$623*'Donnees d''entrée'!$C$624)</f>
        <v/>
      </c>
      <c r="AU268" s="296" t="str">
        <f ca="1">IF(ISERROR($AR268*$AS268*$AQ19*AY241*'Donnees d''entrée'!$C$623*'Donnees d''entrée'!$C$624),"",$AR268*$AS268*$AQ19*AY241*'Donnees d''entrée'!$C$623*'Donnees d''entrée'!$C$624)</f>
        <v/>
      </c>
      <c r="AV268" s="296" t="str">
        <f ca="1">IF(ISERROR($AR268*$AS268*$AQ19*AZ241*'Donnees d''entrée'!$C$623*'Donnees d''entrée'!$C$624),"",$AR268*$AS268*$AQ19*AZ241*'Donnees d''entrée'!$C$623*'Donnees d''entrée'!$C$624)</f>
        <v/>
      </c>
      <c r="AW268" s="296" t="str">
        <f>IF(ISERROR($AR268*$AS268*$AQ19*BA241*'Donnees d''entrée'!$C$623*'Donnees d''entrée'!$C$624),"",$AR268*$AS268*$AQ19*BA241*'Donnees d''entrée'!$C$623*'Donnees d''entrée'!$C$624)</f>
        <v/>
      </c>
      <c r="AX268" s="351" t="str">
        <f>IF(Exploitation!O89="","",Exploitation!V89)</f>
        <v/>
      </c>
      <c r="AY268" s="351" t="str">
        <f>IF(Exploitation!P89="","",Exploitation!W89)</f>
        <v/>
      </c>
      <c r="AZ268" s="351" t="str">
        <f>IF(Exploitation!Q89="","",Exploitation!X89)</f>
        <v/>
      </c>
      <c r="BA268" s="296">
        <f t="shared" ref="BA268:BA287" ca="1" si="530">SUM(F268,P268,Z268,AJ268,AT268)</f>
        <v>0</v>
      </c>
      <c r="BB268" s="296">
        <f t="shared" ref="BB268:BB287" ca="1" si="531">SUM(G268,Q268,AA268,AK268,AU268)</f>
        <v>130588.81730929138</v>
      </c>
      <c r="BC268" s="296">
        <f t="shared" ref="BC268:BC287" ca="1" si="532">SUM(H268,R268,AB268,AL268,AV268)</f>
        <v>0</v>
      </c>
      <c r="BD268" s="296">
        <f t="shared" ref="BD268:BD287" si="533">SUM(I268,S268,AC268,AM268,AW268)</f>
        <v>0</v>
      </c>
    </row>
    <row r="269" spans="1:56" hidden="1" x14ac:dyDescent="0.25">
      <c r="A269" s="279">
        <v>2</v>
      </c>
      <c r="B269" s="280" t="str">
        <f t="shared" ref="B269:B287" si="534">B242</f>
        <v/>
      </c>
      <c r="C269" s="281" t="str">
        <f t="shared" si="519"/>
        <v/>
      </c>
      <c r="D269" s="294" t="str">
        <f>IF(ISERROR(VLOOKUP(C269,Bo_VS,2,FALSE)),"",VLOOKUP(C269,Bo_VS,2,FALSE))</f>
        <v/>
      </c>
      <c r="E269" s="294" t="str">
        <f t="shared" ref="E269:E282" si="535">IF(ISERROR(VLOOKUP(C269,Bo_VS,3,FALSE)),"",VLOOKUP(C269,Bo_VS,3,FALSE))</f>
        <v/>
      </c>
      <c r="F269" s="296" t="str">
        <f ca="1">IF(ISERROR($D269*$E269*$K20*J242*'Donnees d''entrée'!$C$623*'Donnees d''entrée'!$C$624),"",$D269*$E269*$K20*J242*'Donnees d''entrée'!$C$623*'Donnees d''entrée'!$C$624)</f>
        <v/>
      </c>
      <c r="G269" s="296" t="str">
        <f ca="1">IF(ISERROR($D269*$E269*$K20*K242*'Donnees d''entrée'!$C$623*'Donnees d''entrée'!$C$624),"",$D269*$E269*$K20*K242*'Donnees d''entrée'!$C$623*'Donnees d''entrée'!$C$624)</f>
        <v/>
      </c>
      <c r="H269" s="296" t="str">
        <f ca="1">IF(ISERROR($D269*$E269*$K20*L242*'Donnees d''entrée'!$C$623*'Donnees d''entrée'!$C$624),"",$D269*$E269*$K20*L242*'Donnees d''entrée'!$C$623*'Donnees d''entrée'!$C$624)</f>
        <v/>
      </c>
      <c r="I269" s="296" t="str">
        <f>IF(ISERROR($D269*$E269*$K20*M242*'Donnees d''entrée'!$C$623*'Donnees d''entrée'!$C$624),"",$D269*$E269*$K20*M242*'Donnees d''entrée'!$C$623*'Donnees d''entrée'!$C$624)</f>
        <v/>
      </c>
      <c r="J269" s="351" t="str">
        <f>IF(Exploitation!C90="","",Exploitation!C90)</f>
        <v/>
      </c>
      <c r="K269" s="351" t="str">
        <f>IF(Exploitation!D90="","",Exploitation!D90)</f>
        <v/>
      </c>
      <c r="L269" s="351" t="str">
        <f>IF(Exploitation!E90="","",Exploitation!E90)</f>
        <v/>
      </c>
      <c r="M269" s="281" t="str">
        <f t="shared" si="520"/>
        <v/>
      </c>
      <c r="N269" s="294" t="str">
        <f t="shared" ref="N269:N282" si="536">IF(ISERROR(VLOOKUP(M269,Bo_VS,2,FALSE)),"",VLOOKUP(M269,Bo_VS,2,FALSE))</f>
        <v/>
      </c>
      <c r="O269" s="294" t="str">
        <f t="shared" ref="O269:O282" si="537">IF(ISERROR(VLOOKUP(M269,Bo_VS,3,FALSE)),"",VLOOKUP(M269,Bo_VS,3,FALSE))</f>
        <v/>
      </c>
      <c r="P269" s="296" t="str">
        <f ca="1">IF(ISERROR($N269*$O269*$S20*T242*'Donnees d''entrée'!$C$623*'Donnees d''entrée'!$C$624),"",$N269*$O269*$S20*T242*'Donnees d''entrée'!$C$623*'Donnees d''entrée'!$C$624)</f>
        <v/>
      </c>
      <c r="Q269" s="296" t="str">
        <f ca="1">IF(ISERROR($N269*$O269*$S20*U242*'Donnees d''entrée'!$C$623*'Donnees d''entrée'!$C$624),"",$N269*$O269*$S20*U242*'Donnees d''entrée'!$C$623*'Donnees d''entrée'!$C$624)</f>
        <v/>
      </c>
      <c r="R269" s="296" t="str">
        <f ca="1">IF(ISERROR($N269*$O269*$S20*V242*'Donnees d''entrée'!$C$623*'Donnees d''entrée'!$C$624),"",$N269*$O269*$S20*V242*'Donnees d''entrée'!$C$623*'Donnees d''entrée'!$C$624)</f>
        <v/>
      </c>
      <c r="S269" s="296" t="str">
        <f>IF(ISERROR($N269*$O269*$S20*W242*'Donnees d''entrée'!$C$623*'Donnees d''entrée'!$C$624),"",$N269*$O269*$S20*W242*'Donnees d''entrée'!$C$623*'Donnees d''entrée'!$C$624)</f>
        <v/>
      </c>
      <c r="T269" s="351" t="str">
        <f>IF(Exploitation!F90="","",Exploitation!F90)</f>
        <v/>
      </c>
      <c r="U269" s="351" t="str">
        <f>IF(Exploitation!G90="","",Exploitation!G90)</f>
        <v/>
      </c>
      <c r="V269" s="351" t="str">
        <f>IF(Exploitation!H90="","",Exploitation!H90)</f>
        <v/>
      </c>
      <c r="W269" s="281" t="str">
        <f t="shared" si="523"/>
        <v/>
      </c>
      <c r="X269" s="294" t="str">
        <f t="shared" ref="X269:X282" si="538">IF(ISERROR(VLOOKUP(W269,Bo_VS,2,FALSE)),"",VLOOKUP(W269,Bo_VS,2,FALSE))</f>
        <v/>
      </c>
      <c r="Y269" s="294" t="str">
        <f t="shared" ref="Y269:Y282" si="539">IF(ISERROR(VLOOKUP(W269,Bo_VS,3,FALSE)),"",VLOOKUP(W269,Bo_VS,3,FALSE))</f>
        <v/>
      </c>
      <c r="Z269" s="296" t="str">
        <f ca="1">IF(ISERROR($X269*$Y269*$AA20*AD242*'Donnees d''entrée'!$C$623*'Donnees d''entrée'!$C$624),"",$X269*$Y269*$AA20*AD242*'Donnees d''entrée'!$C$623*'Donnees d''entrée'!$C$624)</f>
        <v/>
      </c>
      <c r="AA269" s="296" t="str">
        <f ca="1">IF(ISERROR($X269*$Y269*$AA20*AE242*'Donnees d''entrée'!$C$623*'Donnees d''entrée'!$C$624),"",$X269*$Y269*$AA20*AE242*'Donnees d''entrée'!$C$623*'Donnees d''entrée'!$C$624)</f>
        <v/>
      </c>
      <c r="AB269" s="296" t="str">
        <f ca="1">IF(ISERROR($X269*$Y269*$AA20*AF242*'Donnees d''entrée'!$C$623*'Donnees d''entrée'!$C$624),"",$X269*$Y269*$AA20*AF242*'Donnees d''entrée'!$C$623*'Donnees d''entrée'!$C$624)</f>
        <v/>
      </c>
      <c r="AC269" s="296" t="str">
        <f>IF(ISERROR($X269*$Y269*$AA20*AG242*'Donnees d''entrée'!$C$623*'Donnees d''entrée'!$C$624),"",$X269*$Y269*$AA20*AG242*'Donnees d''entrée'!$C$623*'Donnees d''entrée'!$C$624)</f>
        <v/>
      </c>
      <c r="AD269" s="351" t="str">
        <f>IF(Exploitation!I90="","",Exploitation!I90)</f>
        <v/>
      </c>
      <c r="AE269" s="351" t="str">
        <f>IF(Exploitation!J90="","",Exploitation!J90)</f>
        <v/>
      </c>
      <c r="AF269" s="351" t="str">
        <f>IF(Exploitation!K90="","",Exploitation!K90)</f>
        <v/>
      </c>
      <c r="AG269" s="281" t="str">
        <f t="shared" si="526"/>
        <v/>
      </c>
      <c r="AH269" s="294" t="str">
        <f t="shared" si="527"/>
        <v/>
      </c>
      <c r="AI269" s="294" t="str">
        <f t="shared" si="528"/>
        <v/>
      </c>
      <c r="AJ269" s="296" t="str">
        <f ca="1">IF(ISERROR($AH269*$AI269*$AI20*AN242*'Donnees d''entrée'!$C$623*'Donnees d''entrée'!$C$624),"",$AH269*$AI269*$AI20*AN242*'Donnees d''entrée'!$C$623*'Donnees d''entrée'!$C$624)</f>
        <v/>
      </c>
      <c r="AK269" s="296" t="str">
        <f ca="1">IF(ISERROR($AH269*$AI269*$AI20*AO242*'Donnees d''entrée'!$C$623*'Donnees d''entrée'!$C$624),"",$AH269*$AI269*$AI20*AO242*'Donnees d''entrée'!$C$623*'Donnees d''entrée'!$C$624)</f>
        <v/>
      </c>
      <c r="AL269" s="296" t="str">
        <f ca="1">IF(ISERROR($AH269*$AI269*$AI20*AP242*'Donnees d''entrée'!$C$623*'Donnees d''entrée'!$C$624),"",$AH269*$AI269*$AI20*AP242*'Donnees d''entrée'!$C$623*'Donnees d''entrée'!$C$624)</f>
        <v/>
      </c>
      <c r="AM269" s="296" t="str">
        <f>IF(ISERROR($AH269*$AI269*$AI20*AQ242*'Donnees d''entrée'!$C$623*'Donnees d''entrée'!$C$624),"",$AH269*$AI269*$AI20*AQ242*'Donnees d''entrée'!$C$623*'Donnees d''entrée'!$C$624)</f>
        <v/>
      </c>
      <c r="AN269" s="351" t="str">
        <f>IF(Exploitation!L90="","",Exploitation!L90)</f>
        <v/>
      </c>
      <c r="AO269" s="351" t="str">
        <f>IF(Exploitation!M90="","",Exploitation!M90)</f>
        <v/>
      </c>
      <c r="AP269" s="351" t="str">
        <f>IF(Exploitation!N90="","",Exploitation!N90)</f>
        <v/>
      </c>
      <c r="AQ269" s="281" t="str">
        <f t="shared" si="529"/>
        <v/>
      </c>
      <c r="AR269" s="294" t="str">
        <f t="shared" ref="AR269:AR287" si="540">IF(ISERROR(VLOOKUP(AQ269,Bo_VS,2,FALSE)),"",VLOOKUP(AQ269,Bo_VS,2,FALSE))</f>
        <v/>
      </c>
      <c r="AS269" s="294" t="str">
        <f t="shared" ref="AS269:AS287" si="541">IF(ISERROR(VLOOKUP(AQ269,Bo_VS,3,FALSE)),"",VLOOKUP(AQ269,Bo_VS,3,FALSE))</f>
        <v/>
      </c>
      <c r="AT269" s="296" t="str">
        <f ca="1">IF(ISERROR($AR269*$AS269*$AQ20*AX242*'Donnees d''entrée'!$C$623*'Donnees d''entrée'!$C$624),"",$AR269*$AS269*$AQ20*AX242*'Donnees d''entrée'!$C$623*'Donnees d''entrée'!$C$624)</f>
        <v/>
      </c>
      <c r="AU269" s="296" t="str">
        <f ca="1">IF(ISERROR($AR269*$AS269*$AQ20*AY242*'Donnees d''entrée'!$C$623*'Donnees d''entrée'!$C$624),"",$AR269*$AS269*$AQ20*AY242*'Donnees d''entrée'!$C$623*'Donnees d''entrée'!$C$624)</f>
        <v/>
      </c>
      <c r="AV269" s="296" t="str">
        <f ca="1">IF(ISERROR($AR269*$AS269*$AQ20*AZ242*'Donnees d''entrée'!$C$623*'Donnees d''entrée'!$C$624),"",$AR269*$AS269*$AQ20*AZ242*'Donnees d''entrée'!$C$623*'Donnees d''entrée'!$C$624)</f>
        <v/>
      </c>
      <c r="AW269" s="296" t="str">
        <f>IF(ISERROR($AR269*$AS269*$AQ20*BA242*'Donnees d''entrée'!$C$623*'Donnees d''entrée'!$C$624),"",$AR269*$AS269*$AQ20*BA242*'Donnees d''entrée'!$C$623*'Donnees d''entrée'!$C$624)</f>
        <v/>
      </c>
      <c r="AX269" s="351" t="str">
        <f>IF(Exploitation!O90="","",Exploitation!V90)</f>
        <v/>
      </c>
      <c r="AY269" s="351" t="str">
        <f>IF(Exploitation!P90="","",Exploitation!W90)</f>
        <v/>
      </c>
      <c r="AZ269" s="351" t="str">
        <f>IF(Exploitation!Q90="","",Exploitation!X90)</f>
        <v/>
      </c>
      <c r="BA269" s="296">
        <f t="shared" ca="1" si="530"/>
        <v>0</v>
      </c>
      <c r="BB269" s="296">
        <f t="shared" ca="1" si="531"/>
        <v>0</v>
      </c>
      <c r="BC269" s="296">
        <f t="shared" ca="1" si="532"/>
        <v>0</v>
      </c>
      <c r="BD269" s="296">
        <f t="shared" si="533"/>
        <v>0</v>
      </c>
    </row>
    <row r="270" spans="1:56" hidden="1" x14ac:dyDescent="0.25">
      <c r="A270" s="279">
        <v>3</v>
      </c>
      <c r="B270" s="280" t="str">
        <f t="shared" si="534"/>
        <v/>
      </c>
      <c r="C270" s="281" t="str">
        <f t="shared" si="519"/>
        <v/>
      </c>
      <c r="D270" s="294" t="str">
        <f t="shared" ref="D270:D282" si="542">IF(ISERROR(VLOOKUP(C270,Bo_VS,2,FALSE)),"",VLOOKUP(C270,Bo_VS,2,FALSE))</f>
        <v/>
      </c>
      <c r="E270" s="294" t="str">
        <f t="shared" si="535"/>
        <v/>
      </c>
      <c r="F270" s="296" t="str">
        <f ca="1">IF(ISERROR($D270*$E270*$K21*J243*'Donnees d''entrée'!$C$623*'Donnees d''entrée'!$C$624),"",$D270*$E270*$K21*J243*'Donnees d''entrée'!$C$623*'Donnees d''entrée'!$C$624)</f>
        <v/>
      </c>
      <c r="G270" s="296" t="str">
        <f ca="1">IF(ISERROR($D270*$E270*$K21*K243*'Donnees d''entrée'!$C$623*'Donnees d''entrée'!$C$624),"",$D270*$E270*$K21*K243*'Donnees d''entrée'!$C$623*'Donnees d''entrée'!$C$624)</f>
        <v/>
      </c>
      <c r="H270" s="296" t="str">
        <f ca="1">IF(ISERROR($D270*$E270*$K21*L243*'Donnees d''entrée'!$C$623*'Donnees d''entrée'!$C$624),"",$D270*$E270*$K21*L243*'Donnees d''entrée'!$C$623*'Donnees d''entrée'!$C$624)</f>
        <v/>
      </c>
      <c r="I270" s="296" t="str">
        <f>IF(ISERROR($D270*$E270*$K21*M243*'Donnees d''entrée'!$C$623*'Donnees d''entrée'!$C$624),"",$D270*$E270*$K21*M243*'Donnees d''entrée'!$C$623*'Donnees d''entrée'!$C$624)</f>
        <v/>
      </c>
      <c r="J270" s="351" t="str">
        <f>IF(Exploitation!C91="","",Exploitation!C91)</f>
        <v/>
      </c>
      <c r="K270" s="351" t="str">
        <f>IF(Exploitation!D91="","",Exploitation!D91)</f>
        <v/>
      </c>
      <c r="L270" s="351" t="str">
        <f>IF(Exploitation!E91="","",Exploitation!E91)</f>
        <v/>
      </c>
      <c r="M270" s="281" t="str">
        <f t="shared" si="520"/>
        <v/>
      </c>
      <c r="N270" s="294" t="str">
        <f t="shared" si="536"/>
        <v/>
      </c>
      <c r="O270" s="294" t="str">
        <f t="shared" si="537"/>
        <v/>
      </c>
      <c r="P270" s="296" t="str">
        <f ca="1">IF(ISERROR($N270*$O270*$S21*T243*'Donnees d''entrée'!$C$623*'Donnees d''entrée'!$C$624),"",$N270*$O270*$S21*T243*'Donnees d''entrée'!$C$623*'Donnees d''entrée'!$C$624)</f>
        <v/>
      </c>
      <c r="Q270" s="296" t="str">
        <f ca="1">IF(ISERROR($N270*$O270*$S21*U243*'Donnees d''entrée'!$C$623*'Donnees d''entrée'!$C$624),"",$N270*$O270*$S21*U243*'Donnees d''entrée'!$C$623*'Donnees d''entrée'!$C$624)</f>
        <v/>
      </c>
      <c r="R270" s="296" t="str">
        <f ca="1">IF(ISERROR($N270*$O270*$S21*V243*'Donnees d''entrée'!$C$623*'Donnees d''entrée'!$C$624),"",$N270*$O270*$S21*V243*'Donnees d''entrée'!$C$623*'Donnees d''entrée'!$C$624)</f>
        <v/>
      </c>
      <c r="S270" s="296" t="str">
        <f>IF(ISERROR($N270*$O270*$S21*W243*'Donnees d''entrée'!$C$623*'Donnees d''entrée'!$C$624),"",$N270*$O270*$S21*W243*'Donnees d''entrée'!$C$623*'Donnees d''entrée'!$C$624)</f>
        <v/>
      </c>
      <c r="T270" s="351" t="str">
        <f>IF(Exploitation!F91="","",Exploitation!F91)</f>
        <v/>
      </c>
      <c r="U270" s="351" t="str">
        <f>IF(Exploitation!G91="","",Exploitation!G91)</f>
        <v/>
      </c>
      <c r="V270" s="351" t="str">
        <f>IF(Exploitation!H91="","",Exploitation!H91)</f>
        <v/>
      </c>
      <c r="W270" s="281" t="str">
        <f t="shared" si="523"/>
        <v/>
      </c>
      <c r="X270" s="294" t="str">
        <f t="shared" si="538"/>
        <v/>
      </c>
      <c r="Y270" s="294" t="str">
        <f t="shared" si="539"/>
        <v/>
      </c>
      <c r="Z270" s="296" t="str">
        <f ca="1">IF(ISERROR($X270*$Y270*$AA21*AD243*'Donnees d''entrée'!$C$623*'Donnees d''entrée'!$C$624),"",$X270*$Y270*$AA21*AD243*'Donnees d''entrée'!$C$623*'Donnees d''entrée'!$C$624)</f>
        <v/>
      </c>
      <c r="AA270" s="296" t="str">
        <f ca="1">IF(ISERROR($X270*$Y270*$AA21*AE243*'Donnees d''entrée'!$C$623*'Donnees d''entrée'!$C$624),"",$X270*$Y270*$AA21*AE243*'Donnees d''entrée'!$C$623*'Donnees d''entrée'!$C$624)</f>
        <v/>
      </c>
      <c r="AB270" s="296" t="str">
        <f ca="1">IF(ISERROR($X270*$Y270*$AA21*AF243*'Donnees d''entrée'!$C$623*'Donnees d''entrée'!$C$624),"",$X270*$Y270*$AA21*AF243*'Donnees d''entrée'!$C$623*'Donnees d''entrée'!$C$624)</f>
        <v/>
      </c>
      <c r="AC270" s="296" t="str">
        <f>IF(ISERROR($X270*$Y270*$AA21*AG243*'Donnees d''entrée'!$C$623*'Donnees d''entrée'!$C$624),"",$X270*$Y270*$AA21*AG243*'Donnees d''entrée'!$C$623*'Donnees d''entrée'!$C$624)</f>
        <v/>
      </c>
      <c r="AD270" s="351" t="str">
        <f>IF(Exploitation!I91="","",Exploitation!I91)</f>
        <v/>
      </c>
      <c r="AE270" s="351" t="str">
        <f>IF(Exploitation!J91="","",Exploitation!J91)</f>
        <v/>
      </c>
      <c r="AF270" s="351" t="str">
        <f>IF(Exploitation!K91="","",Exploitation!K91)</f>
        <v/>
      </c>
      <c r="AG270" s="281" t="str">
        <f t="shared" si="526"/>
        <v/>
      </c>
      <c r="AH270" s="294" t="str">
        <f t="shared" si="527"/>
        <v/>
      </c>
      <c r="AI270" s="294" t="str">
        <f t="shared" si="528"/>
        <v/>
      </c>
      <c r="AJ270" s="296" t="str">
        <f ca="1">IF(ISERROR($AH270*$AI270*$AI21*AN243*'Donnees d''entrée'!$C$623*'Donnees d''entrée'!$C$624),"",$AH270*$AI270*$AI21*AN243*'Donnees d''entrée'!$C$623*'Donnees d''entrée'!$C$624)</f>
        <v/>
      </c>
      <c r="AK270" s="296" t="str">
        <f ca="1">IF(ISERROR($AH270*$AI270*$AI21*AO243*'Donnees d''entrée'!$C$623*'Donnees d''entrée'!$C$624),"",$AH270*$AI270*$AI21*AO243*'Donnees d''entrée'!$C$623*'Donnees d''entrée'!$C$624)</f>
        <v/>
      </c>
      <c r="AL270" s="296" t="str">
        <f ca="1">IF(ISERROR($AH270*$AI270*$AI21*AP243*'Donnees d''entrée'!$C$623*'Donnees d''entrée'!$C$624),"",$AH270*$AI270*$AI21*AP243*'Donnees d''entrée'!$C$623*'Donnees d''entrée'!$C$624)</f>
        <v/>
      </c>
      <c r="AM270" s="296" t="str">
        <f>IF(ISERROR($AH270*$AI270*$AI21*AQ243*'Donnees d''entrée'!$C$623*'Donnees d''entrée'!$C$624),"",$AH270*$AI270*$AI21*AQ243*'Donnees d''entrée'!$C$623*'Donnees d''entrée'!$C$624)</f>
        <v/>
      </c>
      <c r="AN270" s="351" t="str">
        <f>IF(Exploitation!L91="","",Exploitation!L91)</f>
        <v/>
      </c>
      <c r="AO270" s="351" t="str">
        <f>IF(Exploitation!M91="","",Exploitation!M91)</f>
        <v/>
      </c>
      <c r="AP270" s="351" t="str">
        <f>IF(Exploitation!N91="","",Exploitation!N91)</f>
        <v/>
      </c>
      <c r="AQ270" s="281" t="str">
        <f t="shared" si="529"/>
        <v/>
      </c>
      <c r="AR270" s="294" t="str">
        <f t="shared" si="540"/>
        <v/>
      </c>
      <c r="AS270" s="294" t="str">
        <f t="shared" si="541"/>
        <v/>
      </c>
      <c r="AT270" s="296" t="str">
        <f ca="1">IF(ISERROR($AR270*$AS270*$AQ21*AX243*'Donnees d''entrée'!$C$623*'Donnees d''entrée'!$C$624),"",$AR270*$AS270*$AQ21*AX243*'Donnees d''entrée'!$C$623*'Donnees d''entrée'!$C$624)</f>
        <v/>
      </c>
      <c r="AU270" s="296" t="str">
        <f ca="1">IF(ISERROR($AR270*$AS270*$AQ21*AY243*'Donnees d''entrée'!$C$623*'Donnees d''entrée'!$C$624),"",$AR270*$AS270*$AQ21*AY243*'Donnees d''entrée'!$C$623*'Donnees d''entrée'!$C$624)</f>
        <v/>
      </c>
      <c r="AV270" s="296" t="str">
        <f ca="1">IF(ISERROR($AR270*$AS270*$AQ21*AZ243*'Donnees d''entrée'!$C$623*'Donnees d''entrée'!$C$624),"",$AR270*$AS270*$AQ21*AZ243*'Donnees d''entrée'!$C$623*'Donnees d''entrée'!$C$624)</f>
        <v/>
      </c>
      <c r="AW270" s="296" t="str">
        <f>IF(ISERROR($AR270*$AS270*$AQ21*BA243*'Donnees d''entrée'!$C$623*'Donnees d''entrée'!$C$624),"",$AR270*$AS270*$AQ21*BA243*'Donnees d''entrée'!$C$623*'Donnees d''entrée'!$C$624)</f>
        <v/>
      </c>
      <c r="AX270" s="351" t="str">
        <f>IF(Exploitation!O91="","",Exploitation!V91)</f>
        <v/>
      </c>
      <c r="AY270" s="351" t="str">
        <f>IF(Exploitation!P91="","",Exploitation!W91)</f>
        <v/>
      </c>
      <c r="AZ270" s="351" t="str">
        <f>IF(Exploitation!Q91="","",Exploitation!X91)</f>
        <v/>
      </c>
      <c r="BA270" s="296">
        <f t="shared" ca="1" si="530"/>
        <v>0</v>
      </c>
      <c r="BB270" s="296">
        <f t="shared" ca="1" si="531"/>
        <v>0</v>
      </c>
      <c r="BC270" s="296">
        <f t="shared" ca="1" si="532"/>
        <v>0</v>
      </c>
      <c r="BD270" s="296">
        <f t="shared" si="533"/>
        <v>0</v>
      </c>
    </row>
    <row r="271" spans="1:56" hidden="1" x14ac:dyDescent="0.25">
      <c r="A271" s="279">
        <v>4</v>
      </c>
      <c r="B271" s="280" t="str">
        <f t="shared" si="534"/>
        <v/>
      </c>
      <c r="C271" s="281" t="str">
        <f t="shared" si="519"/>
        <v/>
      </c>
      <c r="D271" s="294" t="str">
        <f t="shared" si="542"/>
        <v/>
      </c>
      <c r="E271" s="294" t="str">
        <f t="shared" si="535"/>
        <v/>
      </c>
      <c r="F271" s="296" t="str">
        <f ca="1">IF(ISERROR($D271*$E271*$K22*J244*'Donnees d''entrée'!$C$623*'Donnees d''entrée'!$C$624),"",$D271*$E271*$K22*J244*'Donnees d''entrée'!$C$623*'Donnees d''entrée'!$C$624)</f>
        <v/>
      </c>
      <c r="G271" s="296" t="str">
        <f ca="1">IF(ISERROR($D271*$E271*$K22*K244*'Donnees d''entrée'!$C$623*'Donnees d''entrée'!$C$624),"",$D271*$E271*$K22*K244*'Donnees d''entrée'!$C$623*'Donnees d''entrée'!$C$624)</f>
        <v/>
      </c>
      <c r="H271" s="296" t="str">
        <f ca="1">IF(ISERROR($D271*$E271*$K22*L244*'Donnees d''entrée'!$C$623*'Donnees d''entrée'!$C$624),"",$D271*$E271*$K22*L244*'Donnees d''entrée'!$C$623*'Donnees d''entrée'!$C$624)</f>
        <v/>
      </c>
      <c r="I271" s="296" t="str">
        <f>IF(ISERROR($D271*$E271*$K22*M244*'Donnees d''entrée'!$C$623*'Donnees d''entrée'!$C$624),"",$D271*$E271*$K22*M244*'Donnees d''entrée'!$C$623*'Donnees d''entrée'!$C$624)</f>
        <v/>
      </c>
      <c r="J271" s="351" t="str">
        <f>IF(Exploitation!C92="","",Exploitation!C92)</f>
        <v/>
      </c>
      <c r="K271" s="351" t="str">
        <f>IF(Exploitation!D92="","",Exploitation!D92)</f>
        <v/>
      </c>
      <c r="L271" s="351" t="str">
        <f>IF(Exploitation!E92="","",Exploitation!E92)</f>
        <v/>
      </c>
      <c r="M271" s="281" t="str">
        <f t="shared" si="520"/>
        <v/>
      </c>
      <c r="N271" s="294" t="str">
        <f t="shared" si="536"/>
        <v/>
      </c>
      <c r="O271" s="294" t="str">
        <f t="shared" si="537"/>
        <v/>
      </c>
      <c r="P271" s="296" t="str">
        <f ca="1">IF(ISERROR($N271*$O271*$S22*T244*'Donnees d''entrée'!$C$623*'Donnees d''entrée'!$C$624),"",$N271*$O271*$S22*T244*'Donnees d''entrée'!$C$623*'Donnees d''entrée'!$C$624)</f>
        <v/>
      </c>
      <c r="Q271" s="296" t="str">
        <f ca="1">IF(ISERROR($N271*$O271*$S22*U244*'Donnees d''entrée'!$C$623*'Donnees d''entrée'!$C$624),"",$N271*$O271*$S22*U244*'Donnees d''entrée'!$C$623*'Donnees d''entrée'!$C$624)</f>
        <v/>
      </c>
      <c r="R271" s="296" t="str">
        <f ca="1">IF(ISERROR($N271*$O271*$S22*V244*'Donnees d''entrée'!$C$623*'Donnees d''entrée'!$C$624),"",$N271*$O271*$S22*V244*'Donnees d''entrée'!$C$623*'Donnees d''entrée'!$C$624)</f>
        <v/>
      </c>
      <c r="S271" s="296" t="str">
        <f>IF(ISERROR($N271*$O271*$S22*W244*'Donnees d''entrée'!$C$623*'Donnees d''entrée'!$C$624),"",$N271*$O271*$S22*W244*'Donnees d''entrée'!$C$623*'Donnees d''entrée'!$C$624)</f>
        <v/>
      </c>
      <c r="T271" s="351" t="str">
        <f>IF(Exploitation!F92="","",Exploitation!F92)</f>
        <v/>
      </c>
      <c r="U271" s="351" t="str">
        <f>IF(Exploitation!G92="","",Exploitation!G92)</f>
        <v/>
      </c>
      <c r="V271" s="351" t="str">
        <f>IF(Exploitation!H92="","",Exploitation!H92)</f>
        <v/>
      </c>
      <c r="W271" s="281" t="str">
        <f t="shared" si="523"/>
        <v/>
      </c>
      <c r="X271" s="294" t="str">
        <f t="shared" si="538"/>
        <v/>
      </c>
      <c r="Y271" s="294" t="str">
        <f t="shared" si="539"/>
        <v/>
      </c>
      <c r="Z271" s="296" t="str">
        <f ca="1">IF(ISERROR($X271*$Y271*$AA22*AD244*'Donnees d''entrée'!$C$623*'Donnees d''entrée'!$C$624),"",$X271*$Y271*$AA22*AD244*'Donnees d''entrée'!$C$623*'Donnees d''entrée'!$C$624)</f>
        <v/>
      </c>
      <c r="AA271" s="296" t="str">
        <f ca="1">IF(ISERROR($X271*$Y271*$AA22*AE244*'Donnees d''entrée'!$C$623*'Donnees d''entrée'!$C$624),"",$X271*$Y271*$AA22*AE244*'Donnees d''entrée'!$C$623*'Donnees d''entrée'!$C$624)</f>
        <v/>
      </c>
      <c r="AB271" s="296" t="str">
        <f ca="1">IF(ISERROR($X271*$Y271*$AA22*AF244*'Donnees d''entrée'!$C$623*'Donnees d''entrée'!$C$624),"",$X271*$Y271*$AA22*AF244*'Donnees d''entrée'!$C$623*'Donnees d''entrée'!$C$624)</f>
        <v/>
      </c>
      <c r="AC271" s="296" t="str">
        <f>IF(ISERROR($X271*$Y271*$AA22*AG244*'Donnees d''entrée'!$C$623*'Donnees d''entrée'!$C$624),"",$X271*$Y271*$AA22*AG244*'Donnees d''entrée'!$C$623*'Donnees d''entrée'!$C$624)</f>
        <v/>
      </c>
      <c r="AD271" s="351" t="str">
        <f>IF(Exploitation!I92="","",Exploitation!I92)</f>
        <v/>
      </c>
      <c r="AE271" s="351" t="str">
        <f>IF(Exploitation!J92="","",Exploitation!J92)</f>
        <v/>
      </c>
      <c r="AF271" s="351" t="str">
        <f>IF(Exploitation!K92="","",Exploitation!K92)</f>
        <v/>
      </c>
      <c r="AG271" s="281" t="str">
        <f t="shared" si="526"/>
        <v/>
      </c>
      <c r="AH271" s="294" t="str">
        <f t="shared" si="527"/>
        <v/>
      </c>
      <c r="AI271" s="294" t="str">
        <f t="shared" si="528"/>
        <v/>
      </c>
      <c r="AJ271" s="296" t="str">
        <f ca="1">IF(ISERROR($AH271*$AI271*$AI22*AN244*'Donnees d''entrée'!$C$623*'Donnees d''entrée'!$C$624),"",$AH271*$AI271*$AI22*AN244*'Donnees d''entrée'!$C$623*'Donnees d''entrée'!$C$624)</f>
        <v/>
      </c>
      <c r="AK271" s="296" t="str">
        <f ca="1">IF(ISERROR($AH271*$AI271*$AI22*AO244*'Donnees d''entrée'!$C$623*'Donnees d''entrée'!$C$624),"",$AH271*$AI271*$AI22*AO244*'Donnees d''entrée'!$C$623*'Donnees d''entrée'!$C$624)</f>
        <v/>
      </c>
      <c r="AL271" s="296" t="str">
        <f ca="1">IF(ISERROR($AH271*$AI271*$AI22*AP244*'Donnees d''entrée'!$C$623*'Donnees d''entrée'!$C$624),"",$AH271*$AI271*$AI22*AP244*'Donnees d''entrée'!$C$623*'Donnees d''entrée'!$C$624)</f>
        <v/>
      </c>
      <c r="AM271" s="296" t="str">
        <f>IF(ISERROR($AH271*$AI271*$AI22*AQ244*'Donnees d''entrée'!$C$623*'Donnees d''entrée'!$C$624),"",$AH271*$AI271*$AI22*AQ244*'Donnees d''entrée'!$C$623*'Donnees d''entrée'!$C$624)</f>
        <v/>
      </c>
      <c r="AN271" s="351" t="str">
        <f>IF(Exploitation!L92="","",Exploitation!L92)</f>
        <v/>
      </c>
      <c r="AO271" s="351" t="str">
        <f>IF(Exploitation!M92="","",Exploitation!M92)</f>
        <v/>
      </c>
      <c r="AP271" s="351" t="str">
        <f>IF(Exploitation!N92="","",Exploitation!N92)</f>
        <v/>
      </c>
      <c r="AQ271" s="281" t="str">
        <f t="shared" si="529"/>
        <v/>
      </c>
      <c r="AR271" s="294" t="str">
        <f t="shared" si="540"/>
        <v/>
      </c>
      <c r="AS271" s="294" t="str">
        <f t="shared" si="541"/>
        <v/>
      </c>
      <c r="AT271" s="296" t="str">
        <f ca="1">IF(ISERROR($AR271*$AS271*$AQ22*AX244*'Donnees d''entrée'!$C$623*'Donnees d''entrée'!$C$624),"",$AR271*$AS271*$AQ22*AX244*'Donnees d''entrée'!$C$623*'Donnees d''entrée'!$C$624)</f>
        <v/>
      </c>
      <c r="AU271" s="296" t="str">
        <f ca="1">IF(ISERROR($AR271*$AS271*$AQ22*AY244*'Donnees d''entrée'!$C$623*'Donnees d''entrée'!$C$624),"",$AR271*$AS271*$AQ22*AY244*'Donnees d''entrée'!$C$623*'Donnees d''entrée'!$C$624)</f>
        <v/>
      </c>
      <c r="AV271" s="296" t="str">
        <f ca="1">IF(ISERROR($AR271*$AS271*$AQ22*AZ244*'Donnees d''entrée'!$C$623*'Donnees d''entrée'!$C$624),"",$AR271*$AS271*$AQ22*AZ244*'Donnees d''entrée'!$C$623*'Donnees d''entrée'!$C$624)</f>
        <v/>
      </c>
      <c r="AW271" s="296" t="str">
        <f>IF(ISERROR($AR271*$AS271*$AQ22*BA244*'Donnees d''entrée'!$C$623*'Donnees d''entrée'!$C$624),"",$AR271*$AS271*$AQ22*BA244*'Donnees d''entrée'!$C$623*'Donnees d''entrée'!$C$624)</f>
        <v/>
      </c>
      <c r="AX271" s="351" t="str">
        <f>IF(Exploitation!O92="","",Exploitation!V92)</f>
        <v/>
      </c>
      <c r="AY271" s="351" t="str">
        <f>IF(Exploitation!P92="","",Exploitation!W92)</f>
        <v/>
      </c>
      <c r="AZ271" s="351" t="str">
        <f>IF(Exploitation!Q92="","",Exploitation!X92)</f>
        <v/>
      </c>
      <c r="BA271" s="296">
        <f t="shared" ca="1" si="530"/>
        <v>0</v>
      </c>
      <c r="BB271" s="296">
        <f t="shared" ca="1" si="531"/>
        <v>0</v>
      </c>
      <c r="BC271" s="296">
        <f t="shared" ca="1" si="532"/>
        <v>0</v>
      </c>
      <c r="BD271" s="296">
        <f t="shared" si="533"/>
        <v>0</v>
      </c>
    </row>
    <row r="272" spans="1:56" hidden="1" x14ac:dyDescent="0.25">
      <c r="A272" s="279">
        <v>5</v>
      </c>
      <c r="B272" s="280" t="str">
        <f t="shared" si="534"/>
        <v/>
      </c>
      <c r="C272" s="281" t="str">
        <f t="shared" si="519"/>
        <v/>
      </c>
      <c r="D272" s="294" t="str">
        <f t="shared" si="542"/>
        <v/>
      </c>
      <c r="E272" s="294" t="str">
        <f t="shared" si="535"/>
        <v/>
      </c>
      <c r="F272" s="296" t="str">
        <f ca="1">IF(ISERROR($D272*$E272*$K23*J245*'Donnees d''entrée'!$C$623*'Donnees d''entrée'!$C$624),"",$D272*$E272*$K23*J245*'Donnees d''entrée'!$C$623*'Donnees d''entrée'!$C$624)</f>
        <v/>
      </c>
      <c r="G272" s="296" t="str">
        <f ca="1">IF(ISERROR($D272*$E272*$K23*K245*'Donnees d''entrée'!$C$623*'Donnees d''entrée'!$C$624),"",$D272*$E272*$K23*K245*'Donnees d''entrée'!$C$623*'Donnees d''entrée'!$C$624)</f>
        <v/>
      </c>
      <c r="H272" s="296" t="str">
        <f ca="1">IF(ISERROR($D272*$E272*$K23*L245*'Donnees d''entrée'!$C$623*'Donnees d''entrée'!$C$624),"",$D272*$E272*$K23*L245*'Donnees d''entrée'!$C$623*'Donnees d''entrée'!$C$624)</f>
        <v/>
      </c>
      <c r="I272" s="296" t="str">
        <f>IF(ISERROR($D272*$E272*$K23*M245*'Donnees d''entrée'!$C$623*'Donnees d''entrée'!$C$624),"",$D272*$E272*$K23*M245*'Donnees d''entrée'!$C$623*'Donnees d''entrée'!$C$624)</f>
        <v/>
      </c>
      <c r="J272" s="351" t="str">
        <f>IF(Exploitation!C93="","",Exploitation!C93)</f>
        <v/>
      </c>
      <c r="K272" s="351" t="str">
        <f>IF(Exploitation!D93="","",Exploitation!D93)</f>
        <v/>
      </c>
      <c r="L272" s="351" t="str">
        <f>IF(Exploitation!E93="","",Exploitation!E93)</f>
        <v/>
      </c>
      <c r="M272" s="281" t="str">
        <f t="shared" si="520"/>
        <v/>
      </c>
      <c r="N272" s="294" t="str">
        <f t="shared" si="536"/>
        <v/>
      </c>
      <c r="O272" s="294" t="str">
        <f t="shared" si="537"/>
        <v/>
      </c>
      <c r="P272" s="296" t="str">
        <f ca="1">IF(ISERROR($N272*$O272*$S23*T245*'Donnees d''entrée'!$C$623*'Donnees d''entrée'!$C$624),"",$N272*$O272*$S23*T245*'Donnees d''entrée'!$C$623*'Donnees d''entrée'!$C$624)</f>
        <v/>
      </c>
      <c r="Q272" s="296" t="str">
        <f ca="1">IF(ISERROR($N272*$O272*$S23*U245*'Donnees d''entrée'!$C$623*'Donnees d''entrée'!$C$624),"",$N272*$O272*$S23*U245*'Donnees d''entrée'!$C$623*'Donnees d''entrée'!$C$624)</f>
        <v/>
      </c>
      <c r="R272" s="296" t="str">
        <f ca="1">IF(ISERROR($N272*$O272*$S23*V245*'Donnees d''entrée'!$C$623*'Donnees d''entrée'!$C$624),"",$N272*$O272*$S23*V245*'Donnees d''entrée'!$C$623*'Donnees d''entrée'!$C$624)</f>
        <v/>
      </c>
      <c r="S272" s="296" t="str">
        <f>IF(ISERROR($N272*$O272*$S23*W245*'Donnees d''entrée'!$C$623*'Donnees d''entrée'!$C$624),"",$N272*$O272*$S23*W245*'Donnees d''entrée'!$C$623*'Donnees d''entrée'!$C$624)</f>
        <v/>
      </c>
      <c r="T272" s="351" t="str">
        <f>IF(Exploitation!F93="","",Exploitation!F93)</f>
        <v/>
      </c>
      <c r="U272" s="351" t="str">
        <f>IF(Exploitation!G93="","",Exploitation!G93)</f>
        <v/>
      </c>
      <c r="V272" s="351" t="str">
        <f>IF(Exploitation!H93="","",Exploitation!H93)</f>
        <v/>
      </c>
      <c r="W272" s="281" t="str">
        <f t="shared" si="523"/>
        <v/>
      </c>
      <c r="X272" s="294" t="str">
        <f t="shared" si="538"/>
        <v/>
      </c>
      <c r="Y272" s="294" t="str">
        <f t="shared" si="539"/>
        <v/>
      </c>
      <c r="Z272" s="296" t="str">
        <f ca="1">IF(ISERROR($X272*$Y272*$AA23*AD245*'Donnees d''entrée'!$C$623*'Donnees d''entrée'!$C$624),"",$X272*$Y272*$AA23*AD245*'Donnees d''entrée'!$C$623*'Donnees d''entrée'!$C$624)</f>
        <v/>
      </c>
      <c r="AA272" s="296" t="str">
        <f ca="1">IF(ISERROR($X272*$Y272*$AA23*AE245*'Donnees d''entrée'!$C$623*'Donnees d''entrée'!$C$624),"",$X272*$Y272*$AA23*AE245*'Donnees d''entrée'!$C$623*'Donnees d''entrée'!$C$624)</f>
        <v/>
      </c>
      <c r="AB272" s="296" t="str">
        <f ca="1">IF(ISERROR($X272*$Y272*$AA23*AF245*'Donnees d''entrée'!$C$623*'Donnees d''entrée'!$C$624),"",$X272*$Y272*$AA23*AF245*'Donnees d''entrée'!$C$623*'Donnees d''entrée'!$C$624)</f>
        <v/>
      </c>
      <c r="AC272" s="296" t="str">
        <f>IF(ISERROR($X272*$Y272*$AA23*AG245*'Donnees d''entrée'!$C$623*'Donnees d''entrée'!$C$624),"",$X272*$Y272*$AA23*AG245*'Donnees d''entrée'!$C$623*'Donnees d''entrée'!$C$624)</f>
        <v/>
      </c>
      <c r="AD272" s="351" t="str">
        <f>IF(Exploitation!I93="","",Exploitation!I93)</f>
        <v/>
      </c>
      <c r="AE272" s="351" t="str">
        <f>IF(Exploitation!J93="","",Exploitation!J93)</f>
        <v/>
      </c>
      <c r="AF272" s="351" t="str">
        <f>IF(Exploitation!K93="","",Exploitation!K93)</f>
        <v/>
      </c>
      <c r="AG272" s="281" t="str">
        <f t="shared" si="526"/>
        <v/>
      </c>
      <c r="AH272" s="294" t="str">
        <f t="shared" si="527"/>
        <v/>
      </c>
      <c r="AI272" s="294" t="str">
        <f t="shared" si="528"/>
        <v/>
      </c>
      <c r="AJ272" s="296" t="str">
        <f ca="1">IF(ISERROR($AH272*$AI272*$AI23*AN245*'Donnees d''entrée'!$C$623*'Donnees d''entrée'!$C$624),"",$AH272*$AI272*$AI23*AN245*'Donnees d''entrée'!$C$623*'Donnees d''entrée'!$C$624)</f>
        <v/>
      </c>
      <c r="AK272" s="296" t="str">
        <f ca="1">IF(ISERROR($AH272*$AI272*$AI23*AO245*'Donnees d''entrée'!$C$623*'Donnees d''entrée'!$C$624),"",$AH272*$AI272*$AI23*AO245*'Donnees d''entrée'!$C$623*'Donnees d''entrée'!$C$624)</f>
        <v/>
      </c>
      <c r="AL272" s="296" t="str">
        <f ca="1">IF(ISERROR($AH272*$AI272*$AI23*AP245*'Donnees d''entrée'!$C$623*'Donnees d''entrée'!$C$624),"",$AH272*$AI272*$AI23*AP245*'Donnees d''entrée'!$C$623*'Donnees d''entrée'!$C$624)</f>
        <v/>
      </c>
      <c r="AM272" s="296" t="str">
        <f>IF(ISERROR($AH272*$AI272*$AI23*AQ245*'Donnees d''entrée'!$C$623*'Donnees d''entrée'!$C$624),"",$AH272*$AI272*$AI23*AQ245*'Donnees d''entrée'!$C$623*'Donnees d''entrée'!$C$624)</f>
        <v/>
      </c>
      <c r="AN272" s="351" t="str">
        <f>IF(Exploitation!L93="","",Exploitation!L93)</f>
        <v/>
      </c>
      <c r="AO272" s="351" t="str">
        <f>IF(Exploitation!M93="","",Exploitation!M93)</f>
        <v/>
      </c>
      <c r="AP272" s="351" t="str">
        <f>IF(Exploitation!N93="","",Exploitation!N93)</f>
        <v/>
      </c>
      <c r="AQ272" s="281" t="str">
        <f t="shared" si="529"/>
        <v/>
      </c>
      <c r="AR272" s="294" t="str">
        <f t="shared" si="540"/>
        <v/>
      </c>
      <c r="AS272" s="294" t="str">
        <f t="shared" si="541"/>
        <v/>
      </c>
      <c r="AT272" s="296" t="str">
        <f ca="1">IF(ISERROR($AR272*$AS272*$AQ23*AX245*'Donnees d''entrée'!$C$623*'Donnees d''entrée'!$C$624),"",$AR272*$AS272*$AQ23*AX245*'Donnees d''entrée'!$C$623*'Donnees d''entrée'!$C$624)</f>
        <v/>
      </c>
      <c r="AU272" s="296" t="str">
        <f ca="1">IF(ISERROR($AR272*$AS272*$AQ23*AY245*'Donnees d''entrée'!$C$623*'Donnees d''entrée'!$C$624),"",$AR272*$AS272*$AQ23*AY245*'Donnees d''entrée'!$C$623*'Donnees d''entrée'!$C$624)</f>
        <v/>
      </c>
      <c r="AV272" s="296" t="str">
        <f ca="1">IF(ISERROR($AR272*$AS272*$AQ23*AZ245*'Donnees d''entrée'!$C$623*'Donnees d''entrée'!$C$624),"",$AR272*$AS272*$AQ23*AZ245*'Donnees d''entrée'!$C$623*'Donnees d''entrée'!$C$624)</f>
        <v/>
      </c>
      <c r="AW272" s="296" t="str">
        <f>IF(ISERROR($AR272*$AS272*$AQ23*BA245*'Donnees d''entrée'!$C$623*'Donnees d''entrée'!$C$624),"",$AR272*$AS272*$AQ23*BA245*'Donnees d''entrée'!$C$623*'Donnees d''entrée'!$C$624)</f>
        <v/>
      </c>
      <c r="AX272" s="351" t="str">
        <f>IF(Exploitation!O93="","",Exploitation!V93)</f>
        <v/>
      </c>
      <c r="AY272" s="351" t="str">
        <f>IF(Exploitation!P93="","",Exploitation!W93)</f>
        <v/>
      </c>
      <c r="AZ272" s="351" t="str">
        <f>IF(Exploitation!Q93="","",Exploitation!X93)</f>
        <v/>
      </c>
      <c r="BA272" s="296">
        <f t="shared" ca="1" si="530"/>
        <v>0</v>
      </c>
      <c r="BB272" s="296">
        <f t="shared" ca="1" si="531"/>
        <v>0</v>
      </c>
      <c r="BC272" s="296">
        <f t="shared" ca="1" si="532"/>
        <v>0</v>
      </c>
      <c r="BD272" s="296">
        <f t="shared" si="533"/>
        <v>0</v>
      </c>
    </row>
    <row r="273" spans="1:56" hidden="1" x14ac:dyDescent="0.25">
      <c r="A273" s="279">
        <v>6</v>
      </c>
      <c r="B273" s="280" t="str">
        <f t="shared" si="534"/>
        <v/>
      </c>
      <c r="C273" s="281" t="str">
        <f t="shared" si="519"/>
        <v/>
      </c>
      <c r="D273" s="294" t="str">
        <f t="shared" si="542"/>
        <v/>
      </c>
      <c r="E273" s="294" t="str">
        <f t="shared" si="535"/>
        <v/>
      </c>
      <c r="F273" s="296" t="str">
        <f ca="1">IF(ISERROR($D273*$E273*$K24*J246*'Donnees d''entrée'!$C$623*'Donnees d''entrée'!$C$624),"",$D273*$E273*$K24*J246*'Donnees d''entrée'!$C$623*'Donnees d''entrée'!$C$624)</f>
        <v/>
      </c>
      <c r="G273" s="296" t="str">
        <f ca="1">IF(ISERROR($D273*$E273*$K24*K246*'Donnees d''entrée'!$C$623*'Donnees d''entrée'!$C$624),"",$D273*$E273*$K24*K246*'Donnees d''entrée'!$C$623*'Donnees d''entrée'!$C$624)</f>
        <v/>
      </c>
      <c r="H273" s="296" t="str">
        <f ca="1">IF(ISERROR($D273*$E273*$K24*L246*'Donnees d''entrée'!$C$623*'Donnees d''entrée'!$C$624),"",$D273*$E273*$K24*L246*'Donnees d''entrée'!$C$623*'Donnees d''entrée'!$C$624)</f>
        <v/>
      </c>
      <c r="I273" s="296" t="str">
        <f>IF(ISERROR($D273*$E273*$K24*M246*'Donnees d''entrée'!$C$623*'Donnees d''entrée'!$C$624),"",$D273*$E273*$K24*M246*'Donnees d''entrée'!$C$623*'Donnees d''entrée'!$C$624)</f>
        <v/>
      </c>
      <c r="J273" s="351" t="str">
        <f>IF(Exploitation!C94="","",Exploitation!C94)</f>
        <v/>
      </c>
      <c r="K273" s="351" t="str">
        <f>IF(Exploitation!D94="","",Exploitation!D94)</f>
        <v/>
      </c>
      <c r="L273" s="351" t="str">
        <f>IF(Exploitation!E94="","",Exploitation!E94)</f>
        <v/>
      </c>
      <c r="M273" s="281" t="str">
        <f t="shared" si="520"/>
        <v/>
      </c>
      <c r="N273" s="294" t="str">
        <f t="shared" si="536"/>
        <v/>
      </c>
      <c r="O273" s="294" t="str">
        <f t="shared" si="537"/>
        <v/>
      </c>
      <c r="P273" s="296" t="str">
        <f ca="1">IF(ISERROR($N273*$O273*$S24*T246*'Donnees d''entrée'!$C$623*'Donnees d''entrée'!$C$624),"",$N273*$O273*$S24*T246*'Donnees d''entrée'!$C$623*'Donnees d''entrée'!$C$624)</f>
        <v/>
      </c>
      <c r="Q273" s="296" t="str">
        <f ca="1">IF(ISERROR($N273*$O273*$S24*U246*'Donnees d''entrée'!$C$623*'Donnees d''entrée'!$C$624),"",$N273*$O273*$S24*U246*'Donnees d''entrée'!$C$623*'Donnees d''entrée'!$C$624)</f>
        <v/>
      </c>
      <c r="R273" s="296" t="str">
        <f ca="1">IF(ISERROR($N273*$O273*$S24*V246*'Donnees d''entrée'!$C$623*'Donnees d''entrée'!$C$624),"",$N273*$O273*$S24*V246*'Donnees d''entrée'!$C$623*'Donnees d''entrée'!$C$624)</f>
        <v/>
      </c>
      <c r="S273" s="296" t="str">
        <f>IF(ISERROR($N273*$O273*$S24*W246*'Donnees d''entrée'!$C$623*'Donnees d''entrée'!$C$624),"",$N273*$O273*$S24*W246*'Donnees d''entrée'!$C$623*'Donnees d''entrée'!$C$624)</f>
        <v/>
      </c>
      <c r="T273" s="351" t="str">
        <f>IF(Exploitation!F94="","",Exploitation!F94)</f>
        <v/>
      </c>
      <c r="U273" s="351" t="str">
        <f>IF(Exploitation!G94="","",Exploitation!G94)</f>
        <v/>
      </c>
      <c r="V273" s="351" t="str">
        <f>IF(Exploitation!H94="","",Exploitation!H94)</f>
        <v/>
      </c>
      <c r="W273" s="281" t="str">
        <f t="shared" si="523"/>
        <v/>
      </c>
      <c r="X273" s="294" t="str">
        <f t="shared" si="538"/>
        <v/>
      </c>
      <c r="Y273" s="294" t="str">
        <f t="shared" si="539"/>
        <v/>
      </c>
      <c r="Z273" s="296" t="str">
        <f ca="1">IF(ISERROR($X273*$Y273*$AA24*AD246*'Donnees d''entrée'!$C$623*'Donnees d''entrée'!$C$624),"",$X273*$Y273*$AA24*AD246*'Donnees d''entrée'!$C$623*'Donnees d''entrée'!$C$624)</f>
        <v/>
      </c>
      <c r="AA273" s="296" t="str">
        <f ca="1">IF(ISERROR($X273*$Y273*$AA24*AE246*'Donnees d''entrée'!$C$623*'Donnees d''entrée'!$C$624),"",$X273*$Y273*$AA24*AE246*'Donnees d''entrée'!$C$623*'Donnees d''entrée'!$C$624)</f>
        <v/>
      </c>
      <c r="AB273" s="296" t="str">
        <f ca="1">IF(ISERROR($X273*$Y273*$AA24*AF246*'Donnees d''entrée'!$C$623*'Donnees d''entrée'!$C$624),"",$X273*$Y273*$AA24*AF246*'Donnees d''entrée'!$C$623*'Donnees d''entrée'!$C$624)</f>
        <v/>
      </c>
      <c r="AC273" s="296" t="str">
        <f>IF(ISERROR($X273*$Y273*$AA24*AG246*'Donnees d''entrée'!$C$623*'Donnees d''entrée'!$C$624),"",$X273*$Y273*$AA24*AG246*'Donnees d''entrée'!$C$623*'Donnees d''entrée'!$C$624)</f>
        <v/>
      </c>
      <c r="AD273" s="351" t="str">
        <f>IF(Exploitation!I94="","",Exploitation!I94)</f>
        <v/>
      </c>
      <c r="AE273" s="351" t="str">
        <f>IF(Exploitation!J94="","",Exploitation!J94)</f>
        <v/>
      </c>
      <c r="AF273" s="351" t="str">
        <f>IF(Exploitation!K94="","",Exploitation!K94)</f>
        <v/>
      </c>
      <c r="AG273" s="281" t="str">
        <f t="shared" si="526"/>
        <v/>
      </c>
      <c r="AH273" s="294" t="str">
        <f t="shared" si="527"/>
        <v/>
      </c>
      <c r="AI273" s="294" t="str">
        <f t="shared" si="528"/>
        <v/>
      </c>
      <c r="AJ273" s="296" t="str">
        <f ca="1">IF(ISERROR($AH273*$AI273*$AI24*AN246*'Donnees d''entrée'!$C$623*'Donnees d''entrée'!$C$624),"",$AH273*$AI273*$AI24*AN246*'Donnees d''entrée'!$C$623*'Donnees d''entrée'!$C$624)</f>
        <v/>
      </c>
      <c r="AK273" s="296" t="str">
        <f ca="1">IF(ISERROR($AH273*$AI273*$AI24*AO246*'Donnees d''entrée'!$C$623*'Donnees d''entrée'!$C$624),"",$AH273*$AI273*$AI24*AO246*'Donnees d''entrée'!$C$623*'Donnees d''entrée'!$C$624)</f>
        <v/>
      </c>
      <c r="AL273" s="296" t="str">
        <f ca="1">IF(ISERROR($AH273*$AI273*$AI24*AP246*'Donnees d''entrée'!$C$623*'Donnees d''entrée'!$C$624),"",$AH273*$AI273*$AI24*AP246*'Donnees d''entrée'!$C$623*'Donnees d''entrée'!$C$624)</f>
        <v/>
      </c>
      <c r="AM273" s="296" t="str">
        <f>IF(ISERROR($AH273*$AI273*$AI24*AQ246*'Donnees d''entrée'!$C$623*'Donnees d''entrée'!$C$624),"",$AH273*$AI273*$AI24*AQ246*'Donnees d''entrée'!$C$623*'Donnees d''entrée'!$C$624)</f>
        <v/>
      </c>
      <c r="AN273" s="351" t="str">
        <f>IF(Exploitation!L94="","",Exploitation!L94)</f>
        <v/>
      </c>
      <c r="AO273" s="351" t="str">
        <f>IF(Exploitation!M94="","",Exploitation!M94)</f>
        <v/>
      </c>
      <c r="AP273" s="351" t="str">
        <f>IF(Exploitation!N94="","",Exploitation!N94)</f>
        <v/>
      </c>
      <c r="AQ273" s="281" t="str">
        <f t="shared" si="529"/>
        <v/>
      </c>
      <c r="AR273" s="294" t="str">
        <f t="shared" si="540"/>
        <v/>
      </c>
      <c r="AS273" s="294" t="str">
        <f t="shared" si="541"/>
        <v/>
      </c>
      <c r="AT273" s="296" t="str">
        <f ca="1">IF(ISERROR($AR273*$AS273*$AQ24*AX246*'Donnees d''entrée'!$C$623*'Donnees d''entrée'!$C$624),"",$AR273*$AS273*$AQ24*AX246*'Donnees d''entrée'!$C$623*'Donnees d''entrée'!$C$624)</f>
        <v/>
      </c>
      <c r="AU273" s="296" t="str">
        <f ca="1">IF(ISERROR($AR273*$AS273*$AQ24*AY246*'Donnees d''entrée'!$C$623*'Donnees d''entrée'!$C$624),"",$AR273*$AS273*$AQ24*AY246*'Donnees d''entrée'!$C$623*'Donnees d''entrée'!$C$624)</f>
        <v/>
      </c>
      <c r="AV273" s="296" t="str">
        <f ca="1">IF(ISERROR($AR273*$AS273*$AQ24*AZ246*'Donnees d''entrée'!$C$623*'Donnees d''entrée'!$C$624),"",$AR273*$AS273*$AQ24*AZ246*'Donnees d''entrée'!$C$623*'Donnees d''entrée'!$C$624)</f>
        <v/>
      </c>
      <c r="AW273" s="296" t="str">
        <f>IF(ISERROR($AR273*$AS273*$AQ24*BA246*'Donnees d''entrée'!$C$623*'Donnees d''entrée'!$C$624),"",$AR273*$AS273*$AQ24*BA246*'Donnees d''entrée'!$C$623*'Donnees d''entrée'!$C$624)</f>
        <v/>
      </c>
      <c r="AX273" s="351" t="str">
        <f>IF(Exploitation!O94="","",Exploitation!V94)</f>
        <v/>
      </c>
      <c r="AY273" s="351" t="str">
        <f>IF(Exploitation!P94="","",Exploitation!W94)</f>
        <v/>
      </c>
      <c r="AZ273" s="351" t="str">
        <f>IF(Exploitation!Q94="","",Exploitation!X94)</f>
        <v/>
      </c>
      <c r="BA273" s="296">
        <f t="shared" ca="1" si="530"/>
        <v>0</v>
      </c>
      <c r="BB273" s="296">
        <f t="shared" ca="1" si="531"/>
        <v>0</v>
      </c>
      <c r="BC273" s="296">
        <f t="shared" ca="1" si="532"/>
        <v>0</v>
      </c>
      <c r="BD273" s="296">
        <f t="shared" si="533"/>
        <v>0</v>
      </c>
    </row>
    <row r="274" spans="1:56" hidden="1" x14ac:dyDescent="0.25">
      <c r="A274" s="279">
        <v>7</v>
      </c>
      <c r="B274" s="280" t="str">
        <f t="shared" si="534"/>
        <v/>
      </c>
      <c r="C274" s="281" t="str">
        <f t="shared" si="519"/>
        <v/>
      </c>
      <c r="D274" s="294" t="str">
        <f t="shared" si="542"/>
        <v/>
      </c>
      <c r="E274" s="294" t="str">
        <f t="shared" si="535"/>
        <v/>
      </c>
      <c r="F274" s="296" t="str">
        <f ca="1">IF(ISERROR($D274*$E274*$K25*J247*'Donnees d''entrée'!$C$623*'Donnees d''entrée'!$C$624),"",$D274*$E274*$K25*J247*'Donnees d''entrée'!$C$623*'Donnees d''entrée'!$C$624)</f>
        <v/>
      </c>
      <c r="G274" s="296" t="str">
        <f ca="1">IF(ISERROR($D274*$E274*$K25*K247*'Donnees d''entrée'!$C$623*'Donnees d''entrée'!$C$624),"",$D274*$E274*$K25*K247*'Donnees d''entrée'!$C$623*'Donnees d''entrée'!$C$624)</f>
        <v/>
      </c>
      <c r="H274" s="296" t="str">
        <f ca="1">IF(ISERROR($D274*$E274*$K25*L247*'Donnees d''entrée'!$C$623*'Donnees d''entrée'!$C$624),"",$D274*$E274*$K25*L247*'Donnees d''entrée'!$C$623*'Donnees d''entrée'!$C$624)</f>
        <v/>
      </c>
      <c r="I274" s="296" t="str">
        <f>IF(ISERROR($D274*$E274*$K25*M247*'Donnees d''entrée'!$C$623*'Donnees d''entrée'!$C$624),"",$D274*$E274*$K25*M247*'Donnees d''entrée'!$C$623*'Donnees d''entrée'!$C$624)</f>
        <v/>
      </c>
      <c r="J274" s="351" t="str">
        <f>IF(Exploitation!C95="","",Exploitation!C95)</f>
        <v/>
      </c>
      <c r="K274" s="351" t="str">
        <f>IF(Exploitation!D95="","",Exploitation!D95)</f>
        <v/>
      </c>
      <c r="L274" s="351" t="str">
        <f>IF(Exploitation!E95="","",Exploitation!E95)</f>
        <v/>
      </c>
      <c r="M274" s="281" t="str">
        <f t="shared" si="520"/>
        <v/>
      </c>
      <c r="N274" s="294" t="str">
        <f t="shared" si="536"/>
        <v/>
      </c>
      <c r="O274" s="294" t="str">
        <f t="shared" si="537"/>
        <v/>
      </c>
      <c r="P274" s="296" t="str">
        <f ca="1">IF(ISERROR($N274*$O274*$S25*T247*'Donnees d''entrée'!$C$623*'Donnees d''entrée'!$C$624),"",$N274*$O274*$S25*T247*'Donnees d''entrée'!$C$623*'Donnees d''entrée'!$C$624)</f>
        <v/>
      </c>
      <c r="Q274" s="296" t="str">
        <f ca="1">IF(ISERROR($N274*$O274*$S25*U247*'Donnees d''entrée'!$C$623*'Donnees d''entrée'!$C$624),"",$N274*$O274*$S25*U247*'Donnees d''entrée'!$C$623*'Donnees d''entrée'!$C$624)</f>
        <v/>
      </c>
      <c r="R274" s="296" t="str">
        <f ca="1">IF(ISERROR($N274*$O274*$S25*V247*'Donnees d''entrée'!$C$623*'Donnees d''entrée'!$C$624),"",$N274*$O274*$S25*V247*'Donnees d''entrée'!$C$623*'Donnees d''entrée'!$C$624)</f>
        <v/>
      </c>
      <c r="S274" s="296" t="str">
        <f>IF(ISERROR($N274*$O274*$S25*W247*'Donnees d''entrée'!$C$623*'Donnees d''entrée'!$C$624),"",$N274*$O274*$S25*W247*'Donnees d''entrée'!$C$623*'Donnees d''entrée'!$C$624)</f>
        <v/>
      </c>
      <c r="T274" s="351" t="str">
        <f>IF(Exploitation!F95="","",Exploitation!F95)</f>
        <v/>
      </c>
      <c r="U274" s="351" t="str">
        <f>IF(Exploitation!G95="","",Exploitation!G95)</f>
        <v/>
      </c>
      <c r="V274" s="351" t="str">
        <f>IF(Exploitation!H95="","",Exploitation!H95)</f>
        <v/>
      </c>
      <c r="W274" s="281" t="str">
        <f t="shared" si="523"/>
        <v/>
      </c>
      <c r="X274" s="294" t="str">
        <f t="shared" si="538"/>
        <v/>
      </c>
      <c r="Y274" s="294" t="str">
        <f t="shared" si="539"/>
        <v/>
      </c>
      <c r="Z274" s="296" t="str">
        <f ca="1">IF(ISERROR($X274*$Y274*$AA25*AD247*'Donnees d''entrée'!$C$623*'Donnees d''entrée'!$C$624),"",$X274*$Y274*$AA25*AD247*'Donnees d''entrée'!$C$623*'Donnees d''entrée'!$C$624)</f>
        <v/>
      </c>
      <c r="AA274" s="296" t="str">
        <f ca="1">IF(ISERROR($X274*$Y274*$AA25*AE247*'Donnees d''entrée'!$C$623*'Donnees d''entrée'!$C$624),"",$X274*$Y274*$AA25*AE247*'Donnees d''entrée'!$C$623*'Donnees d''entrée'!$C$624)</f>
        <v/>
      </c>
      <c r="AB274" s="296" t="str">
        <f ca="1">IF(ISERROR($X274*$Y274*$AA25*AF247*'Donnees d''entrée'!$C$623*'Donnees d''entrée'!$C$624),"",$X274*$Y274*$AA25*AF247*'Donnees d''entrée'!$C$623*'Donnees d''entrée'!$C$624)</f>
        <v/>
      </c>
      <c r="AC274" s="296" t="str">
        <f>IF(ISERROR($X274*$Y274*$AA25*AG247*'Donnees d''entrée'!$C$623*'Donnees d''entrée'!$C$624),"",$X274*$Y274*$AA25*AG247*'Donnees d''entrée'!$C$623*'Donnees d''entrée'!$C$624)</f>
        <v/>
      </c>
      <c r="AD274" s="351" t="str">
        <f>IF(Exploitation!I95="","",Exploitation!I95)</f>
        <v/>
      </c>
      <c r="AE274" s="351" t="str">
        <f>IF(Exploitation!J95="","",Exploitation!J95)</f>
        <v/>
      </c>
      <c r="AF274" s="351" t="str">
        <f>IF(Exploitation!K95="","",Exploitation!K95)</f>
        <v/>
      </c>
      <c r="AG274" s="281" t="str">
        <f t="shared" si="526"/>
        <v/>
      </c>
      <c r="AH274" s="294" t="str">
        <f t="shared" si="527"/>
        <v/>
      </c>
      <c r="AI274" s="294" t="str">
        <f t="shared" si="528"/>
        <v/>
      </c>
      <c r="AJ274" s="296" t="str">
        <f ca="1">IF(ISERROR($AH274*$AI274*$AI25*AN247*'Donnees d''entrée'!$C$623*'Donnees d''entrée'!$C$624),"",$AH274*$AI274*$AI25*AN247*'Donnees d''entrée'!$C$623*'Donnees d''entrée'!$C$624)</f>
        <v/>
      </c>
      <c r="AK274" s="296" t="str">
        <f ca="1">IF(ISERROR($AH274*$AI274*$AI25*AO247*'Donnees d''entrée'!$C$623*'Donnees d''entrée'!$C$624),"",$AH274*$AI274*$AI25*AO247*'Donnees d''entrée'!$C$623*'Donnees d''entrée'!$C$624)</f>
        <v/>
      </c>
      <c r="AL274" s="296" t="str">
        <f ca="1">IF(ISERROR($AH274*$AI274*$AI25*AP247*'Donnees d''entrée'!$C$623*'Donnees d''entrée'!$C$624),"",$AH274*$AI274*$AI25*AP247*'Donnees d''entrée'!$C$623*'Donnees d''entrée'!$C$624)</f>
        <v/>
      </c>
      <c r="AM274" s="296" t="str">
        <f>IF(ISERROR($AH274*$AI274*$AI25*AQ247*'Donnees d''entrée'!$C$623*'Donnees d''entrée'!$C$624),"",$AH274*$AI274*$AI25*AQ247*'Donnees d''entrée'!$C$623*'Donnees d''entrée'!$C$624)</f>
        <v/>
      </c>
      <c r="AN274" s="351" t="str">
        <f>IF(Exploitation!L95="","",Exploitation!L95)</f>
        <v/>
      </c>
      <c r="AO274" s="351" t="str">
        <f>IF(Exploitation!M95="","",Exploitation!M95)</f>
        <v/>
      </c>
      <c r="AP274" s="351" t="str">
        <f>IF(Exploitation!N95="","",Exploitation!N95)</f>
        <v/>
      </c>
      <c r="AQ274" s="281" t="str">
        <f t="shared" si="529"/>
        <v/>
      </c>
      <c r="AR274" s="294" t="str">
        <f t="shared" si="540"/>
        <v/>
      </c>
      <c r="AS274" s="294" t="str">
        <f t="shared" si="541"/>
        <v/>
      </c>
      <c r="AT274" s="296" t="str">
        <f ca="1">IF(ISERROR($AR274*$AS274*$AQ25*AX247*'Donnees d''entrée'!$C$623*'Donnees d''entrée'!$C$624),"",$AR274*$AS274*$AQ25*AX247*'Donnees d''entrée'!$C$623*'Donnees d''entrée'!$C$624)</f>
        <v/>
      </c>
      <c r="AU274" s="296" t="str">
        <f ca="1">IF(ISERROR($AR274*$AS274*$AQ25*AY247*'Donnees d''entrée'!$C$623*'Donnees d''entrée'!$C$624),"",$AR274*$AS274*$AQ25*AY247*'Donnees d''entrée'!$C$623*'Donnees d''entrée'!$C$624)</f>
        <v/>
      </c>
      <c r="AV274" s="296" t="str">
        <f ca="1">IF(ISERROR($AR274*$AS274*$AQ25*AZ247*'Donnees d''entrée'!$C$623*'Donnees d''entrée'!$C$624),"",$AR274*$AS274*$AQ25*AZ247*'Donnees d''entrée'!$C$623*'Donnees d''entrée'!$C$624)</f>
        <v/>
      </c>
      <c r="AW274" s="296" t="str">
        <f>IF(ISERROR($AR274*$AS274*$AQ25*BA247*'Donnees d''entrée'!$C$623*'Donnees d''entrée'!$C$624),"",$AR274*$AS274*$AQ25*BA247*'Donnees d''entrée'!$C$623*'Donnees d''entrée'!$C$624)</f>
        <v/>
      </c>
      <c r="AX274" s="351" t="str">
        <f>IF(Exploitation!O95="","",Exploitation!V95)</f>
        <v/>
      </c>
      <c r="AY274" s="351" t="str">
        <f>IF(Exploitation!P95="","",Exploitation!W95)</f>
        <v/>
      </c>
      <c r="AZ274" s="351" t="str">
        <f>IF(Exploitation!Q95="","",Exploitation!X95)</f>
        <v/>
      </c>
      <c r="BA274" s="296">
        <f t="shared" ca="1" si="530"/>
        <v>0</v>
      </c>
      <c r="BB274" s="296">
        <f t="shared" ca="1" si="531"/>
        <v>0</v>
      </c>
      <c r="BC274" s="296">
        <f t="shared" ca="1" si="532"/>
        <v>0</v>
      </c>
      <c r="BD274" s="296">
        <f t="shared" si="533"/>
        <v>0</v>
      </c>
    </row>
    <row r="275" spans="1:56" hidden="1" x14ac:dyDescent="0.25">
      <c r="A275" s="279">
        <v>8</v>
      </c>
      <c r="B275" s="280" t="str">
        <f t="shared" si="534"/>
        <v/>
      </c>
      <c r="C275" s="281" t="str">
        <f t="shared" si="519"/>
        <v/>
      </c>
      <c r="D275" s="294" t="str">
        <f t="shared" si="542"/>
        <v/>
      </c>
      <c r="E275" s="294" t="str">
        <f t="shared" si="535"/>
        <v/>
      </c>
      <c r="F275" s="296" t="str">
        <f ca="1">IF(ISERROR($D275*$E275*$K26*J248*'Donnees d''entrée'!$C$623*'Donnees d''entrée'!$C$624),"",$D275*$E275*$K26*J248*'Donnees d''entrée'!$C$623*'Donnees d''entrée'!$C$624)</f>
        <v/>
      </c>
      <c r="G275" s="296" t="str">
        <f ca="1">IF(ISERROR($D275*$E275*$K26*K248*'Donnees d''entrée'!$C$623*'Donnees d''entrée'!$C$624),"",$D275*$E275*$K26*K248*'Donnees d''entrée'!$C$623*'Donnees d''entrée'!$C$624)</f>
        <v/>
      </c>
      <c r="H275" s="296" t="str">
        <f ca="1">IF(ISERROR($D275*$E275*$K26*L248*'Donnees d''entrée'!$C$623*'Donnees d''entrée'!$C$624),"",$D275*$E275*$K26*L248*'Donnees d''entrée'!$C$623*'Donnees d''entrée'!$C$624)</f>
        <v/>
      </c>
      <c r="I275" s="296" t="str">
        <f>IF(ISERROR($D275*$E275*$K26*M248*'Donnees d''entrée'!$C$623*'Donnees d''entrée'!$C$624),"",$D275*$E275*$K26*M248*'Donnees d''entrée'!$C$623*'Donnees d''entrée'!$C$624)</f>
        <v/>
      </c>
      <c r="J275" s="351" t="str">
        <f>IF(Exploitation!C96="","",Exploitation!C96)</f>
        <v/>
      </c>
      <c r="K275" s="351" t="str">
        <f>IF(Exploitation!D96="","",Exploitation!D96)</f>
        <v/>
      </c>
      <c r="L275" s="351" t="str">
        <f>IF(Exploitation!E96="","",Exploitation!E96)</f>
        <v/>
      </c>
      <c r="M275" s="281" t="str">
        <f t="shared" si="520"/>
        <v/>
      </c>
      <c r="N275" s="294" t="str">
        <f t="shared" si="536"/>
        <v/>
      </c>
      <c r="O275" s="294" t="str">
        <f t="shared" si="537"/>
        <v/>
      </c>
      <c r="P275" s="296" t="str">
        <f ca="1">IF(ISERROR($N275*$O275*$S26*T248*'Donnees d''entrée'!$C$623*'Donnees d''entrée'!$C$624),"",$N275*$O275*$S26*T248*'Donnees d''entrée'!$C$623*'Donnees d''entrée'!$C$624)</f>
        <v/>
      </c>
      <c r="Q275" s="296" t="str">
        <f ca="1">IF(ISERROR($N275*$O275*$S26*U248*'Donnees d''entrée'!$C$623*'Donnees d''entrée'!$C$624),"",$N275*$O275*$S26*U248*'Donnees d''entrée'!$C$623*'Donnees d''entrée'!$C$624)</f>
        <v/>
      </c>
      <c r="R275" s="296" t="str">
        <f ca="1">IF(ISERROR($N275*$O275*$S26*V248*'Donnees d''entrée'!$C$623*'Donnees d''entrée'!$C$624),"",$N275*$O275*$S26*V248*'Donnees d''entrée'!$C$623*'Donnees d''entrée'!$C$624)</f>
        <v/>
      </c>
      <c r="S275" s="296" t="str">
        <f>IF(ISERROR($N275*$O275*$S26*W248*'Donnees d''entrée'!$C$623*'Donnees d''entrée'!$C$624),"",$N275*$O275*$S26*W248*'Donnees d''entrée'!$C$623*'Donnees d''entrée'!$C$624)</f>
        <v/>
      </c>
      <c r="T275" s="351" t="str">
        <f>IF(Exploitation!F96="","",Exploitation!F96)</f>
        <v/>
      </c>
      <c r="U275" s="351" t="str">
        <f>IF(Exploitation!G96="","",Exploitation!G96)</f>
        <v/>
      </c>
      <c r="V275" s="351" t="str">
        <f>IF(Exploitation!H96="","",Exploitation!H96)</f>
        <v/>
      </c>
      <c r="W275" s="281" t="str">
        <f t="shared" si="523"/>
        <v/>
      </c>
      <c r="X275" s="294" t="str">
        <f t="shared" si="538"/>
        <v/>
      </c>
      <c r="Y275" s="294" t="str">
        <f t="shared" si="539"/>
        <v/>
      </c>
      <c r="Z275" s="296" t="str">
        <f ca="1">IF(ISERROR($X275*$Y275*$AA26*AD248*'Donnees d''entrée'!$C$623*'Donnees d''entrée'!$C$624),"",$X275*$Y275*$AA26*AD248*'Donnees d''entrée'!$C$623*'Donnees d''entrée'!$C$624)</f>
        <v/>
      </c>
      <c r="AA275" s="296" t="str">
        <f ca="1">IF(ISERROR($X275*$Y275*$AA26*AE248*'Donnees d''entrée'!$C$623*'Donnees d''entrée'!$C$624),"",$X275*$Y275*$AA26*AE248*'Donnees d''entrée'!$C$623*'Donnees d''entrée'!$C$624)</f>
        <v/>
      </c>
      <c r="AB275" s="296" t="str">
        <f ca="1">IF(ISERROR($X275*$Y275*$AA26*AF248*'Donnees d''entrée'!$C$623*'Donnees d''entrée'!$C$624),"",$X275*$Y275*$AA26*AF248*'Donnees d''entrée'!$C$623*'Donnees d''entrée'!$C$624)</f>
        <v/>
      </c>
      <c r="AC275" s="296" t="str">
        <f>IF(ISERROR($X275*$Y275*$AA26*AG248*'Donnees d''entrée'!$C$623*'Donnees d''entrée'!$C$624),"",$X275*$Y275*$AA26*AG248*'Donnees d''entrée'!$C$623*'Donnees d''entrée'!$C$624)</f>
        <v/>
      </c>
      <c r="AD275" s="351" t="str">
        <f>IF(Exploitation!I96="","",Exploitation!I96)</f>
        <v/>
      </c>
      <c r="AE275" s="351" t="str">
        <f>IF(Exploitation!J96="","",Exploitation!J96)</f>
        <v/>
      </c>
      <c r="AF275" s="351" t="str">
        <f>IF(Exploitation!K96="","",Exploitation!K96)</f>
        <v/>
      </c>
      <c r="AG275" s="281" t="str">
        <f t="shared" si="526"/>
        <v/>
      </c>
      <c r="AH275" s="294" t="str">
        <f t="shared" si="527"/>
        <v/>
      </c>
      <c r="AI275" s="294" t="str">
        <f t="shared" si="528"/>
        <v/>
      </c>
      <c r="AJ275" s="296" t="str">
        <f ca="1">IF(ISERROR($AH275*$AI275*$AI26*AN248*'Donnees d''entrée'!$C$623*'Donnees d''entrée'!$C$624),"",$AH275*$AI275*$AI26*AN248*'Donnees d''entrée'!$C$623*'Donnees d''entrée'!$C$624)</f>
        <v/>
      </c>
      <c r="AK275" s="296" t="str">
        <f ca="1">IF(ISERROR($AH275*$AI275*$AI26*AO248*'Donnees d''entrée'!$C$623*'Donnees d''entrée'!$C$624),"",$AH275*$AI275*$AI26*AO248*'Donnees d''entrée'!$C$623*'Donnees d''entrée'!$C$624)</f>
        <v/>
      </c>
      <c r="AL275" s="296" t="str">
        <f ca="1">IF(ISERROR($AH275*$AI275*$AI26*AP248*'Donnees d''entrée'!$C$623*'Donnees d''entrée'!$C$624),"",$AH275*$AI275*$AI26*AP248*'Donnees d''entrée'!$C$623*'Donnees d''entrée'!$C$624)</f>
        <v/>
      </c>
      <c r="AM275" s="296" t="str">
        <f>IF(ISERROR($AH275*$AI275*$AI26*AQ248*'Donnees d''entrée'!$C$623*'Donnees d''entrée'!$C$624),"",$AH275*$AI275*$AI26*AQ248*'Donnees d''entrée'!$C$623*'Donnees d''entrée'!$C$624)</f>
        <v/>
      </c>
      <c r="AN275" s="351" t="str">
        <f>IF(Exploitation!L96="","",Exploitation!L96)</f>
        <v/>
      </c>
      <c r="AO275" s="351" t="str">
        <f>IF(Exploitation!M96="","",Exploitation!M96)</f>
        <v/>
      </c>
      <c r="AP275" s="351" t="str">
        <f>IF(Exploitation!N96="","",Exploitation!N96)</f>
        <v/>
      </c>
      <c r="AQ275" s="281" t="str">
        <f t="shared" si="529"/>
        <v/>
      </c>
      <c r="AR275" s="294" t="str">
        <f t="shared" si="540"/>
        <v/>
      </c>
      <c r="AS275" s="294" t="str">
        <f t="shared" si="541"/>
        <v/>
      </c>
      <c r="AT275" s="296" t="str">
        <f ca="1">IF(ISERROR($AR275*$AS275*$AQ26*AX248*'Donnees d''entrée'!$C$623*'Donnees d''entrée'!$C$624),"",$AR275*$AS275*$AQ26*AX248*'Donnees d''entrée'!$C$623*'Donnees d''entrée'!$C$624)</f>
        <v/>
      </c>
      <c r="AU275" s="296" t="str">
        <f ca="1">IF(ISERROR($AR275*$AS275*$AQ26*AY248*'Donnees d''entrée'!$C$623*'Donnees d''entrée'!$C$624),"",$AR275*$AS275*$AQ26*AY248*'Donnees d''entrée'!$C$623*'Donnees d''entrée'!$C$624)</f>
        <v/>
      </c>
      <c r="AV275" s="296" t="str">
        <f ca="1">IF(ISERROR($AR275*$AS275*$AQ26*AZ248*'Donnees d''entrée'!$C$623*'Donnees d''entrée'!$C$624),"",$AR275*$AS275*$AQ26*AZ248*'Donnees d''entrée'!$C$623*'Donnees d''entrée'!$C$624)</f>
        <v/>
      </c>
      <c r="AW275" s="296" t="str">
        <f>IF(ISERROR($AR275*$AS275*$AQ26*BA248*'Donnees d''entrée'!$C$623*'Donnees d''entrée'!$C$624),"",$AR275*$AS275*$AQ26*BA248*'Donnees d''entrée'!$C$623*'Donnees d''entrée'!$C$624)</f>
        <v/>
      </c>
      <c r="AX275" s="351" t="str">
        <f>IF(Exploitation!O96="","",Exploitation!V96)</f>
        <v/>
      </c>
      <c r="AY275" s="351" t="str">
        <f>IF(Exploitation!P96="","",Exploitation!W96)</f>
        <v/>
      </c>
      <c r="AZ275" s="351" t="str">
        <f>IF(Exploitation!Q96="","",Exploitation!X96)</f>
        <v/>
      </c>
      <c r="BA275" s="296">
        <f t="shared" ca="1" si="530"/>
        <v>0</v>
      </c>
      <c r="BB275" s="296">
        <f t="shared" ca="1" si="531"/>
        <v>0</v>
      </c>
      <c r="BC275" s="296">
        <f t="shared" ca="1" si="532"/>
        <v>0</v>
      </c>
      <c r="BD275" s="296">
        <f t="shared" si="533"/>
        <v>0</v>
      </c>
    </row>
    <row r="276" spans="1:56" hidden="1" x14ac:dyDescent="0.25">
      <c r="A276" s="279">
        <v>9</v>
      </c>
      <c r="B276" s="280" t="str">
        <f t="shared" si="534"/>
        <v/>
      </c>
      <c r="C276" s="281" t="str">
        <f t="shared" si="519"/>
        <v/>
      </c>
      <c r="D276" s="294" t="str">
        <f t="shared" si="542"/>
        <v/>
      </c>
      <c r="E276" s="294" t="str">
        <f t="shared" si="535"/>
        <v/>
      </c>
      <c r="F276" s="296" t="str">
        <f ca="1">IF(ISERROR($D276*$E276*$K27*J249*'Donnees d''entrée'!$C$623*'Donnees d''entrée'!$C$624),"",$D276*$E276*$K27*J249*'Donnees d''entrée'!$C$623*'Donnees d''entrée'!$C$624)</f>
        <v/>
      </c>
      <c r="G276" s="296" t="str">
        <f ca="1">IF(ISERROR($D276*$E276*$K27*K249*'Donnees d''entrée'!$C$623*'Donnees d''entrée'!$C$624),"",$D276*$E276*$K27*K249*'Donnees d''entrée'!$C$623*'Donnees d''entrée'!$C$624)</f>
        <v/>
      </c>
      <c r="H276" s="296" t="str">
        <f ca="1">IF(ISERROR($D276*$E276*$K27*L249*'Donnees d''entrée'!$C$623*'Donnees d''entrée'!$C$624),"",$D276*$E276*$K27*L249*'Donnees d''entrée'!$C$623*'Donnees d''entrée'!$C$624)</f>
        <v/>
      </c>
      <c r="I276" s="296" t="str">
        <f>IF(ISERROR($D276*$E276*$K27*M249*'Donnees d''entrée'!$C$623*'Donnees d''entrée'!$C$624),"",$D276*$E276*$K27*M249*'Donnees d''entrée'!$C$623*'Donnees d''entrée'!$C$624)</f>
        <v/>
      </c>
      <c r="J276" s="351" t="str">
        <f>IF(Exploitation!C97="","",Exploitation!C97)</f>
        <v/>
      </c>
      <c r="K276" s="351" t="str">
        <f>IF(Exploitation!D97="","",Exploitation!D97)</f>
        <v/>
      </c>
      <c r="L276" s="351" t="str">
        <f>IF(Exploitation!E97="","",Exploitation!E97)</f>
        <v/>
      </c>
      <c r="M276" s="281" t="str">
        <f t="shared" si="520"/>
        <v/>
      </c>
      <c r="N276" s="294" t="str">
        <f t="shared" si="536"/>
        <v/>
      </c>
      <c r="O276" s="294" t="str">
        <f t="shared" si="537"/>
        <v/>
      </c>
      <c r="P276" s="296" t="str">
        <f ca="1">IF(ISERROR($N276*$O276*$S27*T249*'Donnees d''entrée'!$C$623*'Donnees d''entrée'!$C$624),"",$N276*$O276*$S27*T249*'Donnees d''entrée'!$C$623*'Donnees d''entrée'!$C$624)</f>
        <v/>
      </c>
      <c r="Q276" s="296" t="str">
        <f ca="1">IF(ISERROR($N276*$O276*$S27*U249*'Donnees d''entrée'!$C$623*'Donnees d''entrée'!$C$624),"",$N276*$O276*$S27*U249*'Donnees d''entrée'!$C$623*'Donnees d''entrée'!$C$624)</f>
        <v/>
      </c>
      <c r="R276" s="296" t="str">
        <f ca="1">IF(ISERROR($N276*$O276*$S27*V249*'Donnees d''entrée'!$C$623*'Donnees d''entrée'!$C$624),"",$N276*$O276*$S27*V249*'Donnees d''entrée'!$C$623*'Donnees d''entrée'!$C$624)</f>
        <v/>
      </c>
      <c r="S276" s="296" t="str">
        <f>IF(ISERROR($N276*$O276*$S27*W249*'Donnees d''entrée'!$C$623*'Donnees d''entrée'!$C$624),"",$N276*$O276*$S27*W249*'Donnees d''entrée'!$C$623*'Donnees d''entrée'!$C$624)</f>
        <v/>
      </c>
      <c r="T276" s="351" t="str">
        <f>IF(Exploitation!F97="","",Exploitation!F97)</f>
        <v/>
      </c>
      <c r="U276" s="351" t="str">
        <f>IF(Exploitation!G97="","",Exploitation!G97)</f>
        <v/>
      </c>
      <c r="V276" s="351" t="str">
        <f>IF(Exploitation!H97="","",Exploitation!H97)</f>
        <v/>
      </c>
      <c r="W276" s="281" t="str">
        <f t="shared" si="523"/>
        <v/>
      </c>
      <c r="X276" s="294" t="str">
        <f t="shared" si="538"/>
        <v/>
      </c>
      <c r="Y276" s="294" t="str">
        <f t="shared" si="539"/>
        <v/>
      </c>
      <c r="Z276" s="296" t="str">
        <f ca="1">IF(ISERROR($X276*$Y276*$AA27*AD249*'Donnees d''entrée'!$C$623*'Donnees d''entrée'!$C$624),"",$X276*$Y276*$AA27*AD249*'Donnees d''entrée'!$C$623*'Donnees d''entrée'!$C$624)</f>
        <v/>
      </c>
      <c r="AA276" s="296" t="str">
        <f ca="1">IF(ISERROR($X276*$Y276*$AA27*AE249*'Donnees d''entrée'!$C$623*'Donnees d''entrée'!$C$624),"",$X276*$Y276*$AA27*AE249*'Donnees d''entrée'!$C$623*'Donnees d''entrée'!$C$624)</f>
        <v/>
      </c>
      <c r="AB276" s="296" t="str">
        <f ca="1">IF(ISERROR($X276*$Y276*$AA27*AF249*'Donnees d''entrée'!$C$623*'Donnees d''entrée'!$C$624),"",$X276*$Y276*$AA27*AF249*'Donnees d''entrée'!$C$623*'Donnees d''entrée'!$C$624)</f>
        <v/>
      </c>
      <c r="AC276" s="296" t="str">
        <f>IF(ISERROR($X276*$Y276*$AA27*AG249*'Donnees d''entrée'!$C$623*'Donnees d''entrée'!$C$624),"",$X276*$Y276*$AA27*AG249*'Donnees d''entrée'!$C$623*'Donnees d''entrée'!$C$624)</f>
        <v/>
      </c>
      <c r="AD276" s="351" t="str">
        <f>IF(Exploitation!I97="","",Exploitation!I97)</f>
        <v/>
      </c>
      <c r="AE276" s="351" t="str">
        <f>IF(Exploitation!J97="","",Exploitation!J97)</f>
        <v/>
      </c>
      <c r="AF276" s="351" t="str">
        <f>IF(Exploitation!K97="","",Exploitation!K97)</f>
        <v/>
      </c>
      <c r="AG276" s="281" t="str">
        <f t="shared" si="526"/>
        <v/>
      </c>
      <c r="AH276" s="294" t="str">
        <f t="shared" si="527"/>
        <v/>
      </c>
      <c r="AI276" s="294" t="str">
        <f t="shared" si="528"/>
        <v/>
      </c>
      <c r="AJ276" s="296" t="str">
        <f ca="1">IF(ISERROR($AH276*$AI276*$AI27*AN249*'Donnees d''entrée'!$C$623*'Donnees d''entrée'!$C$624),"",$AH276*$AI276*$AI27*AN249*'Donnees d''entrée'!$C$623*'Donnees d''entrée'!$C$624)</f>
        <v/>
      </c>
      <c r="AK276" s="296" t="str">
        <f ca="1">IF(ISERROR($AH276*$AI276*$AI27*AO249*'Donnees d''entrée'!$C$623*'Donnees d''entrée'!$C$624),"",$AH276*$AI276*$AI27*AO249*'Donnees d''entrée'!$C$623*'Donnees d''entrée'!$C$624)</f>
        <v/>
      </c>
      <c r="AL276" s="296" t="str">
        <f ca="1">IF(ISERROR($AH276*$AI276*$AI27*AP249*'Donnees d''entrée'!$C$623*'Donnees d''entrée'!$C$624),"",$AH276*$AI276*$AI27*AP249*'Donnees d''entrée'!$C$623*'Donnees d''entrée'!$C$624)</f>
        <v/>
      </c>
      <c r="AM276" s="296" t="str">
        <f>IF(ISERROR($AH276*$AI276*$AI27*AQ249*'Donnees d''entrée'!$C$623*'Donnees d''entrée'!$C$624),"",$AH276*$AI276*$AI27*AQ249*'Donnees d''entrée'!$C$623*'Donnees d''entrée'!$C$624)</f>
        <v/>
      </c>
      <c r="AN276" s="351" t="str">
        <f>IF(Exploitation!L97="","",Exploitation!L97)</f>
        <v/>
      </c>
      <c r="AO276" s="351" t="str">
        <f>IF(Exploitation!M97="","",Exploitation!M97)</f>
        <v/>
      </c>
      <c r="AP276" s="351" t="str">
        <f>IF(Exploitation!N97="","",Exploitation!N97)</f>
        <v/>
      </c>
      <c r="AQ276" s="281" t="str">
        <f t="shared" si="529"/>
        <v/>
      </c>
      <c r="AR276" s="294" t="str">
        <f t="shared" si="540"/>
        <v/>
      </c>
      <c r="AS276" s="294" t="str">
        <f t="shared" si="541"/>
        <v/>
      </c>
      <c r="AT276" s="296" t="str">
        <f ca="1">IF(ISERROR($AR276*$AS276*$AQ27*AX249*'Donnees d''entrée'!$C$623*'Donnees d''entrée'!$C$624),"",$AR276*$AS276*$AQ27*AX249*'Donnees d''entrée'!$C$623*'Donnees d''entrée'!$C$624)</f>
        <v/>
      </c>
      <c r="AU276" s="296" t="str">
        <f ca="1">IF(ISERROR($AR276*$AS276*$AQ27*AY249*'Donnees d''entrée'!$C$623*'Donnees d''entrée'!$C$624),"",$AR276*$AS276*$AQ27*AY249*'Donnees d''entrée'!$C$623*'Donnees d''entrée'!$C$624)</f>
        <v/>
      </c>
      <c r="AV276" s="296" t="str">
        <f ca="1">IF(ISERROR($AR276*$AS276*$AQ27*AZ249*'Donnees d''entrée'!$C$623*'Donnees d''entrée'!$C$624),"",$AR276*$AS276*$AQ27*AZ249*'Donnees d''entrée'!$C$623*'Donnees d''entrée'!$C$624)</f>
        <v/>
      </c>
      <c r="AW276" s="296" t="str">
        <f>IF(ISERROR($AR276*$AS276*$AQ27*BA249*'Donnees d''entrée'!$C$623*'Donnees d''entrée'!$C$624),"",$AR276*$AS276*$AQ27*BA249*'Donnees d''entrée'!$C$623*'Donnees d''entrée'!$C$624)</f>
        <v/>
      </c>
      <c r="AX276" s="351" t="str">
        <f>IF(Exploitation!O97="","",Exploitation!V97)</f>
        <v/>
      </c>
      <c r="AY276" s="351" t="str">
        <f>IF(Exploitation!P97="","",Exploitation!W97)</f>
        <v/>
      </c>
      <c r="AZ276" s="351" t="str">
        <f>IF(Exploitation!Q97="","",Exploitation!X97)</f>
        <v/>
      </c>
      <c r="BA276" s="296">
        <f t="shared" ca="1" si="530"/>
        <v>0</v>
      </c>
      <c r="BB276" s="296">
        <f t="shared" ca="1" si="531"/>
        <v>0</v>
      </c>
      <c r="BC276" s="296">
        <f t="shared" ca="1" si="532"/>
        <v>0</v>
      </c>
      <c r="BD276" s="296">
        <f t="shared" si="533"/>
        <v>0</v>
      </c>
    </row>
    <row r="277" spans="1:56" hidden="1" x14ac:dyDescent="0.25">
      <c r="A277" s="279">
        <v>10</v>
      </c>
      <c r="B277" s="280" t="str">
        <f t="shared" si="534"/>
        <v/>
      </c>
      <c r="C277" s="281" t="str">
        <f t="shared" si="519"/>
        <v/>
      </c>
      <c r="D277" s="294" t="str">
        <f t="shared" si="542"/>
        <v/>
      </c>
      <c r="E277" s="294" t="str">
        <f t="shared" si="535"/>
        <v/>
      </c>
      <c r="F277" s="296" t="str">
        <f ca="1">IF(ISERROR($D277*$E277*$K28*J250*'Donnees d''entrée'!$C$623*'Donnees d''entrée'!$C$624),"",$D277*$E277*$K28*J250*'Donnees d''entrée'!$C$623*'Donnees d''entrée'!$C$624)</f>
        <v/>
      </c>
      <c r="G277" s="296" t="str">
        <f ca="1">IF(ISERROR($D277*$E277*$K28*K250*'Donnees d''entrée'!$C$623*'Donnees d''entrée'!$C$624),"",$D277*$E277*$K28*K250*'Donnees d''entrée'!$C$623*'Donnees d''entrée'!$C$624)</f>
        <v/>
      </c>
      <c r="H277" s="296" t="str">
        <f ca="1">IF(ISERROR($D277*$E277*$K28*L250*'Donnees d''entrée'!$C$623*'Donnees d''entrée'!$C$624),"",$D277*$E277*$K28*L250*'Donnees d''entrée'!$C$623*'Donnees d''entrée'!$C$624)</f>
        <v/>
      </c>
      <c r="I277" s="296" t="str">
        <f>IF(ISERROR($D277*$E277*$K28*M250*'Donnees d''entrée'!$C$623*'Donnees d''entrée'!$C$624),"",$D277*$E277*$K28*M250*'Donnees d''entrée'!$C$623*'Donnees d''entrée'!$C$624)</f>
        <v/>
      </c>
      <c r="J277" s="351" t="str">
        <f>IF(Exploitation!C98="","",Exploitation!C98)</f>
        <v/>
      </c>
      <c r="K277" s="351" t="str">
        <f>IF(Exploitation!D98="","",Exploitation!D98)</f>
        <v/>
      </c>
      <c r="L277" s="351" t="str">
        <f>IF(Exploitation!E98="","",Exploitation!E98)</f>
        <v/>
      </c>
      <c r="M277" s="281" t="str">
        <f t="shared" si="520"/>
        <v/>
      </c>
      <c r="N277" s="294" t="str">
        <f t="shared" si="536"/>
        <v/>
      </c>
      <c r="O277" s="294" t="str">
        <f t="shared" si="537"/>
        <v/>
      </c>
      <c r="P277" s="296" t="str">
        <f ca="1">IF(ISERROR($N277*$O277*$S28*T250*'Donnees d''entrée'!$C$623*'Donnees d''entrée'!$C$624),"",$N277*$O277*$S28*T250*'Donnees d''entrée'!$C$623*'Donnees d''entrée'!$C$624)</f>
        <v/>
      </c>
      <c r="Q277" s="296" t="str">
        <f ca="1">IF(ISERROR($N277*$O277*$S28*U250*'Donnees d''entrée'!$C$623*'Donnees d''entrée'!$C$624),"",$N277*$O277*$S28*U250*'Donnees d''entrée'!$C$623*'Donnees d''entrée'!$C$624)</f>
        <v/>
      </c>
      <c r="R277" s="296" t="str">
        <f ca="1">IF(ISERROR($N277*$O277*$S28*V250*'Donnees d''entrée'!$C$623*'Donnees d''entrée'!$C$624),"",$N277*$O277*$S28*V250*'Donnees d''entrée'!$C$623*'Donnees d''entrée'!$C$624)</f>
        <v/>
      </c>
      <c r="S277" s="296" t="str">
        <f>IF(ISERROR($N277*$O277*$S28*W250*'Donnees d''entrée'!$C$623*'Donnees d''entrée'!$C$624),"",$N277*$O277*$S28*W250*'Donnees d''entrée'!$C$623*'Donnees d''entrée'!$C$624)</f>
        <v/>
      </c>
      <c r="T277" s="351" t="str">
        <f>IF(Exploitation!F98="","",Exploitation!F98)</f>
        <v/>
      </c>
      <c r="U277" s="351" t="str">
        <f>IF(Exploitation!G98="","",Exploitation!G98)</f>
        <v/>
      </c>
      <c r="V277" s="351" t="str">
        <f>IF(Exploitation!H98="","",Exploitation!H98)</f>
        <v/>
      </c>
      <c r="W277" s="281" t="str">
        <f t="shared" si="523"/>
        <v/>
      </c>
      <c r="X277" s="294" t="str">
        <f t="shared" si="538"/>
        <v/>
      </c>
      <c r="Y277" s="294" t="str">
        <f t="shared" si="539"/>
        <v/>
      </c>
      <c r="Z277" s="296" t="str">
        <f ca="1">IF(ISERROR($X277*$Y277*$AA28*AD250*'Donnees d''entrée'!$C$623*'Donnees d''entrée'!$C$624),"",$X277*$Y277*$AA28*AD250*'Donnees d''entrée'!$C$623*'Donnees d''entrée'!$C$624)</f>
        <v/>
      </c>
      <c r="AA277" s="296" t="str">
        <f ca="1">IF(ISERROR($X277*$Y277*$AA28*AE250*'Donnees d''entrée'!$C$623*'Donnees d''entrée'!$C$624),"",$X277*$Y277*$AA28*AE250*'Donnees d''entrée'!$C$623*'Donnees d''entrée'!$C$624)</f>
        <v/>
      </c>
      <c r="AB277" s="296" t="str">
        <f ca="1">IF(ISERROR($X277*$Y277*$AA28*AF250*'Donnees d''entrée'!$C$623*'Donnees d''entrée'!$C$624),"",$X277*$Y277*$AA28*AF250*'Donnees d''entrée'!$C$623*'Donnees d''entrée'!$C$624)</f>
        <v/>
      </c>
      <c r="AC277" s="296" t="str">
        <f>IF(ISERROR($X277*$Y277*$AA28*AG250*'Donnees d''entrée'!$C$623*'Donnees d''entrée'!$C$624),"",$X277*$Y277*$AA28*AG250*'Donnees d''entrée'!$C$623*'Donnees d''entrée'!$C$624)</f>
        <v/>
      </c>
      <c r="AD277" s="351" t="str">
        <f>IF(Exploitation!I98="","",Exploitation!I98)</f>
        <v/>
      </c>
      <c r="AE277" s="351" t="str">
        <f>IF(Exploitation!J98="","",Exploitation!J98)</f>
        <v/>
      </c>
      <c r="AF277" s="351" t="str">
        <f>IF(Exploitation!K98="","",Exploitation!K98)</f>
        <v/>
      </c>
      <c r="AG277" s="281" t="str">
        <f t="shared" si="526"/>
        <v/>
      </c>
      <c r="AH277" s="294" t="str">
        <f t="shared" si="527"/>
        <v/>
      </c>
      <c r="AI277" s="294" t="str">
        <f t="shared" si="528"/>
        <v/>
      </c>
      <c r="AJ277" s="296" t="str">
        <f ca="1">IF(ISERROR($AH277*$AI277*$AI28*AN250*'Donnees d''entrée'!$C$623*'Donnees d''entrée'!$C$624),"",$AH277*$AI277*$AI28*AN250*'Donnees d''entrée'!$C$623*'Donnees d''entrée'!$C$624)</f>
        <v/>
      </c>
      <c r="AK277" s="296" t="str">
        <f ca="1">IF(ISERROR($AH277*$AI277*$AI28*AO250*'Donnees d''entrée'!$C$623*'Donnees d''entrée'!$C$624),"",$AH277*$AI277*$AI28*AO250*'Donnees d''entrée'!$C$623*'Donnees d''entrée'!$C$624)</f>
        <v/>
      </c>
      <c r="AL277" s="296" t="str">
        <f ca="1">IF(ISERROR($AH277*$AI277*$AI28*AP250*'Donnees d''entrée'!$C$623*'Donnees d''entrée'!$C$624),"",$AH277*$AI277*$AI28*AP250*'Donnees d''entrée'!$C$623*'Donnees d''entrée'!$C$624)</f>
        <v/>
      </c>
      <c r="AM277" s="296" t="str">
        <f>IF(ISERROR($AH277*$AI277*$AI28*AQ250*'Donnees d''entrée'!$C$623*'Donnees d''entrée'!$C$624),"",$AH277*$AI277*$AI28*AQ250*'Donnees d''entrée'!$C$623*'Donnees d''entrée'!$C$624)</f>
        <v/>
      </c>
      <c r="AN277" s="351" t="str">
        <f>IF(Exploitation!L98="","",Exploitation!L98)</f>
        <v/>
      </c>
      <c r="AO277" s="351" t="str">
        <f>IF(Exploitation!M98="","",Exploitation!M98)</f>
        <v/>
      </c>
      <c r="AP277" s="351" t="str">
        <f>IF(Exploitation!N98="","",Exploitation!N98)</f>
        <v/>
      </c>
      <c r="AQ277" s="281" t="str">
        <f t="shared" si="529"/>
        <v/>
      </c>
      <c r="AR277" s="294" t="str">
        <f t="shared" si="540"/>
        <v/>
      </c>
      <c r="AS277" s="294" t="str">
        <f t="shared" si="541"/>
        <v/>
      </c>
      <c r="AT277" s="296" t="str">
        <f ca="1">IF(ISERROR($AR277*$AS277*$AQ28*AX250*'Donnees d''entrée'!$C$623*'Donnees d''entrée'!$C$624),"",$AR277*$AS277*$AQ28*AX250*'Donnees d''entrée'!$C$623*'Donnees d''entrée'!$C$624)</f>
        <v/>
      </c>
      <c r="AU277" s="296" t="str">
        <f ca="1">IF(ISERROR($AR277*$AS277*$AQ28*AY250*'Donnees d''entrée'!$C$623*'Donnees d''entrée'!$C$624),"",$AR277*$AS277*$AQ28*AY250*'Donnees d''entrée'!$C$623*'Donnees d''entrée'!$C$624)</f>
        <v/>
      </c>
      <c r="AV277" s="296" t="str">
        <f ca="1">IF(ISERROR($AR277*$AS277*$AQ28*AZ250*'Donnees d''entrée'!$C$623*'Donnees d''entrée'!$C$624),"",$AR277*$AS277*$AQ28*AZ250*'Donnees d''entrée'!$C$623*'Donnees d''entrée'!$C$624)</f>
        <v/>
      </c>
      <c r="AW277" s="296" t="str">
        <f>IF(ISERROR($AR277*$AS277*$AQ28*BA250*'Donnees d''entrée'!$C$623*'Donnees d''entrée'!$C$624),"",$AR277*$AS277*$AQ28*BA250*'Donnees d''entrée'!$C$623*'Donnees d''entrée'!$C$624)</f>
        <v/>
      </c>
      <c r="AX277" s="351" t="str">
        <f>IF(Exploitation!O98="","",Exploitation!V98)</f>
        <v/>
      </c>
      <c r="AY277" s="351" t="str">
        <f>IF(Exploitation!P98="","",Exploitation!W98)</f>
        <v/>
      </c>
      <c r="AZ277" s="351" t="str">
        <f>IF(Exploitation!Q98="","",Exploitation!X98)</f>
        <v/>
      </c>
      <c r="BA277" s="296">
        <f t="shared" ca="1" si="530"/>
        <v>0</v>
      </c>
      <c r="BB277" s="296">
        <f t="shared" ca="1" si="531"/>
        <v>0</v>
      </c>
      <c r="BC277" s="296">
        <f t="shared" ca="1" si="532"/>
        <v>0</v>
      </c>
      <c r="BD277" s="296">
        <f t="shared" si="533"/>
        <v>0</v>
      </c>
    </row>
    <row r="278" spans="1:56" hidden="1" x14ac:dyDescent="0.25">
      <c r="A278" s="279">
        <v>11</v>
      </c>
      <c r="B278" s="280" t="str">
        <f t="shared" si="534"/>
        <v/>
      </c>
      <c r="C278" s="281" t="str">
        <f t="shared" si="519"/>
        <v/>
      </c>
      <c r="D278" s="294" t="str">
        <f t="shared" si="542"/>
        <v/>
      </c>
      <c r="E278" s="294" t="str">
        <f t="shared" si="535"/>
        <v/>
      </c>
      <c r="F278" s="296" t="str">
        <f ca="1">IF(ISERROR($D278*$E278*$K29*J251*'Donnees d''entrée'!$C$623*'Donnees d''entrée'!$C$624),"",$D278*$E278*$K29*J251*'Donnees d''entrée'!$C$623*'Donnees d''entrée'!$C$624)</f>
        <v/>
      </c>
      <c r="G278" s="296" t="str">
        <f ca="1">IF(ISERROR($D278*$E278*$K29*K251*'Donnees d''entrée'!$C$623*'Donnees d''entrée'!$C$624),"",$D278*$E278*$K29*K251*'Donnees d''entrée'!$C$623*'Donnees d''entrée'!$C$624)</f>
        <v/>
      </c>
      <c r="H278" s="296" t="str">
        <f ca="1">IF(ISERROR($D278*$E278*$K29*L251*'Donnees d''entrée'!$C$623*'Donnees d''entrée'!$C$624),"",$D278*$E278*$K29*L251*'Donnees d''entrée'!$C$623*'Donnees d''entrée'!$C$624)</f>
        <v/>
      </c>
      <c r="I278" s="296" t="str">
        <f>IF(ISERROR($D278*$E278*$K29*M251*'Donnees d''entrée'!$C$623*'Donnees d''entrée'!$C$624),"",$D278*$E278*$K29*M251*'Donnees d''entrée'!$C$623*'Donnees d''entrée'!$C$624)</f>
        <v/>
      </c>
      <c r="J278" s="351" t="str">
        <f>IF(Exploitation!C99="","",Exploitation!C99)</f>
        <v/>
      </c>
      <c r="K278" s="351" t="str">
        <f>IF(Exploitation!D99="","",Exploitation!D99)</f>
        <v/>
      </c>
      <c r="L278" s="351" t="str">
        <f>IF(Exploitation!E99="","",Exploitation!E99)</f>
        <v/>
      </c>
      <c r="M278" s="281" t="str">
        <f t="shared" si="520"/>
        <v/>
      </c>
      <c r="N278" s="294" t="str">
        <f t="shared" si="536"/>
        <v/>
      </c>
      <c r="O278" s="294" t="str">
        <f t="shared" si="537"/>
        <v/>
      </c>
      <c r="P278" s="296" t="str">
        <f ca="1">IF(ISERROR($N278*$O278*$S29*T251*'Donnees d''entrée'!$C$623*'Donnees d''entrée'!$C$624),"",$N278*$O278*$S29*T251*'Donnees d''entrée'!$C$623*'Donnees d''entrée'!$C$624)</f>
        <v/>
      </c>
      <c r="Q278" s="296" t="str">
        <f ca="1">IF(ISERROR($N278*$O278*$S29*U251*'Donnees d''entrée'!$C$623*'Donnees d''entrée'!$C$624),"",$N278*$O278*$S29*U251*'Donnees d''entrée'!$C$623*'Donnees d''entrée'!$C$624)</f>
        <v/>
      </c>
      <c r="R278" s="296" t="str">
        <f ca="1">IF(ISERROR($N278*$O278*$S29*V251*'Donnees d''entrée'!$C$623*'Donnees d''entrée'!$C$624),"",$N278*$O278*$S29*V251*'Donnees d''entrée'!$C$623*'Donnees d''entrée'!$C$624)</f>
        <v/>
      </c>
      <c r="S278" s="296" t="str">
        <f>IF(ISERROR($N278*$O278*$S29*W251*'Donnees d''entrée'!$C$623*'Donnees d''entrée'!$C$624),"",$N278*$O278*$S29*W251*'Donnees d''entrée'!$C$623*'Donnees d''entrée'!$C$624)</f>
        <v/>
      </c>
      <c r="T278" s="351" t="str">
        <f>IF(Exploitation!F99="","",Exploitation!F99)</f>
        <v/>
      </c>
      <c r="U278" s="351" t="str">
        <f>IF(Exploitation!G99="","",Exploitation!G99)</f>
        <v/>
      </c>
      <c r="V278" s="351" t="str">
        <f>IF(Exploitation!H99="","",Exploitation!H99)</f>
        <v/>
      </c>
      <c r="W278" s="281" t="str">
        <f t="shared" si="523"/>
        <v/>
      </c>
      <c r="X278" s="294" t="str">
        <f t="shared" si="538"/>
        <v/>
      </c>
      <c r="Y278" s="294" t="str">
        <f t="shared" si="539"/>
        <v/>
      </c>
      <c r="Z278" s="296" t="str">
        <f ca="1">IF(ISERROR($X278*$Y278*$AA29*AD251*'Donnees d''entrée'!$C$623*'Donnees d''entrée'!$C$624),"",$X278*$Y278*$AA29*AD251*'Donnees d''entrée'!$C$623*'Donnees d''entrée'!$C$624)</f>
        <v/>
      </c>
      <c r="AA278" s="296" t="str">
        <f ca="1">IF(ISERROR($X278*$Y278*$AA29*AE251*'Donnees d''entrée'!$C$623*'Donnees d''entrée'!$C$624),"",$X278*$Y278*$AA29*AE251*'Donnees d''entrée'!$C$623*'Donnees d''entrée'!$C$624)</f>
        <v/>
      </c>
      <c r="AB278" s="296" t="str">
        <f ca="1">IF(ISERROR($X278*$Y278*$AA29*AF251*'Donnees d''entrée'!$C$623*'Donnees d''entrée'!$C$624),"",$X278*$Y278*$AA29*AF251*'Donnees d''entrée'!$C$623*'Donnees d''entrée'!$C$624)</f>
        <v/>
      </c>
      <c r="AC278" s="296" t="str">
        <f>IF(ISERROR($X278*$Y278*$AA29*AG251*'Donnees d''entrée'!$C$623*'Donnees d''entrée'!$C$624),"",$X278*$Y278*$AA29*AG251*'Donnees d''entrée'!$C$623*'Donnees d''entrée'!$C$624)</f>
        <v/>
      </c>
      <c r="AD278" s="351" t="str">
        <f>IF(Exploitation!I99="","",Exploitation!I99)</f>
        <v/>
      </c>
      <c r="AE278" s="351" t="str">
        <f>IF(Exploitation!J99="","",Exploitation!J99)</f>
        <v/>
      </c>
      <c r="AF278" s="351" t="str">
        <f>IF(Exploitation!K99="","",Exploitation!K99)</f>
        <v/>
      </c>
      <c r="AG278" s="281" t="str">
        <f t="shared" si="526"/>
        <v/>
      </c>
      <c r="AH278" s="294" t="str">
        <f t="shared" si="527"/>
        <v/>
      </c>
      <c r="AI278" s="294" t="str">
        <f t="shared" si="528"/>
        <v/>
      </c>
      <c r="AJ278" s="296" t="str">
        <f ca="1">IF(ISERROR($AH278*$AI278*$AI29*AN251*'Donnees d''entrée'!$C$623*'Donnees d''entrée'!$C$624),"",$AH278*$AI278*$AI29*AN251*'Donnees d''entrée'!$C$623*'Donnees d''entrée'!$C$624)</f>
        <v/>
      </c>
      <c r="AK278" s="296" t="str">
        <f ca="1">IF(ISERROR($AH278*$AI278*$AI29*AO251*'Donnees d''entrée'!$C$623*'Donnees d''entrée'!$C$624),"",$AH278*$AI278*$AI29*AO251*'Donnees d''entrée'!$C$623*'Donnees d''entrée'!$C$624)</f>
        <v/>
      </c>
      <c r="AL278" s="296" t="str">
        <f ca="1">IF(ISERROR($AH278*$AI278*$AI29*AP251*'Donnees d''entrée'!$C$623*'Donnees d''entrée'!$C$624),"",$AH278*$AI278*$AI29*AP251*'Donnees d''entrée'!$C$623*'Donnees d''entrée'!$C$624)</f>
        <v/>
      </c>
      <c r="AM278" s="296" t="str">
        <f>IF(ISERROR($AH278*$AI278*$AI29*AQ251*'Donnees d''entrée'!$C$623*'Donnees d''entrée'!$C$624),"",$AH278*$AI278*$AI29*AQ251*'Donnees d''entrée'!$C$623*'Donnees d''entrée'!$C$624)</f>
        <v/>
      </c>
      <c r="AN278" s="351" t="str">
        <f>IF(Exploitation!L99="","",Exploitation!L99)</f>
        <v/>
      </c>
      <c r="AO278" s="351" t="str">
        <f>IF(Exploitation!M99="","",Exploitation!M99)</f>
        <v/>
      </c>
      <c r="AP278" s="351" t="str">
        <f>IF(Exploitation!N99="","",Exploitation!N99)</f>
        <v/>
      </c>
      <c r="AQ278" s="281" t="str">
        <f t="shared" si="529"/>
        <v/>
      </c>
      <c r="AR278" s="294" t="str">
        <f t="shared" si="540"/>
        <v/>
      </c>
      <c r="AS278" s="294" t="str">
        <f t="shared" si="541"/>
        <v/>
      </c>
      <c r="AT278" s="296" t="str">
        <f ca="1">IF(ISERROR($AR278*$AS278*$AQ29*AX251*'Donnees d''entrée'!$C$623*'Donnees d''entrée'!$C$624),"",$AR278*$AS278*$AQ29*AX251*'Donnees d''entrée'!$C$623*'Donnees d''entrée'!$C$624)</f>
        <v/>
      </c>
      <c r="AU278" s="296" t="str">
        <f ca="1">IF(ISERROR($AR278*$AS278*$AQ29*AY251*'Donnees d''entrée'!$C$623*'Donnees d''entrée'!$C$624),"",$AR278*$AS278*$AQ29*AY251*'Donnees d''entrée'!$C$623*'Donnees d''entrée'!$C$624)</f>
        <v/>
      </c>
      <c r="AV278" s="296" t="str">
        <f ca="1">IF(ISERROR($AR278*$AS278*$AQ29*AZ251*'Donnees d''entrée'!$C$623*'Donnees d''entrée'!$C$624),"",$AR278*$AS278*$AQ29*AZ251*'Donnees d''entrée'!$C$623*'Donnees d''entrée'!$C$624)</f>
        <v/>
      </c>
      <c r="AW278" s="296" t="str">
        <f>IF(ISERROR($AR278*$AS278*$AQ29*BA251*'Donnees d''entrée'!$C$623*'Donnees d''entrée'!$C$624),"",$AR278*$AS278*$AQ29*BA251*'Donnees d''entrée'!$C$623*'Donnees d''entrée'!$C$624)</f>
        <v/>
      </c>
      <c r="AX278" s="351" t="str">
        <f>IF(Exploitation!O99="","",Exploitation!V99)</f>
        <v/>
      </c>
      <c r="AY278" s="351" t="str">
        <f>IF(Exploitation!P99="","",Exploitation!W99)</f>
        <v/>
      </c>
      <c r="AZ278" s="351" t="str">
        <f>IF(Exploitation!Q99="","",Exploitation!X99)</f>
        <v/>
      </c>
      <c r="BA278" s="296">
        <f t="shared" ca="1" si="530"/>
        <v>0</v>
      </c>
      <c r="BB278" s="296">
        <f t="shared" ca="1" si="531"/>
        <v>0</v>
      </c>
      <c r="BC278" s="296">
        <f t="shared" ca="1" si="532"/>
        <v>0</v>
      </c>
      <c r="BD278" s="296">
        <f t="shared" si="533"/>
        <v>0</v>
      </c>
    </row>
    <row r="279" spans="1:56" hidden="1" x14ac:dyDescent="0.25">
      <c r="A279" s="279">
        <v>12</v>
      </c>
      <c r="B279" s="280" t="str">
        <f t="shared" si="534"/>
        <v/>
      </c>
      <c r="C279" s="281" t="str">
        <f t="shared" si="519"/>
        <v/>
      </c>
      <c r="D279" s="294" t="str">
        <f t="shared" si="542"/>
        <v/>
      </c>
      <c r="E279" s="294" t="str">
        <f t="shared" si="535"/>
        <v/>
      </c>
      <c r="F279" s="296" t="str">
        <f ca="1">IF(ISERROR($D279*$E279*$K30*J252*'Donnees d''entrée'!$C$623*'Donnees d''entrée'!$C$624),"",$D279*$E279*$K30*J252*'Donnees d''entrée'!$C$623*'Donnees d''entrée'!$C$624)</f>
        <v/>
      </c>
      <c r="G279" s="296" t="str">
        <f ca="1">IF(ISERROR($D279*$E279*$K30*K252*'Donnees d''entrée'!$C$623*'Donnees d''entrée'!$C$624),"",$D279*$E279*$K30*K252*'Donnees d''entrée'!$C$623*'Donnees d''entrée'!$C$624)</f>
        <v/>
      </c>
      <c r="H279" s="296" t="str">
        <f ca="1">IF(ISERROR($D279*$E279*$K30*L252*'Donnees d''entrée'!$C$623*'Donnees d''entrée'!$C$624),"",$D279*$E279*$K30*L252*'Donnees d''entrée'!$C$623*'Donnees d''entrée'!$C$624)</f>
        <v/>
      </c>
      <c r="I279" s="296" t="str">
        <f>IF(ISERROR($D279*$E279*$K30*M252*'Donnees d''entrée'!$C$623*'Donnees d''entrée'!$C$624),"",$D279*$E279*$K30*M252*'Donnees d''entrée'!$C$623*'Donnees d''entrée'!$C$624)</f>
        <v/>
      </c>
      <c r="J279" s="351" t="str">
        <f>IF(Exploitation!C100="","",Exploitation!C100)</f>
        <v/>
      </c>
      <c r="K279" s="351" t="str">
        <f>IF(Exploitation!D100="","",Exploitation!D100)</f>
        <v/>
      </c>
      <c r="L279" s="351" t="str">
        <f>IF(Exploitation!E100="","",Exploitation!E100)</f>
        <v/>
      </c>
      <c r="M279" s="281" t="str">
        <f t="shared" si="520"/>
        <v/>
      </c>
      <c r="N279" s="294" t="str">
        <f t="shared" si="536"/>
        <v/>
      </c>
      <c r="O279" s="294" t="str">
        <f t="shared" si="537"/>
        <v/>
      </c>
      <c r="P279" s="296" t="str">
        <f ca="1">IF(ISERROR($N279*$O279*$S30*T252*'Donnees d''entrée'!$C$623*'Donnees d''entrée'!$C$624),"",$N279*$O279*$S30*T252*'Donnees d''entrée'!$C$623*'Donnees d''entrée'!$C$624)</f>
        <v/>
      </c>
      <c r="Q279" s="296" t="str">
        <f ca="1">IF(ISERROR($N279*$O279*$S30*U252*'Donnees d''entrée'!$C$623*'Donnees d''entrée'!$C$624),"",$N279*$O279*$S30*U252*'Donnees d''entrée'!$C$623*'Donnees d''entrée'!$C$624)</f>
        <v/>
      </c>
      <c r="R279" s="296" t="str">
        <f ca="1">IF(ISERROR($N279*$O279*$S30*V252*'Donnees d''entrée'!$C$623*'Donnees d''entrée'!$C$624),"",$N279*$O279*$S30*V252*'Donnees d''entrée'!$C$623*'Donnees d''entrée'!$C$624)</f>
        <v/>
      </c>
      <c r="S279" s="296" t="str">
        <f>IF(ISERROR($N279*$O279*$S30*W252*'Donnees d''entrée'!$C$623*'Donnees d''entrée'!$C$624),"",$N279*$O279*$S30*W252*'Donnees d''entrée'!$C$623*'Donnees d''entrée'!$C$624)</f>
        <v/>
      </c>
      <c r="T279" s="351" t="str">
        <f>IF(Exploitation!F100="","",Exploitation!F100)</f>
        <v/>
      </c>
      <c r="U279" s="351" t="str">
        <f>IF(Exploitation!G100="","",Exploitation!G100)</f>
        <v/>
      </c>
      <c r="V279" s="351" t="str">
        <f>IF(Exploitation!H100="","",Exploitation!H100)</f>
        <v/>
      </c>
      <c r="W279" s="281" t="str">
        <f t="shared" si="523"/>
        <v/>
      </c>
      <c r="X279" s="294" t="str">
        <f t="shared" si="538"/>
        <v/>
      </c>
      <c r="Y279" s="294" t="str">
        <f t="shared" si="539"/>
        <v/>
      </c>
      <c r="Z279" s="296" t="str">
        <f ca="1">IF(ISERROR($X279*$Y279*$AA30*AD252*'Donnees d''entrée'!$C$623*'Donnees d''entrée'!$C$624),"",$X279*$Y279*$AA30*AD252*'Donnees d''entrée'!$C$623*'Donnees d''entrée'!$C$624)</f>
        <v/>
      </c>
      <c r="AA279" s="296" t="str">
        <f ca="1">IF(ISERROR($X279*$Y279*$AA30*AE252*'Donnees d''entrée'!$C$623*'Donnees d''entrée'!$C$624),"",$X279*$Y279*$AA30*AE252*'Donnees d''entrée'!$C$623*'Donnees d''entrée'!$C$624)</f>
        <v/>
      </c>
      <c r="AB279" s="296" t="str">
        <f ca="1">IF(ISERROR($X279*$Y279*$AA30*AF252*'Donnees d''entrée'!$C$623*'Donnees d''entrée'!$C$624),"",$X279*$Y279*$AA30*AF252*'Donnees d''entrée'!$C$623*'Donnees d''entrée'!$C$624)</f>
        <v/>
      </c>
      <c r="AC279" s="296" t="str">
        <f>IF(ISERROR($X279*$Y279*$AA30*AG252*'Donnees d''entrée'!$C$623*'Donnees d''entrée'!$C$624),"",$X279*$Y279*$AA30*AG252*'Donnees d''entrée'!$C$623*'Donnees d''entrée'!$C$624)</f>
        <v/>
      </c>
      <c r="AD279" s="351" t="str">
        <f>IF(Exploitation!I100="","",Exploitation!I100)</f>
        <v/>
      </c>
      <c r="AE279" s="351" t="str">
        <f>IF(Exploitation!J100="","",Exploitation!J100)</f>
        <v/>
      </c>
      <c r="AF279" s="351" t="str">
        <f>IF(Exploitation!K100="","",Exploitation!K100)</f>
        <v/>
      </c>
      <c r="AG279" s="281" t="str">
        <f t="shared" si="526"/>
        <v/>
      </c>
      <c r="AH279" s="294" t="str">
        <f t="shared" si="527"/>
        <v/>
      </c>
      <c r="AI279" s="294" t="str">
        <f t="shared" si="528"/>
        <v/>
      </c>
      <c r="AJ279" s="296" t="str">
        <f ca="1">IF(ISERROR($AH279*$AI279*$AI30*AN252*'Donnees d''entrée'!$C$623*'Donnees d''entrée'!$C$624),"",$AH279*$AI279*$AI30*AN252*'Donnees d''entrée'!$C$623*'Donnees d''entrée'!$C$624)</f>
        <v/>
      </c>
      <c r="AK279" s="296" t="str">
        <f ca="1">IF(ISERROR($AH279*$AI279*$AI30*AO252*'Donnees d''entrée'!$C$623*'Donnees d''entrée'!$C$624),"",$AH279*$AI279*$AI30*AO252*'Donnees d''entrée'!$C$623*'Donnees d''entrée'!$C$624)</f>
        <v/>
      </c>
      <c r="AL279" s="296" t="str">
        <f ca="1">IF(ISERROR($AH279*$AI279*$AI30*AP252*'Donnees d''entrée'!$C$623*'Donnees d''entrée'!$C$624),"",$AH279*$AI279*$AI30*AP252*'Donnees d''entrée'!$C$623*'Donnees d''entrée'!$C$624)</f>
        <v/>
      </c>
      <c r="AM279" s="296" t="str">
        <f>IF(ISERROR($AH279*$AI279*$AI30*AQ252*'Donnees d''entrée'!$C$623*'Donnees d''entrée'!$C$624),"",$AH279*$AI279*$AI30*AQ252*'Donnees d''entrée'!$C$623*'Donnees d''entrée'!$C$624)</f>
        <v/>
      </c>
      <c r="AN279" s="351" t="str">
        <f>IF(Exploitation!L100="","",Exploitation!L100)</f>
        <v/>
      </c>
      <c r="AO279" s="351" t="str">
        <f>IF(Exploitation!M100="","",Exploitation!M100)</f>
        <v/>
      </c>
      <c r="AP279" s="351" t="str">
        <f>IF(Exploitation!N100="","",Exploitation!N100)</f>
        <v/>
      </c>
      <c r="AQ279" s="281" t="str">
        <f t="shared" si="529"/>
        <v/>
      </c>
      <c r="AR279" s="294" t="str">
        <f t="shared" si="540"/>
        <v/>
      </c>
      <c r="AS279" s="294" t="str">
        <f t="shared" si="541"/>
        <v/>
      </c>
      <c r="AT279" s="296" t="str">
        <f ca="1">IF(ISERROR($AR279*$AS279*$AQ30*AX252*'Donnees d''entrée'!$C$623*'Donnees d''entrée'!$C$624),"",$AR279*$AS279*$AQ30*AX252*'Donnees d''entrée'!$C$623*'Donnees d''entrée'!$C$624)</f>
        <v/>
      </c>
      <c r="AU279" s="296" t="str">
        <f ca="1">IF(ISERROR($AR279*$AS279*$AQ30*AY252*'Donnees d''entrée'!$C$623*'Donnees d''entrée'!$C$624),"",$AR279*$AS279*$AQ30*AY252*'Donnees d''entrée'!$C$623*'Donnees d''entrée'!$C$624)</f>
        <v/>
      </c>
      <c r="AV279" s="296" t="str">
        <f ca="1">IF(ISERROR($AR279*$AS279*$AQ30*AZ252*'Donnees d''entrée'!$C$623*'Donnees d''entrée'!$C$624),"",$AR279*$AS279*$AQ30*AZ252*'Donnees d''entrée'!$C$623*'Donnees d''entrée'!$C$624)</f>
        <v/>
      </c>
      <c r="AW279" s="296" t="str">
        <f>IF(ISERROR($AR279*$AS279*$AQ30*BA252*'Donnees d''entrée'!$C$623*'Donnees d''entrée'!$C$624),"",$AR279*$AS279*$AQ30*BA252*'Donnees d''entrée'!$C$623*'Donnees d''entrée'!$C$624)</f>
        <v/>
      </c>
      <c r="AX279" s="351" t="str">
        <f>IF(Exploitation!O100="","",Exploitation!V100)</f>
        <v/>
      </c>
      <c r="AY279" s="351" t="str">
        <f>IF(Exploitation!P100="","",Exploitation!W100)</f>
        <v/>
      </c>
      <c r="AZ279" s="351" t="str">
        <f>IF(Exploitation!Q100="","",Exploitation!X100)</f>
        <v/>
      </c>
      <c r="BA279" s="296">
        <f t="shared" ca="1" si="530"/>
        <v>0</v>
      </c>
      <c r="BB279" s="296">
        <f t="shared" ca="1" si="531"/>
        <v>0</v>
      </c>
      <c r="BC279" s="296">
        <f t="shared" ca="1" si="532"/>
        <v>0</v>
      </c>
      <c r="BD279" s="296">
        <f t="shared" si="533"/>
        <v>0</v>
      </c>
    </row>
    <row r="280" spans="1:56" hidden="1" x14ac:dyDescent="0.25">
      <c r="A280" s="279">
        <v>13</v>
      </c>
      <c r="B280" s="280" t="str">
        <f t="shared" si="534"/>
        <v/>
      </c>
      <c r="C280" s="281" t="str">
        <f t="shared" si="519"/>
        <v/>
      </c>
      <c r="D280" s="294" t="str">
        <f t="shared" si="542"/>
        <v/>
      </c>
      <c r="E280" s="294" t="str">
        <f t="shared" si="535"/>
        <v/>
      </c>
      <c r="F280" s="296" t="str">
        <f ca="1">IF(ISERROR($D280*$E280*$K31*J253*'Donnees d''entrée'!$C$623*'Donnees d''entrée'!$C$624),"",$D280*$E280*$K31*J253*'Donnees d''entrée'!$C$623*'Donnees d''entrée'!$C$624)</f>
        <v/>
      </c>
      <c r="G280" s="296" t="str">
        <f ca="1">IF(ISERROR($D280*$E280*$K31*K253*'Donnees d''entrée'!$C$623*'Donnees d''entrée'!$C$624),"",$D280*$E280*$K31*K253*'Donnees d''entrée'!$C$623*'Donnees d''entrée'!$C$624)</f>
        <v/>
      </c>
      <c r="H280" s="296" t="str">
        <f ca="1">IF(ISERROR($D280*$E280*$K31*L253*'Donnees d''entrée'!$C$623*'Donnees d''entrée'!$C$624),"",$D280*$E280*$K31*L253*'Donnees d''entrée'!$C$623*'Donnees d''entrée'!$C$624)</f>
        <v/>
      </c>
      <c r="I280" s="296" t="str">
        <f>IF(ISERROR($D280*$E280*$K31*M253*'Donnees d''entrée'!$C$623*'Donnees d''entrée'!$C$624),"",$D280*$E280*$K31*M253*'Donnees d''entrée'!$C$623*'Donnees d''entrée'!$C$624)</f>
        <v/>
      </c>
      <c r="J280" s="351" t="str">
        <f>IF(Exploitation!C101="","",Exploitation!C101)</f>
        <v/>
      </c>
      <c r="K280" s="351" t="str">
        <f>IF(Exploitation!D101="","",Exploitation!D101)</f>
        <v/>
      </c>
      <c r="L280" s="351" t="str">
        <f>IF(Exploitation!E101="","",Exploitation!E101)</f>
        <v/>
      </c>
      <c r="M280" s="281" t="str">
        <f t="shared" si="520"/>
        <v/>
      </c>
      <c r="N280" s="294" t="str">
        <f t="shared" si="536"/>
        <v/>
      </c>
      <c r="O280" s="294" t="str">
        <f t="shared" si="537"/>
        <v/>
      </c>
      <c r="P280" s="296" t="str">
        <f ca="1">IF(ISERROR($N280*$O280*$S31*T253*'Donnees d''entrée'!$C$623*'Donnees d''entrée'!$C$624),"",$N280*$O280*$S31*T253*'Donnees d''entrée'!$C$623*'Donnees d''entrée'!$C$624)</f>
        <v/>
      </c>
      <c r="Q280" s="296" t="str">
        <f ca="1">IF(ISERROR($N280*$O280*$S31*U253*'Donnees d''entrée'!$C$623*'Donnees d''entrée'!$C$624),"",$N280*$O280*$S31*U253*'Donnees d''entrée'!$C$623*'Donnees d''entrée'!$C$624)</f>
        <v/>
      </c>
      <c r="R280" s="296" t="str">
        <f ca="1">IF(ISERROR($N280*$O280*$S31*V253*'Donnees d''entrée'!$C$623*'Donnees d''entrée'!$C$624),"",$N280*$O280*$S31*V253*'Donnees d''entrée'!$C$623*'Donnees d''entrée'!$C$624)</f>
        <v/>
      </c>
      <c r="S280" s="296" t="str">
        <f>IF(ISERROR($N280*$O280*$S31*W253*'Donnees d''entrée'!$C$623*'Donnees d''entrée'!$C$624),"",$N280*$O280*$S31*W253*'Donnees d''entrée'!$C$623*'Donnees d''entrée'!$C$624)</f>
        <v/>
      </c>
      <c r="T280" s="351" t="str">
        <f>IF(Exploitation!F101="","",Exploitation!F101)</f>
        <v/>
      </c>
      <c r="U280" s="351" t="str">
        <f>IF(Exploitation!G101="","",Exploitation!G101)</f>
        <v/>
      </c>
      <c r="V280" s="351" t="str">
        <f>IF(Exploitation!H101="","",Exploitation!H101)</f>
        <v/>
      </c>
      <c r="W280" s="281" t="str">
        <f t="shared" si="523"/>
        <v/>
      </c>
      <c r="X280" s="294" t="str">
        <f t="shared" si="538"/>
        <v/>
      </c>
      <c r="Y280" s="294" t="str">
        <f t="shared" si="539"/>
        <v/>
      </c>
      <c r="Z280" s="296" t="str">
        <f ca="1">IF(ISERROR($X280*$Y280*$AA31*AD253*'Donnees d''entrée'!$C$623*'Donnees d''entrée'!$C$624),"",$X280*$Y280*$AA31*AD253*'Donnees d''entrée'!$C$623*'Donnees d''entrée'!$C$624)</f>
        <v/>
      </c>
      <c r="AA280" s="296" t="str">
        <f ca="1">IF(ISERROR($X280*$Y280*$AA31*AE253*'Donnees d''entrée'!$C$623*'Donnees d''entrée'!$C$624),"",$X280*$Y280*$AA31*AE253*'Donnees d''entrée'!$C$623*'Donnees d''entrée'!$C$624)</f>
        <v/>
      </c>
      <c r="AB280" s="296" t="str">
        <f ca="1">IF(ISERROR($X280*$Y280*$AA31*AF253*'Donnees d''entrée'!$C$623*'Donnees d''entrée'!$C$624),"",$X280*$Y280*$AA31*AF253*'Donnees d''entrée'!$C$623*'Donnees d''entrée'!$C$624)</f>
        <v/>
      </c>
      <c r="AC280" s="296" t="str">
        <f>IF(ISERROR($X280*$Y280*$AA31*AG253*'Donnees d''entrée'!$C$623*'Donnees d''entrée'!$C$624),"",$X280*$Y280*$AA31*AG253*'Donnees d''entrée'!$C$623*'Donnees d''entrée'!$C$624)</f>
        <v/>
      </c>
      <c r="AD280" s="351" t="str">
        <f>IF(Exploitation!I101="","",Exploitation!I101)</f>
        <v/>
      </c>
      <c r="AE280" s="351" t="str">
        <f>IF(Exploitation!J101="","",Exploitation!J101)</f>
        <v/>
      </c>
      <c r="AF280" s="351" t="str">
        <f>IF(Exploitation!K101="","",Exploitation!K101)</f>
        <v/>
      </c>
      <c r="AG280" s="281" t="str">
        <f t="shared" si="526"/>
        <v/>
      </c>
      <c r="AH280" s="294" t="str">
        <f t="shared" si="527"/>
        <v/>
      </c>
      <c r="AI280" s="294" t="str">
        <f t="shared" si="528"/>
        <v/>
      </c>
      <c r="AJ280" s="296" t="str">
        <f ca="1">IF(ISERROR($AH280*$AI280*$AI31*AN253*'Donnees d''entrée'!$C$623*'Donnees d''entrée'!$C$624),"",$AH280*$AI280*$AI31*AN253*'Donnees d''entrée'!$C$623*'Donnees d''entrée'!$C$624)</f>
        <v/>
      </c>
      <c r="AK280" s="296" t="str">
        <f ca="1">IF(ISERROR($AH280*$AI280*$AI31*AO253*'Donnees d''entrée'!$C$623*'Donnees d''entrée'!$C$624),"",$AH280*$AI280*$AI31*AO253*'Donnees d''entrée'!$C$623*'Donnees d''entrée'!$C$624)</f>
        <v/>
      </c>
      <c r="AL280" s="296" t="str">
        <f ca="1">IF(ISERROR($AH280*$AI280*$AI31*AP253*'Donnees d''entrée'!$C$623*'Donnees d''entrée'!$C$624),"",$AH280*$AI280*$AI31*AP253*'Donnees d''entrée'!$C$623*'Donnees d''entrée'!$C$624)</f>
        <v/>
      </c>
      <c r="AM280" s="296" t="str">
        <f>IF(ISERROR($AH280*$AI280*$AI31*AQ253*'Donnees d''entrée'!$C$623*'Donnees d''entrée'!$C$624),"",$AH280*$AI280*$AI31*AQ253*'Donnees d''entrée'!$C$623*'Donnees d''entrée'!$C$624)</f>
        <v/>
      </c>
      <c r="AN280" s="351" t="str">
        <f>IF(Exploitation!L101="","",Exploitation!L101)</f>
        <v/>
      </c>
      <c r="AO280" s="351" t="str">
        <f>IF(Exploitation!M101="","",Exploitation!M101)</f>
        <v/>
      </c>
      <c r="AP280" s="351" t="str">
        <f>IF(Exploitation!N101="","",Exploitation!N101)</f>
        <v/>
      </c>
      <c r="AQ280" s="281" t="str">
        <f t="shared" si="529"/>
        <v/>
      </c>
      <c r="AR280" s="294" t="str">
        <f t="shared" si="540"/>
        <v/>
      </c>
      <c r="AS280" s="294" t="str">
        <f t="shared" si="541"/>
        <v/>
      </c>
      <c r="AT280" s="296" t="str">
        <f ca="1">IF(ISERROR($AR280*$AS280*$AQ31*AX253*'Donnees d''entrée'!$C$623*'Donnees d''entrée'!$C$624),"",$AR280*$AS280*$AQ31*AX253*'Donnees d''entrée'!$C$623*'Donnees d''entrée'!$C$624)</f>
        <v/>
      </c>
      <c r="AU280" s="296" t="str">
        <f ca="1">IF(ISERROR($AR280*$AS280*$AQ31*AY253*'Donnees d''entrée'!$C$623*'Donnees d''entrée'!$C$624),"",$AR280*$AS280*$AQ31*AY253*'Donnees d''entrée'!$C$623*'Donnees d''entrée'!$C$624)</f>
        <v/>
      </c>
      <c r="AV280" s="296" t="str">
        <f ca="1">IF(ISERROR($AR280*$AS280*$AQ31*AZ253*'Donnees d''entrée'!$C$623*'Donnees d''entrée'!$C$624),"",$AR280*$AS280*$AQ31*AZ253*'Donnees d''entrée'!$C$623*'Donnees d''entrée'!$C$624)</f>
        <v/>
      </c>
      <c r="AW280" s="296" t="str">
        <f>IF(ISERROR($AR280*$AS280*$AQ31*BA253*'Donnees d''entrée'!$C$623*'Donnees d''entrée'!$C$624),"",$AR280*$AS280*$AQ31*BA253*'Donnees d''entrée'!$C$623*'Donnees d''entrée'!$C$624)</f>
        <v/>
      </c>
      <c r="AX280" s="351" t="str">
        <f>IF(Exploitation!O101="","",Exploitation!V101)</f>
        <v/>
      </c>
      <c r="AY280" s="351" t="str">
        <f>IF(Exploitation!P101="","",Exploitation!W101)</f>
        <v/>
      </c>
      <c r="AZ280" s="351" t="str">
        <f>IF(Exploitation!Q101="","",Exploitation!X101)</f>
        <v/>
      </c>
      <c r="BA280" s="296">
        <f t="shared" ca="1" si="530"/>
        <v>0</v>
      </c>
      <c r="BB280" s="296">
        <f t="shared" ca="1" si="531"/>
        <v>0</v>
      </c>
      <c r="BC280" s="296">
        <f t="shared" ca="1" si="532"/>
        <v>0</v>
      </c>
      <c r="BD280" s="296">
        <f t="shared" si="533"/>
        <v>0</v>
      </c>
    </row>
    <row r="281" spans="1:56" hidden="1" x14ac:dyDescent="0.25">
      <c r="A281" s="279">
        <v>14</v>
      </c>
      <c r="B281" s="280" t="str">
        <f t="shared" si="534"/>
        <v/>
      </c>
      <c r="C281" s="281" t="str">
        <f t="shared" si="519"/>
        <v/>
      </c>
      <c r="D281" s="294" t="str">
        <f t="shared" si="542"/>
        <v/>
      </c>
      <c r="E281" s="294" t="str">
        <f t="shared" si="535"/>
        <v/>
      </c>
      <c r="F281" s="296" t="str">
        <f ca="1">IF(ISERROR($D281*$E281*$K32*J254*'Donnees d''entrée'!$C$623*'Donnees d''entrée'!$C$624),"",$D281*$E281*$K32*J254*'Donnees d''entrée'!$C$623*'Donnees d''entrée'!$C$624)</f>
        <v/>
      </c>
      <c r="G281" s="296" t="str">
        <f ca="1">IF(ISERROR($D281*$E281*$K32*K254*'Donnees d''entrée'!$C$623*'Donnees d''entrée'!$C$624),"",$D281*$E281*$K32*K254*'Donnees d''entrée'!$C$623*'Donnees d''entrée'!$C$624)</f>
        <v/>
      </c>
      <c r="H281" s="296" t="str">
        <f ca="1">IF(ISERROR($D281*$E281*$K32*L254*'Donnees d''entrée'!$C$623*'Donnees d''entrée'!$C$624),"",$D281*$E281*$K32*L254*'Donnees d''entrée'!$C$623*'Donnees d''entrée'!$C$624)</f>
        <v/>
      </c>
      <c r="I281" s="296" t="str">
        <f>IF(ISERROR($D281*$E281*$K32*M254*'Donnees d''entrée'!$C$623*'Donnees d''entrée'!$C$624),"",$D281*$E281*$K32*M254*'Donnees d''entrée'!$C$623*'Donnees d''entrée'!$C$624)</f>
        <v/>
      </c>
      <c r="J281" s="351" t="str">
        <f>IF(Exploitation!C102="","",Exploitation!C102)</f>
        <v/>
      </c>
      <c r="K281" s="351" t="str">
        <f>IF(Exploitation!D102="","",Exploitation!D102)</f>
        <v/>
      </c>
      <c r="L281" s="351" t="str">
        <f>IF(Exploitation!E102="","",Exploitation!E102)</f>
        <v/>
      </c>
      <c r="M281" s="281" t="str">
        <f t="shared" si="520"/>
        <v/>
      </c>
      <c r="N281" s="294" t="str">
        <f t="shared" si="536"/>
        <v/>
      </c>
      <c r="O281" s="294" t="str">
        <f t="shared" si="537"/>
        <v/>
      </c>
      <c r="P281" s="296" t="str">
        <f ca="1">IF(ISERROR($N281*$O281*$S32*T254*'Donnees d''entrée'!$C$623*'Donnees d''entrée'!$C$624),"",$N281*$O281*$S32*T254*'Donnees d''entrée'!$C$623*'Donnees d''entrée'!$C$624)</f>
        <v/>
      </c>
      <c r="Q281" s="296" t="str">
        <f ca="1">IF(ISERROR($N281*$O281*$S32*U254*'Donnees d''entrée'!$C$623*'Donnees d''entrée'!$C$624),"",$N281*$O281*$S32*U254*'Donnees d''entrée'!$C$623*'Donnees d''entrée'!$C$624)</f>
        <v/>
      </c>
      <c r="R281" s="296" t="str">
        <f ca="1">IF(ISERROR($N281*$O281*$S32*V254*'Donnees d''entrée'!$C$623*'Donnees d''entrée'!$C$624),"",$N281*$O281*$S32*V254*'Donnees d''entrée'!$C$623*'Donnees d''entrée'!$C$624)</f>
        <v/>
      </c>
      <c r="S281" s="296" t="str">
        <f>IF(ISERROR($N281*$O281*$S32*W254*'Donnees d''entrée'!$C$623*'Donnees d''entrée'!$C$624),"",$N281*$O281*$S32*W254*'Donnees d''entrée'!$C$623*'Donnees d''entrée'!$C$624)</f>
        <v/>
      </c>
      <c r="T281" s="351" t="str">
        <f>IF(Exploitation!F102="","",Exploitation!F102)</f>
        <v/>
      </c>
      <c r="U281" s="351" t="str">
        <f>IF(Exploitation!G102="","",Exploitation!G102)</f>
        <v/>
      </c>
      <c r="V281" s="351" t="str">
        <f>IF(Exploitation!H102="","",Exploitation!H102)</f>
        <v/>
      </c>
      <c r="W281" s="281" t="str">
        <f t="shared" si="523"/>
        <v/>
      </c>
      <c r="X281" s="294" t="str">
        <f t="shared" si="538"/>
        <v/>
      </c>
      <c r="Y281" s="294" t="str">
        <f t="shared" si="539"/>
        <v/>
      </c>
      <c r="Z281" s="296" t="str">
        <f ca="1">IF(ISERROR($X281*$Y281*$AA32*AD254*'Donnees d''entrée'!$C$623*'Donnees d''entrée'!$C$624),"",$X281*$Y281*$AA32*AD254*'Donnees d''entrée'!$C$623*'Donnees d''entrée'!$C$624)</f>
        <v/>
      </c>
      <c r="AA281" s="296" t="str">
        <f ca="1">IF(ISERROR($X281*$Y281*$AA32*AE254*'Donnees d''entrée'!$C$623*'Donnees d''entrée'!$C$624),"",$X281*$Y281*$AA32*AE254*'Donnees d''entrée'!$C$623*'Donnees d''entrée'!$C$624)</f>
        <v/>
      </c>
      <c r="AB281" s="296" t="str">
        <f ca="1">IF(ISERROR($X281*$Y281*$AA32*AF254*'Donnees d''entrée'!$C$623*'Donnees d''entrée'!$C$624),"",$X281*$Y281*$AA32*AF254*'Donnees d''entrée'!$C$623*'Donnees d''entrée'!$C$624)</f>
        <v/>
      </c>
      <c r="AC281" s="296" t="str">
        <f>IF(ISERROR($X281*$Y281*$AA32*AG254*'Donnees d''entrée'!$C$623*'Donnees d''entrée'!$C$624),"",$X281*$Y281*$AA32*AG254*'Donnees d''entrée'!$C$623*'Donnees d''entrée'!$C$624)</f>
        <v/>
      </c>
      <c r="AD281" s="351" t="str">
        <f>IF(Exploitation!I102="","",Exploitation!I102)</f>
        <v/>
      </c>
      <c r="AE281" s="351" t="str">
        <f>IF(Exploitation!J102="","",Exploitation!J102)</f>
        <v/>
      </c>
      <c r="AF281" s="351" t="str">
        <f>IF(Exploitation!K102="","",Exploitation!K102)</f>
        <v/>
      </c>
      <c r="AG281" s="281" t="str">
        <f t="shared" si="526"/>
        <v/>
      </c>
      <c r="AH281" s="294" t="str">
        <f t="shared" si="527"/>
        <v/>
      </c>
      <c r="AI281" s="294" t="str">
        <f t="shared" si="528"/>
        <v/>
      </c>
      <c r="AJ281" s="296" t="str">
        <f ca="1">IF(ISERROR($AH281*$AI281*$AI32*AN254*'Donnees d''entrée'!$C$623*'Donnees d''entrée'!$C$624),"",$AH281*$AI281*$AI32*AN254*'Donnees d''entrée'!$C$623*'Donnees d''entrée'!$C$624)</f>
        <v/>
      </c>
      <c r="AK281" s="296" t="str">
        <f ca="1">IF(ISERROR($AH281*$AI281*$AI32*AO254*'Donnees d''entrée'!$C$623*'Donnees d''entrée'!$C$624),"",$AH281*$AI281*$AI32*AO254*'Donnees d''entrée'!$C$623*'Donnees d''entrée'!$C$624)</f>
        <v/>
      </c>
      <c r="AL281" s="296" t="str">
        <f ca="1">IF(ISERROR($AH281*$AI281*$AI32*AP254*'Donnees d''entrée'!$C$623*'Donnees d''entrée'!$C$624),"",$AH281*$AI281*$AI32*AP254*'Donnees d''entrée'!$C$623*'Donnees d''entrée'!$C$624)</f>
        <v/>
      </c>
      <c r="AM281" s="296" t="str">
        <f>IF(ISERROR($AH281*$AI281*$AI32*AQ254*'Donnees d''entrée'!$C$623*'Donnees d''entrée'!$C$624),"",$AH281*$AI281*$AI32*AQ254*'Donnees d''entrée'!$C$623*'Donnees d''entrée'!$C$624)</f>
        <v/>
      </c>
      <c r="AN281" s="351" t="str">
        <f>IF(Exploitation!L102="","",Exploitation!L102)</f>
        <v/>
      </c>
      <c r="AO281" s="351" t="str">
        <f>IF(Exploitation!M102="","",Exploitation!M102)</f>
        <v/>
      </c>
      <c r="AP281" s="351" t="str">
        <f>IF(Exploitation!N102="","",Exploitation!N102)</f>
        <v/>
      </c>
      <c r="AQ281" s="281" t="str">
        <f t="shared" si="529"/>
        <v/>
      </c>
      <c r="AR281" s="294" t="str">
        <f t="shared" si="540"/>
        <v/>
      </c>
      <c r="AS281" s="294" t="str">
        <f t="shared" si="541"/>
        <v/>
      </c>
      <c r="AT281" s="296" t="str">
        <f ca="1">IF(ISERROR($AR281*$AS281*$AQ32*AX254*'Donnees d''entrée'!$C$623*'Donnees d''entrée'!$C$624),"",$AR281*$AS281*$AQ32*AX254*'Donnees d''entrée'!$C$623*'Donnees d''entrée'!$C$624)</f>
        <v/>
      </c>
      <c r="AU281" s="296" t="str">
        <f ca="1">IF(ISERROR($AR281*$AS281*$AQ32*AY254*'Donnees d''entrée'!$C$623*'Donnees d''entrée'!$C$624),"",$AR281*$AS281*$AQ32*AY254*'Donnees d''entrée'!$C$623*'Donnees d''entrée'!$C$624)</f>
        <v/>
      </c>
      <c r="AV281" s="296" t="str">
        <f ca="1">IF(ISERROR($AR281*$AS281*$AQ32*AZ254*'Donnees d''entrée'!$C$623*'Donnees d''entrée'!$C$624),"",$AR281*$AS281*$AQ32*AZ254*'Donnees d''entrée'!$C$623*'Donnees d''entrée'!$C$624)</f>
        <v/>
      </c>
      <c r="AW281" s="296" t="str">
        <f>IF(ISERROR($AR281*$AS281*$AQ32*BA254*'Donnees d''entrée'!$C$623*'Donnees d''entrée'!$C$624),"",$AR281*$AS281*$AQ32*BA254*'Donnees d''entrée'!$C$623*'Donnees d''entrée'!$C$624)</f>
        <v/>
      </c>
      <c r="AX281" s="351" t="str">
        <f>IF(Exploitation!O102="","",Exploitation!V102)</f>
        <v/>
      </c>
      <c r="AY281" s="351" t="str">
        <f>IF(Exploitation!P102="","",Exploitation!W102)</f>
        <v/>
      </c>
      <c r="AZ281" s="351" t="str">
        <f>IF(Exploitation!Q102="","",Exploitation!X102)</f>
        <v/>
      </c>
      <c r="BA281" s="296">
        <f t="shared" ca="1" si="530"/>
        <v>0</v>
      </c>
      <c r="BB281" s="296">
        <f t="shared" ca="1" si="531"/>
        <v>0</v>
      </c>
      <c r="BC281" s="296">
        <f t="shared" ca="1" si="532"/>
        <v>0</v>
      </c>
      <c r="BD281" s="296">
        <f t="shared" si="533"/>
        <v>0</v>
      </c>
    </row>
    <row r="282" spans="1:56" hidden="1" x14ac:dyDescent="0.25">
      <c r="A282" s="279">
        <v>15</v>
      </c>
      <c r="B282" s="280" t="str">
        <f t="shared" si="534"/>
        <v/>
      </c>
      <c r="C282" s="281" t="str">
        <f t="shared" si="519"/>
        <v/>
      </c>
      <c r="D282" s="294" t="str">
        <f t="shared" si="542"/>
        <v/>
      </c>
      <c r="E282" s="294" t="str">
        <f t="shared" si="535"/>
        <v/>
      </c>
      <c r="F282" s="296" t="str">
        <f ca="1">IF(ISERROR($D282*$E282*$K33*J255*'Donnees d''entrée'!$C$623*'Donnees d''entrée'!$C$624),"",$D282*$E282*$K33*J255*'Donnees d''entrée'!$C$623*'Donnees d''entrée'!$C$624)</f>
        <v/>
      </c>
      <c r="G282" s="296" t="str">
        <f ca="1">IF(ISERROR($D282*$E282*$K33*K255*'Donnees d''entrée'!$C$623*'Donnees d''entrée'!$C$624),"",$D282*$E282*$K33*K255*'Donnees d''entrée'!$C$623*'Donnees d''entrée'!$C$624)</f>
        <v/>
      </c>
      <c r="H282" s="296" t="str">
        <f ca="1">IF(ISERROR($D282*$E282*$K33*L255*'Donnees d''entrée'!$C$623*'Donnees d''entrée'!$C$624),"",$D282*$E282*$K33*L255*'Donnees d''entrée'!$C$623*'Donnees d''entrée'!$C$624)</f>
        <v/>
      </c>
      <c r="I282" s="296" t="str">
        <f>IF(ISERROR($D282*$E282*$K33*M255*'Donnees d''entrée'!$C$623*'Donnees d''entrée'!$C$624),"",$D282*$E282*$K33*M255*'Donnees d''entrée'!$C$623*'Donnees d''entrée'!$C$624)</f>
        <v/>
      </c>
      <c r="J282" s="351" t="str">
        <f>IF(Exploitation!C103="","",Exploitation!C103)</f>
        <v/>
      </c>
      <c r="K282" s="351" t="str">
        <f>IF(Exploitation!D103="","",Exploitation!D103)</f>
        <v/>
      </c>
      <c r="L282" s="351" t="str">
        <f>IF(Exploitation!E103="","",Exploitation!E103)</f>
        <v/>
      </c>
      <c r="M282" s="281" t="str">
        <f t="shared" si="520"/>
        <v/>
      </c>
      <c r="N282" s="294" t="str">
        <f t="shared" si="536"/>
        <v/>
      </c>
      <c r="O282" s="294" t="str">
        <f t="shared" si="537"/>
        <v/>
      </c>
      <c r="P282" s="296" t="str">
        <f ca="1">IF(ISERROR($N282*$O282*$S33*T255*'Donnees d''entrée'!$C$623*'Donnees d''entrée'!$C$624),"",$N282*$O282*$S33*T255*'Donnees d''entrée'!$C$623*'Donnees d''entrée'!$C$624)</f>
        <v/>
      </c>
      <c r="Q282" s="296" t="str">
        <f ca="1">IF(ISERROR($N282*$O282*$S33*U255*'Donnees d''entrée'!$C$623*'Donnees d''entrée'!$C$624),"",$N282*$O282*$S33*U255*'Donnees d''entrée'!$C$623*'Donnees d''entrée'!$C$624)</f>
        <v/>
      </c>
      <c r="R282" s="296" t="str">
        <f ca="1">IF(ISERROR($N282*$O282*$S33*V255*'Donnees d''entrée'!$C$623*'Donnees d''entrée'!$C$624),"",$N282*$O282*$S33*V255*'Donnees d''entrée'!$C$623*'Donnees d''entrée'!$C$624)</f>
        <v/>
      </c>
      <c r="S282" s="296" t="str">
        <f>IF(ISERROR($N282*$O282*$S33*W255*'Donnees d''entrée'!$C$623*'Donnees d''entrée'!$C$624),"",$N282*$O282*$S33*W255*'Donnees d''entrée'!$C$623*'Donnees d''entrée'!$C$624)</f>
        <v/>
      </c>
      <c r="T282" s="351" t="str">
        <f>IF(Exploitation!F103="","",Exploitation!F103)</f>
        <v/>
      </c>
      <c r="U282" s="351" t="str">
        <f>IF(Exploitation!G103="","",Exploitation!G103)</f>
        <v/>
      </c>
      <c r="V282" s="351" t="str">
        <f>IF(Exploitation!H103="","",Exploitation!H103)</f>
        <v/>
      </c>
      <c r="W282" s="281" t="str">
        <f t="shared" si="523"/>
        <v/>
      </c>
      <c r="X282" s="294" t="str">
        <f t="shared" si="538"/>
        <v/>
      </c>
      <c r="Y282" s="294" t="str">
        <f t="shared" si="539"/>
        <v/>
      </c>
      <c r="Z282" s="296" t="str">
        <f ca="1">IF(ISERROR($X282*$Y282*$AA33*AD255*'Donnees d''entrée'!$C$623*'Donnees d''entrée'!$C$624),"",$X282*$Y282*$AA33*AD255*'Donnees d''entrée'!$C$623*'Donnees d''entrée'!$C$624)</f>
        <v/>
      </c>
      <c r="AA282" s="296" t="str">
        <f ca="1">IF(ISERROR($X282*$Y282*$AA33*AE255*'Donnees d''entrée'!$C$623*'Donnees d''entrée'!$C$624),"",$X282*$Y282*$AA33*AE255*'Donnees d''entrée'!$C$623*'Donnees d''entrée'!$C$624)</f>
        <v/>
      </c>
      <c r="AB282" s="296" t="str">
        <f ca="1">IF(ISERROR($X282*$Y282*$AA33*AF255*'Donnees d''entrée'!$C$623*'Donnees d''entrée'!$C$624),"",$X282*$Y282*$AA33*AF255*'Donnees d''entrée'!$C$623*'Donnees d''entrée'!$C$624)</f>
        <v/>
      </c>
      <c r="AC282" s="296" t="str">
        <f>IF(ISERROR($X282*$Y282*$AA33*AG255*'Donnees d''entrée'!$C$623*'Donnees d''entrée'!$C$624),"",$X282*$Y282*$AA33*AG255*'Donnees d''entrée'!$C$623*'Donnees d''entrée'!$C$624)</f>
        <v/>
      </c>
      <c r="AD282" s="351" t="str">
        <f>IF(Exploitation!I103="","",Exploitation!I103)</f>
        <v/>
      </c>
      <c r="AE282" s="351" t="str">
        <f>IF(Exploitation!J103="","",Exploitation!J103)</f>
        <v/>
      </c>
      <c r="AF282" s="351" t="str">
        <f>IF(Exploitation!K103="","",Exploitation!K103)</f>
        <v/>
      </c>
      <c r="AG282" s="281" t="str">
        <f t="shared" si="526"/>
        <v/>
      </c>
      <c r="AH282" s="294" t="str">
        <f t="shared" si="527"/>
        <v/>
      </c>
      <c r="AI282" s="294" t="str">
        <f t="shared" si="528"/>
        <v/>
      </c>
      <c r="AJ282" s="296" t="str">
        <f ca="1">IF(ISERROR($AH282*$AI282*$AI33*AN255*'Donnees d''entrée'!$C$623*'Donnees d''entrée'!$C$624),"",$AH282*$AI282*$AI33*AN255*'Donnees d''entrée'!$C$623*'Donnees d''entrée'!$C$624)</f>
        <v/>
      </c>
      <c r="AK282" s="296" t="str">
        <f ca="1">IF(ISERROR($AH282*$AI282*$AI33*AO255*'Donnees d''entrée'!$C$623*'Donnees d''entrée'!$C$624),"",$AH282*$AI282*$AI33*AO255*'Donnees d''entrée'!$C$623*'Donnees d''entrée'!$C$624)</f>
        <v/>
      </c>
      <c r="AL282" s="296" t="str">
        <f ca="1">IF(ISERROR($AH282*$AI282*$AI33*AP255*'Donnees d''entrée'!$C$623*'Donnees d''entrée'!$C$624),"",$AH282*$AI282*$AI33*AP255*'Donnees d''entrée'!$C$623*'Donnees d''entrée'!$C$624)</f>
        <v/>
      </c>
      <c r="AM282" s="296" t="str">
        <f>IF(ISERROR($AH282*$AI282*$AI33*AQ255*'Donnees d''entrée'!$C$623*'Donnees d''entrée'!$C$624),"",$AH282*$AI282*$AI33*AQ255*'Donnees d''entrée'!$C$623*'Donnees d''entrée'!$C$624)</f>
        <v/>
      </c>
      <c r="AN282" s="351" t="str">
        <f>IF(Exploitation!L103="","",Exploitation!L103)</f>
        <v/>
      </c>
      <c r="AO282" s="351" t="str">
        <f>IF(Exploitation!M103="","",Exploitation!M103)</f>
        <v/>
      </c>
      <c r="AP282" s="351" t="str">
        <f>IF(Exploitation!N103="","",Exploitation!N103)</f>
        <v/>
      </c>
      <c r="AQ282" s="281" t="str">
        <f t="shared" si="529"/>
        <v/>
      </c>
      <c r="AR282" s="294" t="str">
        <f t="shared" si="540"/>
        <v/>
      </c>
      <c r="AS282" s="294" t="str">
        <f t="shared" si="541"/>
        <v/>
      </c>
      <c r="AT282" s="296" t="str">
        <f ca="1">IF(ISERROR($AR282*$AS282*$AQ33*AX255*'Donnees d''entrée'!$C$623*'Donnees d''entrée'!$C$624),"",$AR282*$AS282*$AQ33*AX255*'Donnees d''entrée'!$C$623*'Donnees d''entrée'!$C$624)</f>
        <v/>
      </c>
      <c r="AU282" s="296" t="str">
        <f ca="1">IF(ISERROR($AR282*$AS282*$AQ33*AY255*'Donnees d''entrée'!$C$623*'Donnees d''entrée'!$C$624),"",$AR282*$AS282*$AQ33*AY255*'Donnees d''entrée'!$C$623*'Donnees d''entrée'!$C$624)</f>
        <v/>
      </c>
      <c r="AV282" s="296" t="str">
        <f ca="1">IF(ISERROR($AR282*$AS282*$AQ33*AZ255*'Donnees d''entrée'!$C$623*'Donnees d''entrée'!$C$624),"",$AR282*$AS282*$AQ33*AZ255*'Donnees d''entrée'!$C$623*'Donnees d''entrée'!$C$624)</f>
        <v/>
      </c>
      <c r="AW282" s="296" t="str">
        <f>IF(ISERROR($AR282*$AS282*$AQ33*BA255*'Donnees d''entrée'!$C$623*'Donnees d''entrée'!$C$624),"",$AR282*$AS282*$AQ33*BA255*'Donnees d''entrée'!$C$623*'Donnees d''entrée'!$C$624)</f>
        <v/>
      </c>
      <c r="AX282" s="351" t="str">
        <f>IF(Exploitation!O103="","",Exploitation!V103)</f>
        <v/>
      </c>
      <c r="AY282" s="351" t="str">
        <f>IF(Exploitation!P103="","",Exploitation!W103)</f>
        <v/>
      </c>
      <c r="AZ282" s="351" t="str">
        <f>IF(Exploitation!Q103="","",Exploitation!X103)</f>
        <v/>
      </c>
      <c r="BA282" s="296">
        <f t="shared" ca="1" si="530"/>
        <v>0</v>
      </c>
      <c r="BB282" s="296">
        <f t="shared" ca="1" si="531"/>
        <v>0</v>
      </c>
      <c r="BC282" s="296">
        <f t="shared" ca="1" si="532"/>
        <v>0</v>
      </c>
      <c r="BD282" s="296">
        <f t="shared" si="533"/>
        <v>0</v>
      </c>
    </row>
    <row r="283" spans="1:56" hidden="1" x14ac:dyDescent="0.25">
      <c r="A283" s="279">
        <v>16</v>
      </c>
      <c r="B283" s="280" t="str">
        <f t="shared" si="534"/>
        <v/>
      </c>
      <c r="C283" s="281" t="str">
        <f t="shared" si="519"/>
        <v/>
      </c>
      <c r="D283" s="294" t="str">
        <f t="shared" ref="D283:D287" si="543">IF(ISERROR(VLOOKUP(C283,Bo_VS,2,FALSE)),"",VLOOKUP(C283,Bo_VS,2,FALSE))</f>
        <v/>
      </c>
      <c r="E283" s="294" t="str">
        <f t="shared" ref="E283:E287" si="544">IF(ISERROR(VLOOKUP(C283,Bo_VS,3,FALSE)),"",VLOOKUP(C283,Bo_VS,3,FALSE))</f>
        <v/>
      </c>
      <c r="F283" s="296" t="str">
        <f ca="1">IF(ISERROR($D283*$E283*$K34*J256*'Donnees d''entrée'!$C$623*'Donnees d''entrée'!$C$624),"",$D283*$E283*$K34*J256*'Donnees d''entrée'!$C$623*'Donnees d''entrée'!$C$624)</f>
        <v/>
      </c>
      <c r="G283" s="296" t="str">
        <f ca="1">IF(ISERROR($D283*$E283*$K34*K256*'Donnees d''entrée'!$C$623*'Donnees d''entrée'!$C$624),"",$D283*$E283*$K34*K256*'Donnees d''entrée'!$C$623*'Donnees d''entrée'!$C$624)</f>
        <v/>
      </c>
      <c r="H283" s="296" t="str">
        <f ca="1">IF(ISERROR($D283*$E283*$K34*L256*'Donnees d''entrée'!$C$623*'Donnees d''entrée'!$C$624),"",$D283*$E283*$K34*L256*'Donnees d''entrée'!$C$623*'Donnees d''entrée'!$C$624)</f>
        <v/>
      </c>
      <c r="I283" s="296" t="str">
        <f>IF(ISERROR($D283*$E283*$K34*M256*'Donnees d''entrée'!$C$623*'Donnees d''entrée'!$C$624),"",$D283*$E283*$K34*M256*'Donnees d''entrée'!$C$623*'Donnees d''entrée'!$C$624)</f>
        <v/>
      </c>
      <c r="J283" s="351" t="str">
        <f>IF(Exploitation!C104="","",Exploitation!C104)</f>
        <v/>
      </c>
      <c r="K283" s="351" t="str">
        <f>IF(Exploitation!D104="","",Exploitation!D104)</f>
        <v/>
      </c>
      <c r="L283" s="351" t="str">
        <f>IF(Exploitation!E104="","",Exploitation!E104)</f>
        <v/>
      </c>
      <c r="M283" s="281" t="str">
        <f t="shared" si="520"/>
        <v/>
      </c>
      <c r="N283" s="294" t="str">
        <f t="shared" ref="N283:N287" si="545">IF(ISERROR(VLOOKUP(M283,Bo_VS,2,FALSE)),"",VLOOKUP(M283,Bo_VS,2,FALSE))</f>
        <v/>
      </c>
      <c r="O283" s="294" t="str">
        <f t="shared" ref="O283:O287" si="546">IF(ISERROR(VLOOKUP(M283,Bo_VS,3,FALSE)),"",VLOOKUP(M283,Bo_VS,3,FALSE))</f>
        <v/>
      </c>
      <c r="P283" s="296" t="str">
        <f ca="1">IF(ISERROR($N283*$O283*$S34*T256*'Donnees d''entrée'!$C$623*'Donnees d''entrée'!$C$624),"",$N283*$O283*$S34*T256*'Donnees d''entrée'!$C$623*'Donnees d''entrée'!$C$624)</f>
        <v/>
      </c>
      <c r="Q283" s="296" t="str">
        <f ca="1">IF(ISERROR($N283*$O283*$S34*U256*'Donnees d''entrée'!$C$623*'Donnees d''entrée'!$C$624),"",$N283*$O283*$S34*U256*'Donnees d''entrée'!$C$623*'Donnees d''entrée'!$C$624)</f>
        <v/>
      </c>
      <c r="R283" s="296" t="str">
        <f ca="1">IF(ISERROR($N283*$O283*$S34*V256*'Donnees d''entrée'!$C$623*'Donnees d''entrée'!$C$624),"",$N283*$O283*$S34*V256*'Donnees d''entrée'!$C$623*'Donnees d''entrée'!$C$624)</f>
        <v/>
      </c>
      <c r="S283" s="296" t="str">
        <f>IF(ISERROR($N283*$O283*$S34*W256*'Donnees d''entrée'!$C$623*'Donnees d''entrée'!$C$624),"",$N283*$O283*$S34*W256*'Donnees d''entrée'!$C$623*'Donnees d''entrée'!$C$624)</f>
        <v/>
      </c>
      <c r="T283" s="351" t="str">
        <f>IF(Exploitation!F104="","",Exploitation!F104)</f>
        <v/>
      </c>
      <c r="U283" s="351" t="str">
        <f>IF(Exploitation!G104="","",Exploitation!G104)</f>
        <v/>
      </c>
      <c r="V283" s="351" t="str">
        <f>IF(Exploitation!H104="","",Exploitation!H104)</f>
        <v/>
      </c>
      <c r="W283" s="281" t="str">
        <f t="shared" si="523"/>
        <v/>
      </c>
      <c r="X283" s="294" t="str">
        <f t="shared" ref="X283:X287" si="547">IF(ISERROR(VLOOKUP(W283,Bo_VS,2,FALSE)),"",VLOOKUP(W283,Bo_VS,2,FALSE))</f>
        <v/>
      </c>
      <c r="Y283" s="294" t="str">
        <f t="shared" ref="Y283:Y287" si="548">IF(ISERROR(VLOOKUP(W283,Bo_VS,3,FALSE)),"",VLOOKUP(W283,Bo_VS,3,FALSE))</f>
        <v/>
      </c>
      <c r="Z283" s="296" t="str">
        <f ca="1">IF(ISERROR($X283*$Y283*$AA34*AD256*'Donnees d''entrée'!$C$623*'Donnees d''entrée'!$C$624),"",$X283*$Y283*$AA34*AD256*'Donnees d''entrée'!$C$623*'Donnees d''entrée'!$C$624)</f>
        <v/>
      </c>
      <c r="AA283" s="296" t="str">
        <f ca="1">IF(ISERROR($X283*$Y283*$AA34*AE256*'Donnees d''entrée'!$C$623*'Donnees d''entrée'!$C$624),"",$X283*$Y283*$AA34*AE256*'Donnees d''entrée'!$C$623*'Donnees d''entrée'!$C$624)</f>
        <v/>
      </c>
      <c r="AB283" s="296" t="str">
        <f ca="1">IF(ISERROR($X283*$Y283*$AA34*AF256*'Donnees d''entrée'!$C$623*'Donnees d''entrée'!$C$624),"",$X283*$Y283*$AA34*AF256*'Donnees d''entrée'!$C$623*'Donnees d''entrée'!$C$624)</f>
        <v/>
      </c>
      <c r="AC283" s="296" t="str">
        <f>IF(ISERROR($X283*$Y283*$AA34*AG256*'Donnees d''entrée'!$C$623*'Donnees d''entrée'!$C$624),"",$X283*$Y283*$AA34*AG256*'Donnees d''entrée'!$C$623*'Donnees d''entrée'!$C$624)</f>
        <v/>
      </c>
      <c r="AD283" s="351" t="str">
        <f>IF(Exploitation!I104="","",Exploitation!I104)</f>
        <v/>
      </c>
      <c r="AE283" s="351" t="str">
        <f>IF(Exploitation!J104="","",Exploitation!J104)</f>
        <v/>
      </c>
      <c r="AF283" s="351" t="str">
        <f>IF(Exploitation!K104="","",Exploitation!K104)</f>
        <v/>
      </c>
      <c r="AG283" s="281" t="str">
        <f t="shared" si="526"/>
        <v/>
      </c>
      <c r="AH283" s="294" t="str">
        <f t="shared" si="527"/>
        <v/>
      </c>
      <c r="AI283" s="294" t="str">
        <f t="shared" si="528"/>
        <v/>
      </c>
      <c r="AJ283" s="296" t="str">
        <f ca="1">IF(ISERROR($AH283*$AI283*$AI34*AN256*'Donnees d''entrée'!$C$623*'Donnees d''entrée'!$C$624),"",$AH283*$AI283*$AI34*AN256*'Donnees d''entrée'!$C$623*'Donnees d''entrée'!$C$624)</f>
        <v/>
      </c>
      <c r="AK283" s="296" t="str">
        <f ca="1">IF(ISERROR($AH283*$AI283*$AI34*AO256*'Donnees d''entrée'!$C$623*'Donnees d''entrée'!$C$624),"",$AH283*$AI283*$AI34*AO256*'Donnees d''entrée'!$C$623*'Donnees d''entrée'!$C$624)</f>
        <v/>
      </c>
      <c r="AL283" s="296" t="str">
        <f ca="1">IF(ISERROR($AH283*$AI283*$AI34*AP256*'Donnees d''entrée'!$C$623*'Donnees d''entrée'!$C$624),"",$AH283*$AI283*$AI34*AP256*'Donnees d''entrée'!$C$623*'Donnees d''entrée'!$C$624)</f>
        <v/>
      </c>
      <c r="AM283" s="296" t="str">
        <f>IF(ISERROR($AH283*$AI283*$AI34*AQ256*'Donnees d''entrée'!$C$623*'Donnees d''entrée'!$C$624),"",$AH283*$AI283*$AI34*AQ256*'Donnees d''entrée'!$C$623*'Donnees d''entrée'!$C$624)</f>
        <v/>
      </c>
      <c r="AN283" s="351" t="str">
        <f>IF(Exploitation!L104="","",Exploitation!L104)</f>
        <v/>
      </c>
      <c r="AO283" s="351" t="str">
        <f>IF(Exploitation!M104="","",Exploitation!M104)</f>
        <v/>
      </c>
      <c r="AP283" s="351" t="str">
        <f>IF(Exploitation!N104="","",Exploitation!N104)</f>
        <v/>
      </c>
      <c r="AQ283" s="281" t="str">
        <f t="shared" si="529"/>
        <v/>
      </c>
      <c r="AR283" s="294" t="str">
        <f t="shared" si="540"/>
        <v/>
      </c>
      <c r="AS283" s="294" t="str">
        <f t="shared" si="541"/>
        <v/>
      </c>
      <c r="AT283" s="296" t="str">
        <f ca="1">IF(ISERROR($AR283*$AS283*$AQ34*AX256*'Donnees d''entrée'!$C$623*'Donnees d''entrée'!$C$624),"",$AR283*$AS283*$AQ34*AX256*'Donnees d''entrée'!$C$623*'Donnees d''entrée'!$C$624)</f>
        <v/>
      </c>
      <c r="AU283" s="296" t="str">
        <f ca="1">IF(ISERROR($AR283*$AS283*$AQ34*AY256*'Donnees d''entrée'!$C$623*'Donnees d''entrée'!$C$624),"",$AR283*$AS283*$AQ34*AY256*'Donnees d''entrée'!$C$623*'Donnees d''entrée'!$C$624)</f>
        <v/>
      </c>
      <c r="AV283" s="296" t="str">
        <f ca="1">IF(ISERROR($AR283*$AS283*$AQ34*AZ256*'Donnees d''entrée'!$C$623*'Donnees d''entrée'!$C$624),"",$AR283*$AS283*$AQ34*AZ256*'Donnees d''entrée'!$C$623*'Donnees d''entrée'!$C$624)</f>
        <v/>
      </c>
      <c r="AW283" s="296" t="str">
        <f>IF(ISERROR($AR283*$AS283*$AQ34*BA256*'Donnees d''entrée'!$C$623*'Donnees d''entrée'!$C$624),"",$AR283*$AS283*$AQ34*BA256*'Donnees d''entrée'!$C$623*'Donnees d''entrée'!$C$624)</f>
        <v/>
      </c>
      <c r="AX283" s="351" t="str">
        <f>IF(Exploitation!O104="","",Exploitation!V104)</f>
        <v/>
      </c>
      <c r="AY283" s="351" t="str">
        <f>IF(Exploitation!P104="","",Exploitation!W104)</f>
        <v/>
      </c>
      <c r="AZ283" s="351" t="str">
        <f>IF(Exploitation!Q104="","",Exploitation!X104)</f>
        <v/>
      </c>
      <c r="BA283" s="296">
        <f t="shared" ca="1" si="530"/>
        <v>0</v>
      </c>
      <c r="BB283" s="296">
        <f t="shared" ca="1" si="531"/>
        <v>0</v>
      </c>
      <c r="BC283" s="296">
        <f t="shared" ca="1" si="532"/>
        <v>0</v>
      </c>
      <c r="BD283" s="296">
        <f t="shared" si="533"/>
        <v>0</v>
      </c>
    </row>
    <row r="284" spans="1:56" hidden="1" x14ac:dyDescent="0.25">
      <c r="A284" s="279">
        <v>17</v>
      </c>
      <c r="B284" s="280" t="str">
        <f t="shared" si="534"/>
        <v/>
      </c>
      <c r="C284" s="281" t="str">
        <f t="shared" si="519"/>
        <v/>
      </c>
      <c r="D284" s="294" t="str">
        <f t="shared" si="543"/>
        <v/>
      </c>
      <c r="E284" s="294" t="str">
        <f t="shared" si="544"/>
        <v/>
      </c>
      <c r="F284" s="296" t="str">
        <f ca="1">IF(ISERROR($D284*$E284*$K35*J257*'Donnees d''entrée'!$C$623*'Donnees d''entrée'!$C$624),"",$D284*$E284*$K35*J257*'Donnees d''entrée'!$C$623*'Donnees d''entrée'!$C$624)</f>
        <v/>
      </c>
      <c r="G284" s="296" t="str">
        <f ca="1">IF(ISERROR($D284*$E284*$K35*K257*'Donnees d''entrée'!$C$623*'Donnees d''entrée'!$C$624),"",$D284*$E284*$K35*K257*'Donnees d''entrée'!$C$623*'Donnees d''entrée'!$C$624)</f>
        <v/>
      </c>
      <c r="H284" s="296" t="str">
        <f ca="1">IF(ISERROR($D284*$E284*$K35*L257*'Donnees d''entrée'!$C$623*'Donnees d''entrée'!$C$624),"",$D284*$E284*$K35*L257*'Donnees d''entrée'!$C$623*'Donnees d''entrée'!$C$624)</f>
        <v/>
      </c>
      <c r="I284" s="296" t="str">
        <f>IF(ISERROR($D284*$E284*$K35*M257*'Donnees d''entrée'!$C$623*'Donnees d''entrée'!$C$624),"",$D284*$E284*$K35*M257*'Donnees d''entrée'!$C$623*'Donnees d''entrée'!$C$624)</f>
        <v/>
      </c>
      <c r="J284" s="351" t="str">
        <f>IF(Exploitation!C105="","",Exploitation!C105)</f>
        <v/>
      </c>
      <c r="K284" s="351" t="str">
        <f>IF(Exploitation!D105="","",Exploitation!D105)</f>
        <v/>
      </c>
      <c r="L284" s="351" t="str">
        <f>IF(Exploitation!E105="","",Exploitation!E105)</f>
        <v/>
      </c>
      <c r="M284" s="281" t="str">
        <f t="shared" si="520"/>
        <v/>
      </c>
      <c r="N284" s="294" t="str">
        <f t="shared" si="545"/>
        <v/>
      </c>
      <c r="O284" s="294" t="str">
        <f t="shared" si="546"/>
        <v/>
      </c>
      <c r="P284" s="296" t="str">
        <f ca="1">IF(ISERROR($N284*$O284*$S35*T257*'Donnees d''entrée'!$C$623*'Donnees d''entrée'!$C$624),"",$N284*$O284*$S35*T257*'Donnees d''entrée'!$C$623*'Donnees d''entrée'!$C$624)</f>
        <v/>
      </c>
      <c r="Q284" s="296" t="str">
        <f ca="1">IF(ISERROR($N284*$O284*$S35*U257*'Donnees d''entrée'!$C$623*'Donnees d''entrée'!$C$624),"",$N284*$O284*$S35*U257*'Donnees d''entrée'!$C$623*'Donnees d''entrée'!$C$624)</f>
        <v/>
      </c>
      <c r="R284" s="296" t="str">
        <f ca="1">IF(ISERROR($N284*$O284*$S35*V257*'Donnees d''entrée'!$C$623*'Donnees d''entrée'!$C$624),"",$N284*$O284*$S35*V257*'Donnees d''entrée'!$C$623*'Donnees d''entrée'!$C$624)</f>
        <v/>
      </c>
      <c r="S284" s="296" t="str">
        <f>IF(ISERROR($N284*$O284*$S35*W257*'Donnees d''entrée'!$C$623*'Donnees d''entrée'!$C$624),"",$N284*$O284*$S35*W257*'Donnees d''entrée'!$C$623*'Donnees d''entrée'!$C$624)</f>
        <v/>
      </c>
      <c r="T284" s="351" t="str">
        <f>IF(Exploitation!F105="","",Exploitation!F105)</f>
        <v/>
      </c>
      <c r="U284" s="351" t="str">
        <f>IF(Exploitation!G105="","",Exploitation!G105)</f>
        <v/>
      </c>
      <c r="V284" s="351" t="str">
        <f>IF(Exploitation!H105="","",Exploitation!H105)</f>
        <v/>
      </c>
      <c r="W284" s="281" t="str">
        <f t="shared" si="523"/>
        <v/>
      </c>
      <c r="X284" s="294" t="str">
        <f t="shared" si="547"/>
        <v/>
      </c>
      <c r="Y284" s="294" t="str">
        <f t="shared" si="548"/>
        <v/>
      </c>
      <c r="Z284" s="296" t="str">
        <f ca="1">IF(ISERROR($X284*$Y284*$AA35*AD257*'Donnees d''entrée'!$C$623*'Donnees d''entrée'!$C$624),"",$X284*$Y284*$AA35*AD257*'Donnees d''entrée'!$C$623*'Donnees d''entrée'!$C$624)</f>
        <v/>
      </c>
      <c r="AA284" s="296" t="str">
        <f ca="1">IF(ISERROR($X284*$Y284*$AA35*AE257*'Donnees d''entrée'!$C$623*'Donnees d''entrée'!$C$624),"",$X284*$Y284*$AA35*AE257*'Donnees d''entrée'!$C$623*'Donnees d''entrée'!$C$624)</f>
        <v/>
      </c>
      <c r="AB284" s="296" t="str">
        <f ca="1">IF(ISERROR($X284*$Y284*$AA35*AF257*'Donnees d''entrée'!$C$623*'Donnees d''entrée'!$C$624),"",$X284*$Y284*$AA35*AF257*'Donnees d''entrée'!$C$623*'Donnees d''entrée'!$C$624)</f>
        <v/>
      </c>
      <c r="AC284" s="296" t="str">
        <f>IF(ISERROR($X284*$Y284*$AA35*AG257*'Donnees d''entrée'!$C$623*'Donnees d''entrée'!$C$624),"",$X284*$Y284*$AA35*AG257*'Donnees d''entrée'!$C$623*'Donnees d''entrée'!$C$624)</f>
        <v/>
      </c>
      <c r="AD284" s="351" t="str">
        <f>IF(Exploitation!I105="","",Exploitation!I105)</f>
        <v/>
      </c>
      <c r="AE284" s="351" t="str">
        <f>IF(Exploitation!J105="","",Exploitation!J105)</f>
        <v/>
      </c>
      <c r="AF284" s="351" t="str">
        <f>IF(Exploitation!K105="","",Exploitation!K105)</f>
        <v/>
      </c>
      <c r="AG284" s="281" t="str">
        <f t="shared" si="526"/>
        <v/>
      </c>
      <c r="AH284" s="294" t="str">
        <f t="shared" si="527"/>
        <v/>
      </c>
      <c r="AI284" s="294" t="str">
        <f t="shared" si="528"/>
        <v/>
      </c>
      <c r="AJ284" s="296" t="str">
        <f ca="1">IF(ISERROR($AH284*$AI284*$AI35*AN257*'Donnees d''entrée'!$C$623*'Donnees d''entrée'!$C$624),"",$AH284*$AI284*$AI35*AN257*'Donnees d''entrée'!$C$623*'Donnees d''entrée'!$C$624)</f>
        <v/>
      </c>
      <c r="AK284" s="296" t="str">
        <f ca="1">IF(ISERROR($AH284*$AI284*$AI35*AO257*'Donnees d''entrée'!$C$623*'Donnees d''entrée'!$C$624),"",$AH284*$AI284*$AI35*AO257*'Donnees d''entrée'!$C$623*'Donnees d''entrée'!$C$624)</f>
        <v/>
      </c>
      <c r="AL284" s="296" t="str">
        <f ca="1">IF(ISERROR($AH284*$AI284*$AI35*AP257*'Donnees d''entrée'!$C$623*'Donnees d''entrée'!$C$624),"",$AH284*$AI284*$AI35*AP257*'Donnees d''entrée'!$C$623*'Donnees d''entrée'!$C$624)</f>
        <v/>
      </c>
      <c r="AM284" s="296" t="str">
        <f>IF(ISERROR($AH284*$AI284*$AI35*AQ257*'Donnees d''entrée'!$C$623*'Donnees d''entrée'!$C$624),"",$AH284*$AI284*$AI35*AQ257*'Donnees d''entrée'!$C$623*'Donnees d''entrée'!$C$624)</f>
        <v/>
      </c>
      <c r="AN284" s="351" t="str">
        <f>IF(Exploitation!L105="","",Exploitation!L105)</f>
        <v/>
      </c>
      <c r="AO284" s="351" t="str">
        <f>IF(Exploitation!M105="","",Exploitation!M105)</f>
        <v/>
      </c>
      <c r="AP284" s="351" t="str">
        <f>IF(Exploitation!N105="","",Exploitation!N105)</f>
        <v/>
      </c>
      <c r="AQ284" s="281" t="str">
        <f t="shared" si="529"/>
        <v/>
      </c>
      <c r="AR284" s="294" t="str">
        <f t="shared" si="540"/>
        <v/>
      </c>
      <c r="AS284" s="294" t="str">
        <f t="shared" si="541"/>
        <v/>
      </c>
      <c r="AT284" s="296" t="str">
        <f ca="1">IF(ISERROR($AR284*$AS284*$AQ35*AX257*'Donnees d''entrée'!$C$623*'Donnees d''entrée'!$C$624),"",$AR284*$AS284*$AQ35*AX257*'Donnees d''entrée'!$C$623*'Donnees d''entrée'!$C$624)</f>
        <v/>
      </c>
      <c r="AU284" s="296" t="str">
        <f ca="1">IF(ISERROR($AR284*$AS284*$AQ35*AY257*'Donnees d''entrée'!$C$623*'Donnees d''entrée'!$C$624),"",$AR284*$AS284*$AQ35*AY257*'Donnees d''entrée'!$C$623*'Donnees d''entrée'!$C$624)</f>
        <v/>
      </c>
      <c r="AV284" s="296" t="str">
        <f ca="1">IF(ISERROR($AR284*$AS284*$AQ35*AZ257*'Donnees d''entrée'!$C$623*'Donnees d''entrée'!$C$624),"",$AR284*$AS284*$AQ35*AZ257*'Donnees d''entrée'!$C$623*'Donnees d''entrée'!$C$624)</f>
        <v/>
      </c>
      <c r="AW284" s="296" t="str">
        <f>IF(ISERROR($AR284*$AS284*$AQ35*BA257*'Donnees d''entrée'!$C$623*'Donnees d''entrée'!$C$624),"",$AR284*$AS284*$AQ35*BA257*'Donnees d''entrée'!$C$623*'Donnees d''entrée'!$C$624)</f>
        <v/>
      </c>
      <c r="AX284" s="351" t="str">
        <f>IF(Exploitation!O105="","",Exploitation!V105)</f>
        <v/>
      </c>
      <c r="AY284" s="351" t="str">
        <f>IF(Exploitation!P105="","",Exploitation!W105)</f>
        <v/>
      </c>
      <c r="AZ284" s="351" t="str">
        <f>IF(Exploitation!Q105="","",Exploitation!X105)</f>
        <v/>
      </c>
      <c r="BA284" s="296">
        <f t="shared" ca="1" si="530"/>
        <v>0</v>
      </c>
      <c r="BB284" s="296">
        <f t="shared" ca="1" si="531"/>
        <v>0</v>
      </c>
      <c r="BC284" s="296">
        <f t="shared" ca="1" si="532"/>
        <v>0</v>
      </c>
      <c r="BD284" s="296">
        <f t="shared" si="533"/>
        <v>0</v>
      </c>
    </row>
    <row r="285" spans="1:56" hidden="1" x14ac:dyDescent="0.25">
      <c r="A285" s="279">
        <v>18</v>
      </c>
      <c r="B285" s="280" t="str">
        <f t="shared" si="534"/>
        <v/>
      </c>
      <c r="C285" s="281" t="str">
        <f t="shared" si="519"/>
        <v/>
      </c>
      <c r="D285" s="294" t="str">
        <f t="shared" si="543"/>
        <v/>
      </c>
      <c r="E285" s="294" t="str">
        <f t="shared" si="544"/>
        <v/>
      </c>
      <c r="F285" s="296" t="str">
        <f ca="1">IF(ISERROR($D285*$E285*$K36*J258*'Donnees d''entrée'!$C$623*'Donnees d''entrée'!$C$624),"",$D285*$E285*$K36*J258*'Donnees d''entrée'!$C$623*'Donnees d''entrée'!$C$624)</f>
        <v/>
      </c>
      <c r="G285" s="296" t="str">
        <f ca="1">IF(ISERROR($D285*$E285*$K36*K258*'Donnees d''entrée'!$C$623*'Donnees d''entrée'!$C$624),"",$D285*$E285*$K36*K258*'Donnees d''entrée'!$C$623*'Donnees d''entrée'!$C$624)</f>
        <v/>
      </c>
      <c r="H285" s="296" t="str">
        <f ca="1">IF(ISERROR($D285*$E285*$K36*L258*'Donnees d''entrée'!$C$623*'Donnees d''entrée'!$C$624),"",$D285*$E285*$K36*L258*'Donnees d''entrée'!$C$623*'Donnees d''entrée'!$C$624)</f>
        <v/>
      </c>
      <c r="I285" s="296" t="str">
        <f>IF(ISERROR($D285*$E285*$K36*M258*'Donnees d''entrée'!$C$623*'Donnees d''entrée'!$C$624),"",$D285*$E285*$K36*M258*'Donnees d''entrée'!$C$623*'Donnees d''entrée'!$C$624)</f>
        <v/>
      </c>
      <c r="J285" s="351" t="str">
        <f>IF(Exploitation!C106="","",Exploitation!C106)</f>
        <v/>
      </c>
      <c r="K285" s="351" t="str">
        <f>IF(Exploitation!D106="","",Exploitation!D106)</f>
        <v/>
      </c>
      <c r="L285" s="351" t="str">
        <f>IF(Exploitation!E106="","",Exploitation!E106)</f>
        <v/>
      </c>
      <c r="M285" s="281" t="str">
        <f t="shared" si="520"/>
        <v/>
      </c>
      <c r="N285" s="294" t="str">
        <f t="shared" si="545"/>
        <v/>
      </c>
      <c r="O285" s="294" t="str">
        <f t="shared" si="546"/>
        <v/>
      </c>
      <c r="P285" s="296" t="str">
        <f ca="1">IF(ISERROR($N285*$O285*$S36*T258*'Donnees d''entrée'!$C$623*'Donnees d''entrée'!$C$624),"",$N285*$O285*$S36*T258*'Donnees d''entrée'!$C$623*'Donnees d''entrée'!$C$624)</f>
        <v/>
      </c>
      <c r="Q285" s="296" t="str">
        <f ca="1">IF(ISERROR($N285*$O285*$S36*U258*'Donnees d''entrée'!$C$623*'Donnees d''entrée'!$C$624),"",$N285*$O285*$S36*U258*'Donnees d''entrée'!$C$623*'Donnees d''entrée'!$C$624)</f>
        <v/>
      </c>
      <c r="R285" s="296" t="str">
        <f ca="1">IF(ISERROR($N285*$O285*$S36*V258*'Donnees d''entrée'!$C$623*'Donnees d''entrée'!$C$624),"",$N285*$O285*$S36*V258*'Donnees d''entrée'!$C$623*'Donnees d''entrée'!$C$624)</f>
        <v/>
      </c>
      <c r="S285" s="296" t="str">
        <f>IF(ISERROR($N285*$O285*$S36*W258*'Donnees d''entrée'!$C$623*'Donnees d''entrée'!$C$624),"",$N285*$O285*$S36*W258*'Donnees d''entrée'!$C$623*'Donnees d''entrée'!$C$624)</f>
        <v/>
      </c>
      <c r="T285" s="351" t="str">
        <f>IF(Exploitation!F106="","",Exploitation!F106)</f>
        <v/>
      </c>
      <c r="U285" s="351" t="str">
        <f>IF(Exploitation!G106="","",Exploitation!G106)</f>
        <v/>
      </c>
      <c r="V285" s="351" t="str">
        <f>IF(Exploitation!H106="","",Exploitation!H106)</f>
        <v/>
      </c>
      <c r="W285" s="281" t="str">
        <f t="shared" si="523"/>
        <v/>
      </c>
      <c r="X285" s="294" t="str">
        <f t="shared" si="547"/>
        <v/>
      </c>
      <c r="Y285" s="294" t="str">
        <f t="shared" si="548"/>
        <v/>
      </c>
      <c r="Z285" s="296" t="str">
        <f ca="1">IF(ISERROR($X285*$Y285*$AA36*AD258*'Donnees d''entrée'!$C$623*'Donnees d''entrée'!$C$624),"",$X285*$Y285*$AA36*AD258*'Donnees d''entrée'!$C$623*'Donnees d''entrée'!$C$624)</f>
        <v/>
      </c>
      <c r="AA285" s="296" t="str">
        <f ca="1">IF(ISERROR($X285*$Y285*$AA36*AE258*'Donnees d''entrée'!$C$623*'Donnees d''entrée'!$C$624),"",$X285*$Y285*$AA36*AE258*'Donnees d''entrée'!$C$623*'Donnees d''entrée'!$C$624)</f>
        <v/>
      </c>
      <c r="AB285" s="296" t="str">
        <f ca="1">IF(ISERROR($X285*$Y285*$AA36*AF258*'Donnees d''entrée'!$C$623*'Donnees d''entrée'!$C$624),"",$X285*$Y285*$AA36*AF258*'Donnees d''entrée'!$C$623*'Donnees d''entrée'!$C$624)</f>
        <v/>
      </c>
      <c r="AC285" s="296" t="str">
        <f>IF(ISERROR($X285*$Y285*$AA36*AG258*'Donnees d''entrée'!$C$623*'Donnees d''entrée'!$C$624),"",$X285*$Y285*$AA36*AG258*'Donnees d''entrée'!$C$623*'Donnees d''entrée'!$C$624)</f>
        <v/>
      </c>
      <c r="AD285" s="351" t="str">
        <f>IF(Exploitation!I106="","",Exploitation!I106)</f>
        <v/>
      </c>
      <c r="AE285" s="351" t="str">
        <f>IF(Exploitation!J106="","",Exploitation!J106)</f>
        <v/>
      </c>
      <c r="AF285" s="351" t="str">
        <f>IF(Exploitation!K106="","",Exploitation!K106)</f>
        <v/>
      </c>
      <c r="AG285" s="281" t="str">
        <f t="shared" si="526"/>
        <v/>
      </c>
      <c r="AH285" s="294" t="str">
        <f t="shared" si="527"/>
        <v/>
      </c>
      <c r="AI285" s="294" t="str">
        <f t="shared" si="528"/>
        <v/>
      </c>
      <c r="AJ285" s="296" t="str">
        <f ca="1">IF(ISERROR($AH285*$AI285*$AI36*AN258*'Donnees d''entrée'!$C$623*'Donnees d''entrée'!$C$624),"",$AH285*$AI285*$AI36*AN258*'Donnees d''entrée'!$C$623*'Donnees d''entrée'!$C$624)</f>
        <v/>
      </c>
      <c r="AK285" s="296" t="str">
        <f ca="1">IF(ISERROR($AH285*$AI285*$AI36*AO258*'Donnees d''entrée'!$C$623*'Donnees d''entrée'!$C$624),"",$AH285*$AI285*$AI36*AO258*'Donnees d''entrée'!$C$623*'Donnees d''entrée'!$C$624)</f>
        <v/>
      </c>
      <c r="AL285" s="296" t="str">
        <f ca="1">IF(ISERROR($AH285*$AI285*$AI36*AP258*'Donnees d''entrée'!$C$623*'Donnees d''entrée'!$C$624),"",$AH285*$AI285*$AI36*AP258*'Donnees d''entrée'!$C$623*'Donnees d''entrée'!$C$624)</f>
        <v/>
      </c>
      <c r="AM285" s="296" t="str">
        <f>IF(ISERROR($AH285*$AI285*$AI36*AQ258*'Donnees d''entrée'!$C$623*'Donnees d''entrée'!$C$624),"",$AH285*$AI285*$AI36*AQ258*'Donnees d''entrée'!$C$623*'Donnees d''entrée'!$C$624)</f>
        <v/>
      </c>
      <c r="AN285" s="351" t="str">
        <f>IF(Exploitation!L106="","",Exploitation!L106)</f>
        <v/>
      </c>
      <c r="AO285" s="351" t="str">
        <f>IF(Exploitation!M106="","",Exploitation!M106)</f>
        <v/>
      </c>
      <c r="AP285" s="351" t="str">
        <f>IF(Exploitation!N106="","",Exploitation!N106)</f>
        <v/>
      </c>
      <c r="AQ285" s="281" t="str">
        <f t="shared" si="529"/>
        <v/>
      </c>
      <c r="AR285" s="294" t="str">
        <f t="shared" si="540"/>
        <v/>
      </c>
      <c r="AS285" s="294" t="str">
        <f t="shared" si="541"/>
        <v/>
      </c>
      <c r="AT285" s="296" t="str">
        <f ca="1">IF(ISERROR($AR285*$AS285*$AQ36*AX258*'Donnees d''entrée'!$C$623*'Donnees d''entrée'!$C$624),"",$AR285*$AS285*$AQ36*AX258*'Donnees d''entrée'!$C$623*'Donnees d''entrée'!$C$624)</f>
        <v/>
      </c>
      <c r="AU285" s="296" t="str">
        <f ca="1">IF(ISERROR($AR285*$AS285*$AQ36*AY258*'Donnees d''entrée'!$C$623*'Donnees d''entrée'!$C$624),"",$AR285*$AS285*$AQ36*AY258*'Donnees d''entrée'!$C$623*'Donnees d''entrée'!$C$624)</f>
        <v/>
      </c>
      <c r="AV285" s="296" t="str">
        <f ca="1">IF(ISERROR($AR285*$AS285*$AQ36*AZ258*'Donnees d''entrée'!$C$623*'Donnees d''entrée'!$C$624),"",$AR285*$AS285*$AQ36*AZ258*'Donnees d''entrée'!$C$623*'Donnees d''entrée'!$C$624)</f>
        <v/>
      </c>
      <c r="AW285" s="296" t="str">
        <f>IF(ISERROR($AR285*$AS285*$AQ36*BA258*'Donnees d''entrée'!$C$623*'Donnees d''entrée'!$C$624),"",$AR285*$AS285*$AQ36*BA258*'Donnees d''entrée'!$C$623*'Donnees d''entrée'!$C$624)</f>
        <v/>
      </c>
      <c r="AX285" s="351" t="str">
        <f>IF(Exploitation!O106="","",Exploitation!V106)</f>
        <v/>
      </c>
      <c r="AY285" s="351" t="str">
        <f>IF(Exploitation!P106="","",Exploitation!W106)</f>
        <v/>
      </c>
      <c r="AZ285" s="351" t="str">
        <f>IF(Exploitation!Q106="","",Exploitation!X106)</f>
        <v/>
      </c>
      <c r="BA285" s="296">
        <f t="shared" ca="1" si="530"/>
        <v>0</v>
      </c>
      <c r="BB285" s="296">
        <f t="shared" ca="1" si="531"/>
        <v>0</v>
      </c>
      <c r="BC285" s="296">
        <f t="shared" ca="1" si="532"/>
        <v>0</v>
      </c>
      <c r="BD285" s="296">
        <f t="shared" si="533"/>
        <v>0</v>
      </c>
    </row>
    <row r="286" spans="1:56" hidden="1" x14ac:dyDescent="0.25">
      <c r="A286" s="279">
        <v>19</v>
      </c>
      <c r="B286" s="280" t="str">
        <f t="shared" si="534"/>
        <v/>
      </c>
      <c r="C286" s="281" t="str">
        <f t="shared" si="519"/>
        <v/>
      </c>
      <c r="D286" s="294" t="str">
        <f t="shared" si="543"/>
        <v/>
      </c>
      <c r="E286" s="294" t="str">
        <f t="shared" si="544"/>
        <v/>
      </c>
      <c r="F286" s="296" t="str">
        <f ca="1">IF(ISERROR($D286*$E286*$K37*J259*'Donnees d''entrée'!$C$623*'Donnees d''entrée'!$C$624),"",$D286*$E286*$K37*J259*'Donnees d''entrée'!$C$623*'Donnees d''entrée'!$C$624)</f>
        <v/>
      </c>
      <c r="G286" s="296" t="str">
        <f ca="1">IF(ISERROR($D286*$E286*$K37*K259*'Donnees d''entrée'!$C$623*'Donnees d''entrée'!$C$624),"",$D286*$E286*$K37*K259*'Donnees d''entrée'!$C$623*'Donnees d''entrée'!$C$624)</f>
        <v/>
      </c>
      <c r="H286" s="296" t="str">
        <f ca="1">IF(ISERROR($D286*$E286*$K37*L259*'Donnees d''entrée'!$C$623*'Donnees d''entrée'!$C$624),"",$D286*$E286*$K37*L259*'Donnees d''entrée'!$C$623*'Donnees d''entrée'!$C$624)</f>
        <v/>
      </c>
      <c r="I286" s="296" t="str">
        <f>IF(ISERROR($D286*$E286*$K37*M259*'Donnees d''entrée'!$C$623*'Donnees d''entrée'!$C$624),"",$D286*$E286*$K37*M259*'Donnees d''entrée'!$C$623*'Donnees d''entrée'!$C$624)</f>
        <v/>
      </c>
      <c r="J286" s="351" t="str">
        <f>IF(Exploitation!C107="","",Exploitation!C107)</f>
        <v/>
      </c>
      <c r="K286" s="351" t="str">
        <f>IF(Exploitation!D107="","",Exploitation!D107)</f>
        <v/>
      </c>
      <c r="L286" s="351" t="str">
        <f>IF(Exploitation!E107="","",Exploitation!E107)</f>
        <v/>
      </c>
      <c r="M286" s="281" t="str">
        <f t="shared" si="520"/>
        <v/>
      </c>
      <c r="N286" s="294" t="str">
        <f t="shared" si="545"/>
        <v/>
      </c>
      <c r="O286" s="294" t="str">
        <f t="shared" si="546"/>
        <v/>
      </c>
      <c r="P286" s="296" t="str">
        <f ca="1">IF(ISERROR($N286*$O286*$S37*T259*'Donnees d''entrée'!$C$623*'Donnees d''entrée'!$C$624),"",$N286*$O286*$S37*T259*'Donnees d''entrée'!$C$623*'Donnees d''entrée'!$C$624)</f>
        <v/>
      </c>
      <c r="Q286" s="296" t="str">
        <f ca="1">IF(ISERROR($N286*$O286*$S37*U259*'Donnees d''entrée'!$C$623*'Donnees d''entrée'!$C$624),"",$N286*$O286*$S37*U259*'Donnees d''entrée'!$C$623*'Donnees d''entrée'!$C$624)</f>
        <v/>
      </c>
      <c r="R286" s="296" t="str">
        <f ca="1">IF(ISERROR($N286*$O286*$S37*V259*'Donnees d''entrée'!$C$623*'Donnees d''entrée'!$C$624),"",$N286*$O286*$S37*V259*'Donnees d''entrée'!$C$623*'Donnees d''entrée'!$C$624)</f>
        <v/>
      </c>
      <c r="S286" s="296" t="str">
        <f>IF(ISERROR($N286*$O286*$S37*W259*'Donnees d''entrée'!$C$623*'Donnees d''entrée'!$C$624),"",$N286*$O286*$S37*W259*'Donnees d''entrée'!$C$623*'Donnees d''entrée'!$C$624)</f>
        <v/>
      </c>
      <c r="T286" s="351" t="str">
        <f>IF(Exploitation!F107="","",Exploitation!F107)</f>
        <v/>
      </c>
      <c r="U286" s="351" t="str">
        <f>IF(Exploitation!G107="","",Exploitation!G107)</f>
        <v/>
      </c>
      <c r="V286" s="351" t="str">
        <f>IF(Exploitation!H107="","",Exploitation!H107)</f>
        <v/>
      </c>
      <c r="W286" s="281" t="str">
        <f t="shared" si="523"/>
        <v/>
      </c>
      <c r="X286" s="294" t="str">
        <f t="shared" si="547"/>
        <v/>
      </c>
      <c r="Y286" s="294" t="str">
        <f t="shared" si="548"/>
        <v/>
      </c>
      <c r="Z286" s="296" t="str">
        <f ca="1">IF(ISERROR($X286*$Y286*$AA37*AD259*'Donnees d''entrée'!$C$623*'Donnees d''entrée'!$C$624),"",$X286*$Y286*$AA37*AD259*'Donnees d''entrée'!$C$623*'Donnees d''entrée'!$C$624)</f>
        <v/>
      </c>
      <c r="AA286" s="296" t="str">
        <f ca="1">IF(ISERROR($X286*$Y286*$AA37*AE259*'Donnees d''entrée'!$C$623*'Donnees d''entrée'!$C$624),"",$X286*$Y286*$AA37*AE259*'Donnees d''entrée'!$C$623*'Donnees d''entrée'!$C$624)</f>
        <v/>
      </c>
      <c r="AB286" s="296" t="str">
        <f ca="1">IF(ISERROR($X286*$Y286*$AA37*AF259*'Donnees d''entrée'!$C$623*'Donnees d''entrée'!$C$624),"",$X286*$Y286*$AA37*AF259*'Donnees d''entrée'!$C$623*'Donnees d''entrée'!$C$624)</f>
        <v/>
      </c>
      <c r="AC286" s="296" t="str">
        <f>IF(ISERROR($X286*$Y286*$AA37*AG259*'Donnees d''entrée'!$C$623*'Donnees d''entrée'!$C$624),"",$X286*$Y286*$AA37*AG259*'Donnees d''entrée'!$C$623*'Donnees d''entrée'!$C$624)</f>
        <v/>
      </c>
      <c r="AD286" s="351" t="str">
        <f>IF(Exploitation!I107="","",Exploitation!I107)</f>
        <v/>
      </c>
      <c r="AE286" s="351" t="str">
        <f>IF(Exploitation!J107="","",Exploitation!J107)</f>
        <v/>
      </c>
      <c r="AF286" s="351" t="str">
        <f>IF(Exploitation!K107="","",Exploitation!K107)</f>
        <v/>
      </c>
      <c r="AG286" s="281" t="str">
        <f t="shared" si="526"/>
        <v/>
      </c>
      <c r="AH286" s="294" t="str">
        <f t="shared" si="527"/>
        <v/>
      </c>
      <c r="AI286" s="294" t="str">
        <f t="shared" si="528"/>
        <v/>
      </c>
      <c r="AJ286" s="296" t="str">
        <f ca="1">IF(ISERROR($AH286*$AI286*$AI37*AN259*'Donnees d''entrée'!$C$623*'Donnees d''entrée'!$C$624),"",$AH286*$AI286*$AI37*AN259*'Donnees d''entrée'!$C$623*'Donnees d''entrée'!$C$624)</f>
        <v/>
      </c>
      <c r="AK286" s="296" t="str">
        <f ca="1">IF(ISERROR($AH286*$AI286*$AI37*AO259*'Donnees d''entrée'!$C$623*'Donnees d''entrée'!$C$624),"",$AH286*$AI286*$AI37*AO259*'Donnees d''entrée'!$C$623*'Donnees d''entrée'!$C$624)</f>
        <v/>
      </c>
      <c r="AL286" s="296" t="str">
        <f ca="1">IF(ISERROR($AH286*$AI286*$AI37*AP259*'Donnees d''entrée'!$C$623*'Donnees d''entrée'!$C$624),"",$AH286*$AI286*$AI37*AP259*'Donnees d''entrée'!$C$623*'Donnees d''entrée'!$C$624)</f>
        <v/>
      </c>
      <c r="AM286" s="296" t="str">
        <f>IF(ISERROR($AH286*$AI286*$AI37*AQ259*'Donnees d''entrée'!$C$623*'Donnees d''entrée'!$C$624),"",$AH286*$AI286*$AI37*AQ259*'Donnees d''entrée'!$C$623*'Donnees d''entrée'!$C$624)</f>
        <v/>
      </c>
      <c r="AN286" s="351" t="str">
        <f>IF(Exploitation!L107="","",Exploitation!L107)</f>
        <v/>
      </c>
      <c r="AO286" s="351" t="str">
        <f>IF(Exploitation!M107="","",Exploitation!M107)</f>
        <v/>
      </c>
      <c r="AP286" s="351" t="str">
        <f>IF(Exploitation!N107="","",Exploitation!N107)</f>
        <v/>
      </c>
      <c r="AQ286" s="281" t="str">
        <f t="shared" si="529"/>
        <v/>
      </c>
      <c r="AR286" s="294" t="str">
        <f t="shared" si="540"/>
        <v/>
      </c>
      <c r="AS286" s="294" t="str">
        <f t="shared" si="541"/>
        <v/>
      </c>
      <c r="AT286" s="296" t="str">
        <f ca="1">IF(ISERROR($AR286*$AS286*$AQ37*AX259*'Donnees d''entrée'!$C$623*'Donnees d''entrée'!$C$624),"",$AR286*$AS286*$AQ37*AX259*'Donnees d''entrée'!$C$623*'Donnees d''entrée'!$C$624)</f>
        <v/>
      </c>
      <c r="AU286" s="296" t="str">
        <f ca="1">IF(ISERROR($AR286*$AS286*$AQ37*AY259*'Donnees d''entrée'!$C$623*'Donnees d''entrée'!$C$624),"",$AR286*$AS286*$AQ37*AY259*'Donnees d''entrée'!$C$623*'Donnees d''entrée'!$C$624)</f>
        <v/>
      </c>
      <c r="AV286" s="296" t="str">
        <f ca="1">IF(ISERROR($AR286*$AS286*$AQ37*AZ259*'Donnees d''entrée'!$C$623*'Donnees d''entrée'!$C$624),"",$AR286*$AS286*$AQ37*AZ259*'Donnees d''entrée'!$C$623*'Donnees d''entrée'!$C$624)</f>
        <v/>
      </c>
      <c r="AW286" s="296" t="str">
        <f>IF(ISERROR($AR286*$AS286*$AQ37*BA259*'Donnees d''entrée'!$C$623*'Donnees d''entrée'!$C$624),"",$AR286*$AS286*$AQ37*BA259*'Donnees d''entrée'!$C$623*'Donnees d''entrée'!$C$624)</f>
        <v/>
      </c>
      <c r="AX286" s="351" t="str">
        <f>IF(Exploitation!O107="","",Exploitation!V107)</f>
        <v/>
      </c>
      <c r="AY286" s="351" t="str">
        <f>IF(Exploitation!P107="","",Exploitation!W107)</f>
        <v/>
      </c>
      <c r="AZ286" s="351" t="str">
        <f>IF(Exploitation!Q107="","",Exploitation!X107)</f>
        <v/>
      </c>
      <c r="BA286" s="296">
        <f t="shared" ca="1" si="530"/>
        <v>0</v>
      </c>
      <c r="BB286" s="296">
        <f t="shared" ca="1" si="531"/>
        <v>0</v>
      </c>
      <c r="BC286" s="296">
        <f t="shared" ca="1" si="532"/>
        <v>0</v>
      </c>
      <c r="BD286" s="296">
        <f t="shared" si="533"/>
        <v>0</v>
      </c>
    </row>
    <row r="287" spans="1:56" hidden="1" x14ac:dyDescent="0.25">
      <c r="A287" s="279">
        <v>20</v>
      </c>
      <c r="B287" s="280" t="str">
        <f t="shared" si="534"/>
        <v/>
      </c>
      <c r="C287" s="281" t="str">
        <f t="shared" si="519"/>
        <v/>
      </c>
      <c r="D287" s="294" t="str">
        <f t="shared" si="543"/>
        <v/>
      </c>
      <c r="E287" s="294" t="str">
        <f t="shared" si="544"/>
        <v/>
      </c>
      <c r="F287" s="296" t="str">
        <f ca="1">IF(ISERROR($D287*$E287*$K38*J260*'Donnees d''entrée'!$C$623*'Donnees d''entrée'!$C$624),"",$D287*$E287*$K38*J260*'Donnees d''entrée'!$C$623*'Donnees d''entrée'!$C$624)</f>
        <v/>
      </c>
      <c r="G287" s="296" t="str">
        <f ca="1">IF(ISERROR($D287*$E287*$K38*K260*'Donnees d''entrée'!$C$623*'Donnees d''entrée'!$C$624),"",$D287*$E287*$K38*K260*'Donnees d''entrée'!$C$623*'Donnees d''entrée'!$C$624)</f>
        <v/>
      </c>
      <c r="H287" s="296" t="str">
        <f ca="1">IF(ISERROR($D287*$E287*$K38*L260*'Donnees d''entrée'!$C$623*'Donnees d''entrée'!$C$624),"",$D287*$E287*$K38*L260*'Donnees d''entrée'!$C$623*'Donnees d''entrée'!$C$624)</f>
        <v/>
      </c>
      <c r="I287" s="296" t="str">
        <f>IF(ISERROR($D287*$E287*$K38*M260*'Donnees d''entrée'!$C$623*'Donnees d''entrée'!$C$624),"",$D287*$E287*$K38*M260*'Donnees d''entrée'!$C$623*'Donnees d''entrée'!$C$624)</f>
        <v/>
      </c>
      <c r="J287" s="351" t="str">
        <f>IF(Exploitation!C108="","",Exploitation!C108)</f>
        <v/>
      </c>
      <c r="K287" s="351" t="str">
        <f>IF(Exploitation!D108="","",Exploitation!D108)</f>
        <v/>
      </c>
      <c r="L287" s="351" t="str">
        <f>IF(Exploitation!E108="","",Exploitation!E108)</f>
        <v/>
      </c>
      <c r="M287" s="281" t="str">
        <f t="shared" si="520"/>
        <v/>
      </c>
      <c r="N287" s="294" t="str">
        <f t="shared" si="545"/>
        <v/>
      </c>
      <c r="O287" s="294" t="str">
        <f t="shared" si="546"/>
        <v/>
      </c>
      <c r="P287" s="296" t="str">
        <f ca="1">IF(ISERROR($N287*$O287*$S38*T260*'Donnees d''entrée'!$C$623*'Donnees d''entrée'!$C$624),"",$N287*$O287*$S38*T260*'Donnees d''entrée'!$C$623*'Donnees d''entrée'!$C$624)</f>
        <v/>
      </c>
      <c r="Q287" s="296" t="str">
        <f ca="1">IF(ISERROR($N287*$O287*$S38*U260*'Donnees d''entrée'!$C$623*'Donnees d''entrée'!$C$624),"",$N287*$O287*$S38*U260*'Donnees d''entrée'!$C$623*'Donnees d''entrée'!$C$624)</f>
        <v/>
      </c>
      <c r="R287" s="296" t="str">
        <f ca="1">IF(ISERROR($N287*$O287*$S38*V260*'Donnees d''entrée'!$C$623*'Donnees d''entrée'!$C$624),"",$N287*$O287*$S38*V260*'Donnees d''entrée'!$C$623*'Donnees d''entrée'!$C$624)</f>
        <v/>
      </c>
      <c r="S287" s="296" t="str">
        <f>IF(ISERROR($N287*$O287*$S38*W260*'Donnees d''entrée'!$C$623*'Donnees d''entrée'!$C$624),"",$N287*$O287*$S38*W260*'Donnees d''entrée'!$C$623*'Donnees d''entrée'!$C$624)</f>
        <v/>
      </c>
      <c r="T287" s="351" t="str">
        <f>IF(Exploitation!F108="","",Exploitation!F108)</f>
        <v/>
      </c>
      <c r="U287" s="351" t="str">
        <f>IF(Exploitation!G108="","",Exploitation!G108)</f>
        <v/>
      </c>
      <c r="V287" s="351" t="str">
        <f>IF(Exploitation!H108="","",Exploitation!H108)</f>
        <v/>
      </c>
      <c r="W287" s="281" t="str">
        <f t="shared" si="523"/>
        <v/>
      </c>
      <c r="X287" s="294" t="str">
        <f t="shared" si="547"/>
        <v/>
      </c>
      <c r="Y287" s="294" t="str">
        <f t="shared" si="548"/>
        <v/>
      </c>
      <c r="Z287" s="296" t="str">
        <f ca="1">IF(ISERROR($X287*$Y287*$AA38*AD260*'Donnees d''entrée'!$C$623*'Donnees d''entrée'!$C$624),"",$X287*$Y287*$AA38*AD260*'Donnees d''entrée'!$C$623*'Donnees d''entrée'!$C$624)</f>
        <v/>
      </c>
      <c r="AA287" s="296" t="str">
        <f ca="1">IF(ISERROR($X287*$Y287*$AA38*AE260*'Donnees d''entrée'!$C$623*'Donnees d''entrée'!$C$624),"",$X287*$Y287*$AA38*AE260*'Donnees d''entrée'!$C$623*'Donnees d''entrée'!$C$624)</f>
        <v/>
      </c>
      <c r="AB287" s="296" t="str">
        <f ca="1">IF(ISERROR($X287*$Y287*$AA38*AF260*'Donnees d''entrée'!$C$623*'Donnees d''entrée'!$C$624),"",$X287*$Y287*$AA38*AF260*'Donnees d''entrée'!$C$623*'Donnees d''entrée'!$C$624)</f>
        <v/>
      </c>
      <c r="AC287" s="296" t="str">
        <f>IF(ISERROR($X287*$Y287*$AA38*AG260*'Donnees d''entrée'!$C$623*'Donnees d''entrée'!$C$624),"",$X287*$Y287*$AA38*AG260*'Donnees d''entrée'!$C$623*'Donnees d''entrée'!$C$624)</f>
        <v/>
      </c>
      <c r="AD287" s="351" t="str">
        <f>IF(Exploitation!I108="","",Exploitation!I108)</f>
        <v/>
      </c>
      <c r="AE287" s="351" t="str">
        <f>IF(Exploitation!J108="","",Exploitation!J108)</f>
        <v/>
      </c>
      <c r="AF287" s="351" t="str">
        <f>IF(Exploitation!K108="","",Exploitation!K108)</f>
        <v/>
      </c>
      <c r="AG287" s="281" t="str">
        <f t="shared" si="526"/>
        <v/>
      </c>
      <c r="AH287" s="294" t="str">
        <f t="shared" si="527"/>
        <v/>
      </c>
      <c r="AI287" s="294" t="str">
        <f t="shared" si="528"/>
        <v/>
      </c>
      <c r="AJ287" s="296" t="str">
        <f ca="1">IF(ISERROR($AH287*$AI287*$AI38*AN260*'Donnees d''entrée'!$C$623*'Donnees d''entrée'!$C$624),"",$AH287*$AI287*$AI38*AN260*'Donnees d''entrée'!$C$623*'Donnees d''entrée'!$C$624)</f>
        <v/>
      </c>
      <c r="AK287" s="296" t="str">
        <f ca="1">IF(ISERROR($AH287*$AI287*$AI38*AO260*'Donnees d''entrée'!$C$623*'Donnees d''entrée'!$C$624),"",$AH287*$AI287*$AI38*AO260*'Donnees d''entrée'!$C$623*'Donnees d''entrée'!$C$624)</f>
        <v/>
      </c>
      <c r="AL287" s="296" t="str">
        <f ca="1">IF(ISERROR($AH287*$AI287*$AI38*AP260*'Donnees d''entrée'!$C$623*'Donnees d''entrée'!$C$624),"",$AH287*$AI287*$AI38*AP260*'Donnees d''entrée'!$C$623*'Donnees d''entrée'!$C$624)</f>
        <v/>
      </c>
      <c r="AM287" s="296" t="str">
        <f>IF(ISERROR($AH287*$AI287*$AI38*AQ260*'Donnees d''entrée'!$C$623*'Donnees d''entrée'!$C$624),"",$AH287*$AI287*$AI38*AQ260*'Donnees d''entrée'!$C$623*'Donnees d''entrée'!$C$624)</f>
        <v/>
      </c>
      <c r="AN287" s="351" t="str">
        <f>IF(Exploitation!L108="","",Exploitation!L108)</f>
        <v/>
      </c>
      <c r="AO287" s="351" t="str">
        <f>IF(Exploitation!M108="","",Exploitation!M108)</f>
        <v/>
      </c>
      <c r="AP287" s="351" t="str">
        <f>IF(Exploitation!N108="","",Exploitation!N108)</f>
        <v/>
      </c>
      <c r="AQ287" s="281" t="str">
        <f t="shared" si="529"/>
        <v/>
      </c>
      <c r="AR287" s="294" t="str">
        <f t="shared" si="540"/>
        <v/>
      </c>
      <c r="AS287" s="294" t="str">
        <f t="shared" si="541"/>
        <v/>
      </c>
      <c r="AT287" s="296" t="str">
        <f ca="1">IF(ISERROR($AR287*$AS287*$AQ38*AX260*'Donnees d''entrée'!$C$623*'Donnees d''entrée'!$C$624),"",$AR287*$AS287*$AQ38*AX260*'Donnees d''entrée'!$C$623*'Donnees d''entrée'!$C$624)</f>
        <v/>
      </c>
      <c r="AU287" s="296" t="str">
        <f ca="1">IF(ISERROR($AR287*$AS287*$AQ38*AY260*'Donnees d''entrée'!$C$623*'Donnees d''entrée'!$C$624),"",$AR287*$AS287*$AQ38*AY260*'Donnees d''entrée'!$C$623*'Donnees d''entrée'!$C$624)</f>
        <v/>
      </c>
      <c r="AV287" s="296" t="str">
        <f ca="1">IF(ISERROR($AR287*$AS287*$AQ38*AZ260*'Donnees d''entrée'!$C$623*'Donnees d''entrée'!$C$624),"",$AR287*$AS287*$AQ38*AZ260*'Donnees d''entrée'!$C$623*'Donnees d''entrée'!$C$624)</f>
        <v/>
      </c>
      <c r="AW287" s="296" t="str">
        <f>IF(ISERROR($AR287*$AS287*$AQ38*BA260*'Donnees d''entrée'!$C$623*'Donnees d''entrée'!$C$624),"",$AR287*$AS287*$AQ38*BA260*'Donnees d''entrée'!$C$623*'Donnees d''entrée'!$C$624)</f>
        <v/>
      </c>
      <c r="AX287" s="351" t="str">
        <f>IF(Exploitation!O108="","",Exploitation!V108)</f>
        <v/>
      </c>
      <c r="AY287" s="351" t="str">
        <f>IF(Exploitation!P108="","",Exploitation!W108)</f>
        <v/>
      </c>
      <c r="AZ287" s="351" t="str">
        <f>IF(Exploitation!Q108="","",Exploitation!X108)</f>
        <v/>
      </c>
      <c r="BA287" s="296">
        <f t="shared" ca="1" si="530"/>
        <v>0</v>
      </c>
      <c r="BB287" s="296">
        <f t="shared" ca="1" si="531"/>
        <v>0</v>
      </c>
      <c r="BC287" s="296">
        <f t="shared" ca="1" si="532"/>
        <v>0</v>
      </c>
      <c r="BD287" s="296">
        <f t="shared" si="533"/>
        <v>0</v>
      </c>
    </row>
    <row r="288" spans="1:56" hidden="1" x14ac:dyDescent="0.25"/>
    <row r="289" spans="1:66" ht="21.6" hidden="1" customHeight="1" x14ac:dyDescent="0.25"/>
    <row r="290" spans="1:66" hidden="1" x14ac:dyDescent="0.25">
      <c r="B290" s="286" t="s">
        <v>661</v>
      </c>
      <c r="G290"/>
      <c r="L290" s="204"/>
      <c r="M290" s="204"/>
      <c r="N290" s="315"/>
      <c r="O290" s="364"/>
      <c r="AB290" s="314"/>
    </row>
    <row r="291" spans="1:66" ht="14.45" hidden="1" customHeight="1" x14ac:dyDescent="0.25">
      <c r="B291" s="286"/>
      <c r="F291" s="558" t="s">
        <v>662</v>
      </c>
      <c r="G291" s="558"/>
      <c r="H291"/>
      <c r="I291"/>
      <c r="J291"/>
      <c r="K291"/>
      <c r="L291"/>
      <c r="M291"/>
      <c r="N291" s="204"/>
      <c r="O291" s="204"/>
      <c r="P291" s="204"/>
      <c r="Q291" s="204"/>
      <c r="R291" s="204"/>
      <c r="S291" s="204"/>
      <c r="T291" s="204"/>
      <c r="U291" s="204"/>
      <c r="V291" s="204"/>
      <c r="W291" s="204"/>
      <c r="X291" s="204"/>
      <c r="Y291" s="204"/>
      <c r="Z291" s="204"/>
      <c r="AA291" s="204"/>
      <c r="AB291" s="204"/>
      <c r="AC291" s="204"/>
      <c r="AD291" s="204"/>
      <c r="AE291" s="204"/>
      <c r="AF291" s="204"/>
      <c r="AG291" s="204"/>
      <c r="AH291" s="204"/>
      <c r="AI291" s="204"/>
      <c r="AJ291" s="204"/>
      <c r="AK291" s="204"/>
      <c r="AL291" s="204"/>
      <c r="AM291" s="204"/>
      <c r="AN291" s="204"/>
      <c r="AO291" s="204"/>
      <c r="AP291" s="204"/>
      <c r="AQ291" s="204"/>
      <c r="AR291" s="204"/>
      <c r="AS291" s="204"/>
      <c r="AT291" s="204"/>
      <c r="AU291" s="204"/>
      <c r="AV291" s="204"/>
      <c r="AW291" s="204"/>
      <c r="AX291" s="204"/>
      <c r="AY291" s="204"/>
      <c r="AZ291" s="204"/>
      <c r="BA291" s="204"/>
      <c r="BB291" s="204"/>
      <c r="BC291" s="204"/>
      <c r="BD291" s="204"/>
      <c r="BE291" s="204"/>
      <c r="BF291" s="204"/>
      <c r="BG291" s="204"/>
      <c r="BH291" s="204"/>
      <c r="BI291" s="204"/>
      <c r="BJ291" s="204"/>
      <c r="BK291" s="204"/>
      <c r="BL291" s="204"/>
      <c r="BM291" s="204"/>
    </row>
    <row r="292" spans="1:66" ht="79.150000000000006" hidden="1" customHeight="1" x14ac:dyDescent="0.25">
      <c r="B292" s="350" t="s">
        <v>515</v>
      </c>
      <c r="C292" s="350" t="s">
        <v>663</v>
      </c>
      <c r="D292" s="350" t="s">
        <v>516</v>
      </c>
      <c r="E292" s="350" t="s">
        <v>517</v>
      </c>
      <c r="F292" s="350" t="s">
        <v>388</v>
      </c>
      <c r="G292" s="350" t="s">
        <v>387</v>
      </c>
      <c r="H292" s="350" t="s">
        <v>626</v>
      </c>
      <c r="I292" s="350" t="s">
        <v>735</v>
      </c>
      <c r="J292" s="350" t="s">
        <v>736</v>
      </c>
      <c r="K292" s="350" t="s">
        <v>731</v>
      </c>
      <c r="L292" s="350" t="s">
        <v>732</v>
      </c>
      <c r="M292" s="354" t="s">
        <v>733</v>
      </c>
      <c r="N292" s="350" t="s">
        <v>734</v>
      </c>
      <c r="O292" s="350" t="s">
        <v>737</v>
      </c>
      <c r="P292" s="350" t="s">
        <v>738</v>
      </c>
      <c r="U292" s="204"/>
      <c r="V292" s="204"/>
      <c r="W292" s="204"/>
      <c r="X292" s="204"/>
      <c r="Y292" s="204"/>
      <c r="Z292" s="204"/>
      <c r="AA292" s="204"/>
      <c r="AB292" s="204"/>
      <c r="AC292" s="204"/>
      <c r="AD292" s="204"/>
      <c r="AE292" s="204"/>
      <c r="AF292" s="204"/>
      <c r="AG292" s="204"/>
      <c r="AH292" s="204"/>
      <c r="AI292" s="204"/>
      <c r="AJ292" s="204"/>
      <c r="AK292" s="204"/>
      <c r="AL292" s="204"/>
      <c r="AM292" s="204"/>
      <c r="AN292" s="204"/>
      <c r="AO292" s="204"/>
      <c r="AP292" s="204"/>
      <c r="AQ292" s="204"/>
      <c r="AR292" s="204"/>
      <c r="AS292" s="204"/>
      <c r="AT292" s="204"/>
      <c r="AU292" s="204"/>
      <c r="AV292" s="204"/>
      <c r="AW292" s="204"/>
      <c r="AX292" s="204"/>
      <c r="AY292" s="204"/>
      <c r="AZ292" s="204"/>
      <c r="BA292" s="204"/>
      <c r="BB292" s="204"/>
      <c r="BC292" s="204"/>
      <c r="BD292" s="204"/>
      <c r="BE292" s="204"/>
      <c r="BF292" s="204"/>
      <c r="BG292" s="204"/>
      <c r="BH292" s="204"/>
      <c r="BI292" s="204"/>
      <c r="BJ292" s="204"/>
      <c r="BK292" s="204"/>
      <c r="BL292" s="204"/>
      <c r="BM292" s="204"/>
      <c r="BN292" s="204"/>
    </row>
    <row r="293" spans="1:66" ht="21.6" hidden="1" customHeight="1" x14ac:dyDescent="0.25">
      <c r="A293" s="279">
        <v>1</v>
      </c>
      <c r="B293" s="281" t="str">
        <f>IF(Exploitation!B115="","non_renseigné",Exploitation!B115)</f>
        <v>COMPOSTAGE</v>
      </c>
      <c r="C293" s="283" t="str">
        <f>IF(Exploitation!C115="","",Exploitation!C115)</f>
        <v>Solide</v>
      </c>
      <c r="D293" s="283" t="str">
        <f>IF(Exploitation!D115="","",Exploitation!D115)</f>
        <v>Fumier composté - retournement, aération forcée</v>
      </c>
      <c r="E293" s="283" t="str">
        <f>IF(Exploitation!E115="","",Exploitation!E115)</f>
        <v>Solide</v>
      </c>
      <c r="F293" s="283" t="str">
        <f>IF(Exploitation!F115="","",Exploitation!F115)</f>
        <v>COMPOST NORME</v>
      </c>
      <c r="G293" s="283" t="str">
        <f>IF(Exploitation!G115="","",Exploitation!G115)</f>
        <v/>
      </c>
      <c r="H293" s="330">
        <f>SUMIF($J$268:$J$287,B293,$F$268:$F$287)+SUMIF($T$268:$T$287,B293,$P$268:$P$287)+SUMIF($AD$268:$AD$287,B293,$Z$268:$Z$287)+SUMIF($AN$268:$AN$287,B293,$AJ$268:$AJ$287)+SUMIF($AX$268:$AX$287,B293,$AT$268:$AT$287)</f>
        <v>0</v>
      </c>
      <c r="I293" s="330">
        <f ca="1">SUMIF($K$268:$K$287,B293,$G$268:$G$287)+SUMIF($U$268:$U$287,B293,$Q$268:$Q$287)+SUMIF($AE$268:$AE$287,B293,$AA$268:$AA$287)+SUMIF($AO$268:$AO$287,B293,$AK$268:$AK$287)+SUMIF($AY$268:$AY$287,B293,$AU$268:$AU$287)</f>
        <v>130588.81730929138</v>
      </c>
      <c r="J293" s="330">
        <f>SUMIF($L$268:$L$287,B293,$H$268:$H$287)+SUMIF($V$268:$V$287,B293,$R$268:$R$287)+SUMIF($AF$268:$AF$287,B293,$AB$268:$AB$287)+SUMIF($AP$268:$AP$287,B293,$AL$268:$AL$287)+SUMIF($AZ$268:$AZ$287,B293,$AV$268:$AV$287)</f>
        <v>0</v>
      </c>
      <c r="K293" s="330">
        <f>IF(ISERROR(VLOOKUP(D293,indic_trait_CH4,2,FALSE)),0,VLOOKUP(D293,indic_trait_CH4,2,FALSE))</f>
        <v>7</v>
      </c>
      <c r="L293" s="365">
        <f>IF(K293="FA",0,IF(K293=0,0,HLOOKUP($C$12,MCF,K293,FALSE)))</f>
        <v>5.0000000000000001E-3</v>
      </c>
      <c r="M293" s="330">
        <f ca="1">SUM(H293:J293)*L293</f>
        <v>652.9440865464569</v>
      </c>
      <c r="N293" s="423">
        <f>IF(K293="FA",VLOOKUP(D293,FA_CH4_trait,2,FALSE),1)</f>
        <v>1</v>
      </c>
      <c r="O293" s="423">
        <f ca="1">IF(M293=0,SUM(H293:J293)*IF(D293='Donnees d''entrée'!$B$605,1,N293)*VLOOKUP(D293,'Donnees d''entrée'!$B$591:$D$599,2,FALSE),0)</f>
        <v>0</v>
      </c>
      <c r="P293" s="423">
        <f ca="1">IF(M293=0,SUM(H293:J293)*N293*VLOOKUP(D293,'Donnees d''entrée'!$B$591:$D$599,3,FALSE),0)</f>
        <v>0</v>
      </c>
    </row>
    <row r="294" spans="1:66" ht="21.6" hidden="1" customHeight="1" x14ac:dyDescent="0.25">
      <c r="A294" s="279">
        <v>2</v>
      </c>
      <c r="B294" s="281" t="str">
        <f>IF(Exploitation!B116="","non_renseigné",Exploitation!B116)</f>
        <v>non_renseigné</v>
      </c>
      <c r="C294" s="283" t="str">
        <f>IF(Exploitation!C116="","",Exploitation!C116)</f>
        <v/>
      </c>
      <c r="D294" s="283" t="str">
        <f>IF(Exploitation!D116="","",Exploitation!D116)</f>
        <v/>
      </c>
      <c r="E294" s="283" t="str">
        <f>IF(Exploitation!E116="","",Exploitation!E116)</f>
        <v/>
      </c>
      <c r="F294" s="283" t="str">
        <f>IF(Exploitation!F116="","",Exploitation!F116)</f>
        <v/>
      </c>
      <c r="G294" s="283" t="str">
        <f>IF(Exploitation!G116="","",Exploitation!G116)</f>
        <v/>
      </c>
      <c r="H294" s="330">
        <f t="shared" ref="H294:H297" si="549">SUMIF($J$268:$J$287,B294,$F$268:$F$287)+SUMIF($T$268:$T$287,B294,$P$268:$P$287)+SUMIF($AD$268:$AD$287,B294,$Z$268:$Z$287)+SUMIF($AN$268:$AN$287,B294,$AJ$268:$AJ$287)+SUMIF($AX$268:$AX$287,B294,$AT$268:$AT$287)</f>
        <v>0</v>
      </c>
      <c r="I294" s="330">
        <f t="shared" ref="I294:I297" si="550">SUMIF($K$268:$K$287,B294,$G$268:$G$287)+SUMIF($U$268:$U$287,B294,$Q$268:$Q$287)+SUMIF($AE$268:$AE$287,B294,$AA$268:$AA$287)+SUMIF($AO$268:$AO$287,B294,$AK$268:$AK$287)+SUMIF($AY$268:$AY$287,B294,$AU$268:$AU$287)</f>
        <v>0</v>
      </c>
      <c r="J294" s="330">
        <f t="shared" ref="J294:J297" si="551">SUMIF($L$268:$L$287,B294,$H$268:$H$287)+SUMIF($V$268:$V$287,B294,$R$268:$R$287)+SUMIF($AF$268:$AF$287,B294,$AB$268:$AB$287)+SUMIF($AP$268:$AP$287,B294,$AL$268:$AL$287)+SUMIF($AZ$268:$AZ$287,B294,$AV$268:$AV$287)</f>
        <v>0</v>
      </c>
      <c r="K294" s="330">
        <f>IF(ISERROR(VLOOKUP(D294,indic_trait_CH4,2,FALSE)),0,VLOOKUP(D294,indic_trait_CH4,2,FALSE))</f>
        <v>0</v>
      </c>
      <c r="L294" s="365">
        <f>IF(K294="FA",0,IF(K294=0,0,HLOOKUP($C$12,MCF,K294,FALSE)))</f>
        <v>0</v>
      </c>
      <c r="M294" s="330">
        <f t="shared" ref="M294:M297" si="552">SUM(H294:J294)*L294</f>
        <v>0</v>
      </c>
      <c r="N294" s="423">
        <f>IF(K294="FA",VLOOKUP(D294,FA_CH4_trait,2,FALSE),1)</f>
        <v>1</v>
      </c>
      <c r="O294" s="423" t="e">
        <f>IF(M294=0,SUM(H294:J294)*IF(D294='Donnees d''entrée'!$B$605,1,N294)*VLOOKUP(D294,'Donnees d''entrée'!$B$591:$D$599,2,FALSE),0)</f>
        <v>#N/A</v>
      </c>
      <c r="P294" s="423" t="e">
        <f>IF(M294=0,SUM(H294:J294)*N294*VLOOKUP(D294,'Donnees d''entrée'!$B$591:$D$599,3,FALSE),0)</f>
        <v>#N/A</v>
      </c>
    </row>
    <row r="295" spans="1:66" ht="21.6" hidden="1" customHeight="1" x14ac:dyDescent="0.25">
      <c r="A295" s="279">
        <v>3</v>
      </c>
      <c r="B295" s="281" t="str">
        <f>IF(Exploitation!B117="","non_renseigné",Exploitation!B117)</f>
        <v>non_renseigné</v>
      </c>
      <c r="C295" s="283" t="str">
        <f>IF(Exploitation!C117="","",Exploitation!C117)</f>
        <v/>
      </c>
      <c r="D295" s="283" t="str">
        <f>IF(Exploitation!D117="","",Exploitation!D117)</f>
        <v/>
      </c>
      <c r="E295" s="283" t="str">
        <f>IF(Exploitation!E117="","",Exploitation!E117)</f>
        <v/>
      </c>
      <c r="F295" s="283" t="str">
        <f>IF(Exploitation!F117="","",Exploitation!F117)</f>
        <v/>
      </c>
      <c r="G295" s="283" t="str">
        <f>IF(Exploitation!G117="","",Exploitation!G117)</f>
        <v/>
      </c>
      <c r="H295" s="330">
        <f t="shared" si="549"/>
        <v>0</v>
      </c>
      <c r="I295" s="330">
        <f t="shared" si="550"/>
        <v>0</v>
      </c>
      <c r="J295" s="330">
        <f t="shared" si="551"/>
        <v>0</v>
      </c>
      <c r="K295" s="330">
        <f>IF(ISERROR(VLOOKUP(D295,indic_trait_CH4,2,FALSE)),0,VLOOKUP(D295,indic_trait_CH4,2,FALSE))</f>
        <v>0</v>
      </c>
      <c r="L295" s="365">
        <f>IF(K295="FA",0,IF(K295=0,0,HLOOKUP($C$12,MCF,K295,FALSE)))</f>
        <v>0</v>
      </c>
      <c r="M295" s="330">
        <f t="shared" si="552"/>
        <v>0</v>
      </c>
      <c r="N295" s="423">
        <f>IF(K295="FA",VLOOKUP(D295,FA_CH4_trait,2,FALSE),1)</f>
        <v>1</v>
      </c>
      <c r="O295" s="423" t="e">
        <f>IF(M295=0,SUM(H295:J295)*IF(D295='Donnees d''entrée'!$B$605,1,N295)*VLOOKUP(D295,'Donnees d''entrée'!$B$591:$D$599,2,FALSE),0)</f>
        <v>#N/A</v>
      </c>
      <c r="P295" s="423" t="e">
        <f>IF(M295=0,SUM(H295:J295)*N295*VLOOKUP(D295,'Donnees d''entrée'!$B$591:$D$599,3,FALSE),0)</f>
        <v>#N/A</v>
      </c>
    </row>
    <row r="296" spans="1:66" ht="21.6" hidden="1" customHeight="1" x14ac:dyDescent="0.25">
      <c r="A296" s="279">
        <v>4</v>
      </c>
      <c r="B296" s="281" t="str">
        <f>IF(Exploitation!B118="","non_renseigné",Exploitation!B118)</f>
        <v>non_renseigné</v>
      </c>
      <c r="C296" s="283" t="str">
        <f>IF(Exploitation!C118="","",Exploitation!C118)</f>
        <v/>
      </c>
      <c r="D296" s="283" t="str">
        <f>IF(Exploitation!D118="","",Exploitation!D118)</f>
        <v/>
      </c>
      <c r="E296" s="283" t="str">
        <f>IF(Exploitation!E118="","",Exploitation!E118)</f>
        <v/>
      </c>
      <c r="F296" s="283" t="str">
        <f>IF(Exploitation!F118="","",Exploitation!F118)</f>
        <v/>
      </c>
      <c r="G296" s="283" t="str">
        <f>IF(Exploitation!G118="","",Exploitation!G118)</f>
        <v/>
      </c>
      <c r="H296" s="330">
        <f t="shared" si="549"/>
        <v>0</v>
      </c>
      <c r="I296" s="330">
        <f t="shared" si="550"/>
        <v>0</v>
      </c>
      <c r="J296" s="330">
        <f t="shared" si="551"/>
        <v>0</v>
      </c>
      <c r="K296" s="330">
        <f>IF(ISERROR(VLOOKUP(D296,indic_trait_CH4,2,FALSE)),0,VLOOKUP(D296,indic_trait_CH4,2,FALSE))</f>
        <v>0</v>
      </c>
      <c r="L296" s="365">
        <f>IF(K296="FA",0,IF(K296=0,0,HLOOKUP($C$12,MCF,K296,FALSE)))</f>
        <v>0</v>
      </c>
      <c r="M296" s="330">
        <f t="shared" si="552"/>
        <v>0</v>
      </c>
      <c r="N296" s="423">
        <f>IF(K296="FA",VLOOKUP(D296,FA_CH4_trait,2,FALSE),1)</f>
        <v>1</v>
      </c>
      <c r="O296" s="423" t="e">
        <f>IF(M296=0,SUM(H296:J296)*IF(D296='Donnees d''entrée'!$B$605,1,N296)*VLOOKUP(D296,'Donnees d''entrée'!$B$591:$D$599,2,FALSE),0)</f>
        <v>#N/A</v>
      </c>
      <c r="P296" s="423" t="e">
        <f>IF(M296=0,SUM(H296:J296)*N296*VLOOKUP(D296,'Donnees d''entrée'!$B$591:$D$599,3,FALSE),0)</f>
        <v>#N/A</v>
      </c>
    </row>
    <row r="297" spans="1:66" ht="21.6" hidden="1" customHeight="1" x14ac:dyDescent="0.25">
      <c r="A297" s="279">
        <v>5</v>
      </c>
      <c r="B297" s="281" t="str">
        <f>IF(Exploitation!B119="","non_renseigné",Exploitation!B119)</f>
        <v>non_renseigné</v>
      </c>
      <c r="C297" s="283" t="str">
        <f>IF(Exploitation!C119="","",Exploitation!C119)</f>
        <v/>
      </c>
      <c r="D297" s="283" t="str">
        <f>IF(Exploitation!D119="","",Exploitation!D119)</f>
        <v/>
      </c>
      <c r="E297" s="283" t="str">
        <f>IF(Exploitation!E119="","",Exploitation!E119)</f>
        <v/>
      </c>
      <c r="F297" s="283" t="str">
        <f>IF(Exploitation!F119="","",Exploitation!F119)</f>
        <v/>
      </c>
      <c r="G297" s="283" t="str">
        <f>IF(Exploitation!G119="","",Exploitation!G119)</f>
        <v/>
      </c>
      <c r="H297" s="330">
        <f t="shared" si="549"/>
        <v>0</v>
      </c>
      <c r="I297" s="330">
        <f t="shared" si="550"/>
        <v>0</v>
      </c>
      <c r="J297" s="330">
        <f t="shared" si="551"/>
        <v>0</v>
      </c>
      <c r="K297" s="330">
        <f>IF(ISERROR(VLOOKUP(D297,indic_trait_CH4,2,FALSE)),0,VLOOKUP(D297,indic_trait_CH4,2,FALSE))</f>
        <v>0</v>
      </c>
      <c r="L297" s="365">
        <f>IF(K297="FA",0,IF(K297=0,0,HLOOKUP($C$12,MCF,K297,FALSE)))</f>
        <v>0</v>
      </c>
      <c r="M297" s="330">
        <f t="shared" si="552"/>
        <v>0</v>
      </c>
      <c r="N297" s="423">
        <f>IF(K297="FA",VLOOKUP(D297,FA_CH4_trait,2,FALSE),1)</f>
        <v>1</v>
      </c>
      <c r="O297" s="423" t="e">
        <f>IF(M297=0,SUM(H297:J297)*IF(D297='Donnees d''entrée'!$B$605,1,N297)*VLOOKUP(D297,'Donnees d''entrée'!$B$591:$D$599,2,FALSE),0)</f>
        <v>#N/A</v>
      </c>
      <c r="P297" s="423" t="e">
        <f>IF(M297=0,SUM(H297:J297)*N297*VLOOKUP(D297,'Donnees d''entrée'!$B$591:$D$599,3,FALSE),0)</f>
        <v>#N/A</v>
      </c>
    </row>
    <row r="298" spans="1:66" ht="21.6" hidden="1" customHeight="1" x14ac:dyDescent="0.25">
      <c r="E298"/>
      <c r="F298"/>
    </row>
    <row r="299" spans="1:66" ht="21.6" hidden="1" customHeight="1" x14ac:dyDescent="0.25">
      <c r="B299" s="286" t="s">
        <v>675</v>
      </c>
    </row>
    <row r="300" spans="1:66" ht="21.6" hidden="1" customHeight="1" x14ac:dyDescent="0.25">
      <c r="M300" s="311"/>
    </row>
    <row r="301" spans="1:66" ht="55.15" hidden="1" customHeight="1" x14ac:dyDescent="0.25">
      <c r="C301" s="350" t="s">
        <v>441</v>
      </c>
      <c r="D301" s="350" t="s">
        <v>247</v>
      </c>
      <c r="E301" s="350" t="s">
        <v>626</v>
      </c>
      <c r="F301" s="350" t="s">
        <v>735</v>
      </c>
      <c r="G301" s="350" t="s">
        <v>736</v>
      </c>
      <c r="H301" s="366" t="s">
        <v>739</v>
      </c>
      <c r="I301" s="350" t="s">
        <v>732</v>
      </c>
      <c r="J301" s="354" t="s">
        <v>733</v>
      </c>
      <c r="K301"/>
      <c r="P301" s="314"/>
    </row>
    <row r="302" spans="1:66" ht="21.6" hidden="1" customHeight="1" x14ac:dyDescent="0.25">
      <c r="A302" s="367">
        <v>1</v>
      </c>
      <c r="B302" s="280" t="str">
        <f>IF(Exploitation!B123="","non_renseigné",Exploitation!B123)</f>
        <v>non_renseigné</v>
      </c>
      <c r="C302" s="280" t="str">
        <f>IF(Exploitation!C123="","",Exploitation!C123)</f>
        <v/>
      </c>
      <c r="D302" s="280" t="str">
        <f>IF(Exploitation!D123="","",Exploitation!D123)</f>
        <v/>
      </c>
      <c r="E302" s="330">
        <f>SUMIF($J$268:$J$287,B302,$F$268:$F$287)+SUMIF($T$268:$T$287,B302,$P$268:$P$287)+SUMIF($AD$268:$AD$287,B302,$Z$268:$Z$287)+SUMIF($AN$268:$AN$287,B302,$AJ$268:$AJ$287)+SUMIF($AX$268:$AX$287,B302,$AT$268:$AT$287)</f>
        <v>0</v>
      </c>
      <c r="F302" s="330">
        <f>SUMIF($K$268:$K$287,B302,$G$268:$G$287)+SUMIF($U$268:$U$287,B302,$Q$268:$Q$287)+SUMIF($AE$268:$AE$287,B302,$AA$268:$AA$287)+SUMIF($AO$268:$AO$287,B302,$AK$268:$AK$287)+SUMIF($AY$268:$AY$287,B302,$AU$268:$AU$287)+SUMIF($G$293:$G$297,B302,$O$293:$O$297)</f>
        <v>0</v>
      </c>
      <c r="G302" s="330">
        <f>SUMIF($L$268:$L$287,B302,$H$268:$H$287)+SUMIF($V$268:$V$287,B302,$R$268:$R$287)+SUMIF($AF$268:$AF$287,B302,$AB$268:$AB$287)+SUMIF($AP$268:$AP$287,B302,$AL$268:$AL$287)+SUMIF($AZ$268:$AZ$287,B302,$AV$268:$AV$287)+SUMIF($F$293:$F$297,B302,$P$293:$P$297)</f>
        <v>0</v>
      </c>
      <c r="H302" s="330" t="str">
        <f>IF(ISERROR(VLOOKUP(D302,indic_stock_CH4,2,FALSE)),"",VLOOKUP(D302,indic_stock_CH4,2,FALSE))</f>
        <v/>
      </c>
      <c r="I302" s="365" t="str">
        <f>IF(ISERROR(HLOOKUP($C$12,MCF,Emissions!H302,FALSE)),"",HLOOKUP($C$12,MCF,Emissions!H302,FALSE))</f>
        <v/>
      </c>
      <c r="J302" s="361">
        <f>IF(ISERROR(SUM(E302:G302)*I302),0,SUM(E302:G302)*I302)</f>
        <v>0</v>
      </c>
    </row>
    <row r="303" spans="1:66" ht="21.6" hidden="1" customHeight="1" x14ac:dyDescent="0.25">
      <c r="A303" s="367">
        <v>2</v>
      </c>
      <c r="B303" s="280" t="str">
        <f>IF(Exploitation!B124="","non_renseigné",Exploitation!B124)</f>
        <v>COMPOST NORME</v>
      </c>
      <c r="C303" s="280" t="str">
        <f>IF(Exploitation!C124="","",Exploitation!C124)</f>
        <v>Solide</v>
      </c>
      <c r="D303" s="280" t="str">
        <f>IF(Exploitation!D124="","",Exploitation!D124)</f>
        <v>Pas de stockage</v>
      </c>
      <c r="E303" s="330">
        <f t="shared" ref="E303:E306" si="553">SUMIF($J$268:$J$287,B303,$F$268:$F$287)+SUMIF($T$268:$T$287,B303,$P$268:$P$287)+SUMIF($AD$268:$AD$287,B303,$Z$268:$Z$287)+SUMIF($AN$268:$AN$287,B303,$AJ$268:$AJ$287)+SUMIF($AX$268:$AX$287,B303,$AT$268:$AT$287)</f>
        <v>0</v>
      </c>
      <c r="F303" s="330">
        <f>SUMIF($K$268:$K$287,B303,$G$268:$G$287)+SUMIF($U$268:$U$287,B303,$Q$268:$Q$287)+SUMIF($AE$268:$AE$287,B303,$AA$268:$AA$287)+SUMIF($AO$268:$AO$287,B303,$AK$268:$AK$287)+SUMIF($AY$268:$AY$287,B303,$AU$268:$AU$287)+SUMIF($G$293:$G$297,B303,$O$293:$O$297)</f>
        <v>0</v>
      </c>
      <c r="G303" s="330">
        <f t="shared" ref="G303:G306" ca="1" si="554">SUMIF($L$268:$L$287,B303,$H$268:$H$287)+SUMIF($V$268:$V$287,B303,$R$268:$R$287)+SUMIF($AF$268:$AF$287,B303,$AB$268:$AB$287)+SUMIF($AP$268:$AP$287,B303,$AL$268:$AL$287)+SUMIF($AZ$268:$AZ$287,B303,$AV$268:$AV$287)+SUMIF($F$293:$F$297,B303,$P$293:$P$297)</f>
        <v>0</v>
      </c>
      <c r="H303" s="330">
        <f>IF(ISERROR(VLOOKUP(D303,indic_stock_CH4,2,FALSE)),"",VLOOKUP(D303,indic_stock_CH4,2,FALSE))</f>
        <v>0</v>
      </c>
      <c r="I303" s="365" t="str">
        <f>IF(ISERROR(HLOOKUP($C$12,MCF,Emissions!H303,FALSE)),"",HLOOKUP($C$12,MCF,Emissions!H303,FALSE))</f>
        <v/>
      </c>
      <c r="J303" s="361">
        <f t="shared" ref="J303:J306" ca="1" si="555">IF(ISERROR(SUM(E303:G303)*I303),0,SUM(E303:G303)*I303)</f>
        <v>0</v>
      </c>
    </row>
    <row r="304" spans="1:66" ht="21.6" hidden="1" customHeight="1" x14ac:dyDescent="0.25">
      <c r="A304" s="367">
        <v>3</v>
      </c>
      <c r="B304" s="280" t="str">
        <f>IF(Exploitation!B125="","non_renseigné",Exploitation!B125)</f>
        <v>non_renseigné</v>
      </c>
      <c r="C304" s="280" t="str">
        <f>IF(Exploitation!C125="","",Exploitation!C125)</f>
        <v/>
      </c>
      <c r="D304" s="280" t="str">
        <f>IF(Exploitation!D125="","",Exploitation!D125)</f>
        <v/>
      </c>
      <c r="E304" s="330">
        <f t="shared" si="553"/>
        <v>0</v>
      </c>
      <c r="F304" s="330">
        <f>SUMIF($K$268:$K$287,B304,$G$268:$G$287)+SUMIF($U$268:$U$287,B304,$Q$268:$Q$287)+SUMIF($AE$268:$AE$287,B304,$AA$268:$AA$287)+SUMIF($AO$268:$AO$287,B304,$AK$268:$AK$287)+SUMIF($AY$268:$AY$287,B304,$AU$268:$AU$287)+SUMIF($G$293:$G$297,B304,$O$293:$O$297)</f>
        <v>0</v>
      </c>
      <c r="G304" s="330">
        <f t="shared" si="554"/>
        <v>0</v>
      </c>
      <c r="H304" s="330" t="str">
        <f>IF(ISERROR(VLOOKUP(D304,indic_stock_CH4,2,FALSE)),"",VLOOKUP(D304,indic_stock_CH4,2,FALSE))</f>
        <v/>
      </c>
      <c r="I304" s="365" t="str">
        <f>IF(ISERROR(HLOOKUP($C$12,MCF,Emissions!H304,FALSE)),"",HLOOKUP($C$12,MCF,Emissions!H304,FALSE))</f>
        <v/>
      </c>
      <c r="J304" s="361">
        <f t="shared" si="555"/>
        <v>0</v>
      </c>
    </row>
    <row r="305" spans="1:35" ht="21.6" hidden="1" customHeight="1" x14ac:dyDescent="0.25">
      <c r="A305" s="367">
        <v>4</v>
      </c>
      <c r="B305" s="280" t="str">
        <f>IF(Exploitation!B126="","non_renseigné",Exploitation!B126)</f>
        <v>non_renseigné</v>
      </c>
      <c r="C305" s="280" t="str">
        <f>IF(Exploitation!C126="","",Exploitation!C126)</f>
        <v/>
      </c>
      <c r="D305" s="280" t="str">
        <f>IF(Exploitation!D126="","",Exploitation!D126)</f>
        <v/>
      </c>
      <c r="E305" s="330">
        <f t="shared" si="553"/>
        <v>0</v>
      </c>
      <c r="F305" s="330">
        <f t="shared" ref="F305" si="556">SUMIF($K$268:$K$287,B305,$G$268:$G$287)+SUMIF($U$268:$U$287,B305,$Q$268:$Q$287)+SUMIF($AE$268:$AE$287,B305,$AA$268:$AA$287)+SUMIF($AO$268:$AO$287,B305,$AK$268:$AK$287)+SUMIF($AY$268:$AY$287,B305,$AU$268:$AU$287)+SUMIF($G$293:$G$297,B305,$O$293:$O$297)</f>
        <v>0</v>
      </c>
      <c r="G305" s="330">
        <f t="shared" si="554"/>
        <v>0</v>
      </c>
      <c r="H305" s="330" t="str">
        <f>IF(ISERROR(VLOOKUP(D305,indic_stock_CH4,2,FALSE)),"",VLOOKUP(D305,indic_stock_CH4,2,FALSE))</f>
        <v/>
      </c>
      <c r="I305" s="365" t="str">
        <f>IF(ISERROR(HLOOKUP($C$12,MCF,Emissions!H305,FALSE)),"",HLOOKUP($C$12,MCF,Emissions!H305,FALSE))</f>
        <v/>
      </c>
      <c r="J305" s="361">
        <f t="shared" si="555"/>
        <v>0</v>
      </c>
    </row>
    <row r="306" spans="1:35" ht="21.6" hidden="1" customHeight="1" x14ac:dyDescent="0.25">
      <c r="A306" s="367">
        <v>5</v>
      </c>
      <c r="B306" s="280" t="str">
        <f>IF(Exploitation!B127="","non_renseigné",Exploitation!B127)</f>
        <v>non_renseigné</v>
      </c>
      <c r="C306" s="280" t="str">
        <f>IF(Exploitation!C127="","",Exploitation!C127)</f>
        <v/>
      </c>
      <c r="D306" s="280" t="str">
        <f>IF(Exploitation!D127="","",Exploitation!D127)</f>
        <v/>
      </c>
      <c r="E306" s="330">
        <f t="shared" si="553"/>
        <v>0</v>
      </c>
      <c r="F306" s="330">
        <f>SUMIF($K$268:$K$287,B306,$G$268:$G$287)+SUMIF($U$268:$U$287,B306,$Q$268:$Q$287)+SUMIF($AE$268:$AE$287,B306,$AA$268:$AA$287)+SUMIF($AO$268:$AO$287,B306,$AK$268:$AK$287)+SUMIF($AY$268:$AY$287,B306,$AU$268:$AU$287)+SUMIF($G$293:$G$297,B306,$O$293:$O$297)</f>
        <v>0</v>
      </c>
      <c r="G306" s="330">
        <f t="shared" si="554"/>
        <v>0</v>
      </c>
      <c r="H306" s="330" t="str">
        <f>IF(ISERROR(VLOOKUP(D306,indic_stock_CH4,2,FALSE)),"",VLOOKUP(D306,indic_stock_CH4,2,FALSE))</f>
        <v/>
      </c>
      <c r="I306" s="365" t="str">
        <f>IF(ISERROR(HLOOKUP($C$12,MCF,Emissions!H306,FALSE)),"",HLOOKUP($C$12,MCF,Emissions!H306,FALSE))</f>
        <v/>
      </c>
      <c r="J306" s="361">
        <f t="shared" si="555"/>
        <v>0</v>
      </c>
    </row>
    <row r="307" spans="1:35" ht="21.6" hidden="1" customHeight="1" x14ac:dyDescent="0.25"/>
    <row r="308" spans="1:35" ht="21.6" hidden="1" customHeight="1" x14ac:dyDescent="0.25"/>
    <row r="309" spans="1:35" ht="21.6" hidden="1" customHeight="1" x14ac:dyDescent="0.25">
      <c r="B309" s="286" t="s">
        <v>110</v>
      </c>
      <c r="C309" s="361">
        <f>IF(ISERROR(SUMPRODUCT($BD$268:$BD$287)*HLOOKUP(Emissions!$C$12,MCF,2,FALSE)),0,SUMPRODUCT($BD$268:$BD$287)*HLOOKUP(Emissions!$C$12,MCF,2,FALSE))</f>
        <v>0</v>
      </c>
      <c r="D309" s="154" t="s">
        <v>349</v>
      </c>
    </row>
    <row r="310" spans="1:35" ht="21.6" hidden="1" customHeight="1" x14ac:dyDescent="0.25"/>
    <row r="311" spans="1:35" ht="21.6" hidden="1" customHeight="1" x14ac:dyDescent="0.25"/>
    <row r="312" spans="1:35" ht="52.5" hidden="1" customHeight="1" x14ac:dyDescent="0.4">
      <c r="B312" s="580" t="s">
        <v>348</v>
      </c>
      <c r="C312" s="580"/>
      <c r="D312" s="580"/>
      <c r="E312" s="324">
        <f ca="1">$C$309+SUM($J$302:$J$306)+SUM($M$293:$M$297)</f>
        <v>652.9440865464569</v>
      </c>
      <c r="F312" s="309" t="s">
        <v>349</v>
      </c>
    </row>
    <row r="313" spans="1:35" hidden="1" x14ac:dyDescent="0.25"/>
    <row r="314" spans="1:35" hidden="1" x14ac:dyDescent="0.25"/>
    <row r="315" spans="1:35" hidden="1" x14ac:dyDescent="0.25"/>
    <row r="316" spans="1:35" s="276" customFormat="1" ht="26.25" hidden="1" x14ac:dyDescent="0.4">
      <c r="A316" s="271" t="s">
        <v>350</v>
      </c>
    </row>
    <row r="317" spans="1:35" ht="24.75" hidden="1" customHeight="1" x14ac:dyDescent="0.25"/>
    <row r="318" spans="1:35" ht="15" hidden="1" customHeight="1" x14ac:dyDescent="0.25">
      <c r="I318" s="562" t="s">
        <v>196</v>
      </c>
      <c r="J318" s="563"/>
      <c r="K318" s="563"/>
      <c r="L318" s="563"/>
      <c r="M318" s="564"/>
      <c r="N318" s="562" t="s">
        <v>197</v>
      </c>
      <c r="O318" s="563"/>
      <c r="P318" s="563"/>
      <c r="Q318" s="563"/>
      <c r="R318" s="564"/>
      <c r="S318" s="562" t="s">
        <v>236</v>
      </c>
      <c r="T318" s="563"/>
      <c r="U318" s="563"/>
      <c r="V318" s="563"/>
      <c r="W318" s="564"/>
      <c r="X318" s="562" t="s">
        <v>454</v>
      </c>
      <c r="Y318" s="563"/>
      <c r="Z318" s="563"/>
      <c r="AA318" s="563"/>
      <c r="AB318" s="564"/>
      <c r="AC318" s="562" t="s">
        <v>455</v>
      </c>
      <c r="AD318" s="563"/>
      <c r="AE318" s="563"/>
      <c r="AF318" s="563"/>
      <c r="AG318" s="564"/>
      <c r="AH318" s="572" t="s">
        <v>434</v>
      </c>
      <c r="AI318" s="572" t="s">
        <v>435</v>
      </c>
    </row>
    <row r="319" spans="1:35" ht="45" hidden="1" x14ac:dyDescent="0.25">
      <c r="B319" s="323" t="s">
        <v>308</v>
      </c>
      <c r="C319" s="289" t="s">
        <v>17</v>
      </c>
      <c r="D319" s="289" t="s">
        <v>460</v>
      </c>
      <c r="E319" s="289" t="s">
        <v>379</v>
      </c>
      <c r="F319" s="277" t="s">
        <v>488</v>
      </c>
      <c r="G319" s="277" t="s">
        <v>489</v>
      </c>
      <c r="H319" s="277" t="s">
        <v>490</v>
      </c>
      <c r="I319" s="289" t="s">
        <v>244</v>
      </c>
      <c r="J319" s="277" t="s">
        <v>288</v>
      </c>
      <c r="K319" s="350" t="s">
        <v>740</v>
      </c>
      <c r="L319" s="277" t="s">
        <v>432</v>
      </c>
      <c r="M319" s="277" t="s">
        <v>433</v>
      </c>
      <c r="N319" s="289" t="s">
        <v>245</v>
      </c>
      <c r="O319" s="277" t="s">
        <v>288</v>
      </c>
      <c r="P319" s="350" t="s">
        <v>740</v>
      </c>
      <c r="Q319" s="277" t="s">
        <v>432</v>
      </c>
      <c r="R319" s="277" t="s">
        <v>433</v>
      </c>
      <c r="S319" s="289" t="s">
        <v>246</v>
      </c>
      <c r="T319" s="277" t="s">
        <v>288</v>
      </c>
      <c r="U319" s="350" t="s">
        <v>740</v>
      </c>
      <c r="V319" s="277" t="s">
        <v>432</v>
      </c>
      <c r="W319" s="277" t="s">
        <v>433</v>
      </c>
      <c r="X319" s="289" t="s">
        <v>464</v>
      </c>
      <c r="Y319" s="277" t="s">
        <v>288</v>
      </c>
      <c r="Z319" s="350" t="s">
        <v>740</v>
      </c>
      <c r="AA319" s="277" t="s">
        <v>432</v>
      </c>
      <c r="AB319" s="277" t="s">
        <v>433</v>
      </c>
      <c r="AC319" s="289" t="s">
        <v>466</v>
      </c>
      <c r="AD319" s="277" t="s">
        <v>288</v>
      </c>
      <c r="AE319" s="350" t="s">
        <v>740</v>
      </c>
      <c r="AF319" s="277" t="s">
        <v>432</v>
      </c>
      <c r="AG319" s="277" t="s">
        <v>433</v>
      </c>
      <c r="AH319" s="573"/>
      <c r="AI319" s="573"/>
    </row>
    <row r="320" spans="1:35" hidden="1" x14ac:dyDescent="0.25">
      <c r="A320" s="279">
        <v>1</v>
      </c>
      <c r="B320" s="280" t="str">
        <f>B268</f>
        <v>P1P2P3</v>
      </c>
      <c r="C320" s="281" t="str">
        <f>C241</f>
        <v>Terre battue + litière</v>
      </c>
      <c r="D320" s="281" t="str">
        <f>D72</f>
        <v>Ventilation dynamique</v>
      </c>
      <c r="E320" s="281" t="str">
        <f>E72</f>
        <v>Pas de traitement</v>
      </c>
      <c r="F320" s="325">
        <f t="shared" ref="F320:F339" si="557">IF(ISERROR(VLOOKUP(D320,FA_particules_ambiance,2,FALSE)),"",VLOOKUP(D320,FA_particules_ambiance,2,FALSE))</f>
        <v>1</v>
      </c>
      <c r="G320" s="325">
        <f>IF(ISERROR(VLOOKUP(E320,FA_particules_air,2,FALSE)),"",VLOOKUP(E320,FA_particules_air,2,FALSE))</f>
        <v>1</v>
      </c>
      <c r="H320" s="313">
        <f>IF(F320&lt;G320,F320,G320)</f>
        <v>1</v>
      </c>
      <c r="I320" s="281" t="str">
        <f t="shared" ref="I320:I339" si="558">E46</f>
        <v>Poulets_de_chair</v>
      </c>
      <c r="J320" s="320">
        <f t="shared" ref="J320:J339" si="559">I241</f>
        <v>1</v>
      </c>
      <c r="K320" s="326">
        <f t="shared" ref="K320:K339" si="560">IF(OR(I320="Poules_pondeuses",I320="Poulettes"),IF(ISERROR(VLOOKUP($C320,Particules_poules,3,FALSE)),"",VLOOKUP($C320,Particules_poules,3,FALSE)),IF(ISERROR(VLOOKUP(I320,Particules_autres,3,FALSE)),"",VLOOKUP(I320,Particules_autres,3,FALSE)))</f>
        <v>0.04</v>
      </c>
      <c r="L320" s="296">
        <f t="shared" ref="L320:L339" si="561">IF(ISERROR(J320*K19*K320),"",J320*K19*K320)</f>
        <v>5933.2932283464579</v>
      </c>
      <c r="M320" s="296">
        <f>IF(ISERROR(L320*$H320),"",L320*$H320)</f>
        <v>5933.2932283464579</v>
      </c>
      <c r="N320" s="281" t="str">
        <f>Q46</f>
        <v/>
      </c>
      <c r="O320" s="320" t="str">
        <f>S241</f>
        <v/>
      </c>
      <c r="P320" s="326" t="str">
        <f t="shared" ref="P320:P339" si="562">IF(OR(N320="Poules_pondeuses",N320="Poulettes"),IF(ISERROR(VLOOKUP($C320,Particules_poules,3,FALSE)),"",VLOOKUP($C320,Particules_poules,3,FALSE)),IF(ISERROR(VLOOKUP(N320,Particules_autres,3,FALSE)),"",VLOOKUP(N320,Particules_autres,3,FALSE)))</f>
        <v/>
      </c>
      <c r="Q320" s="296" t="str">
        <f t="shared" ref="Q320:Q339" si="563">IF(ISERROR(O320*S19*P320),"",O320*S19*P320)</f>
        <v/>
      </c>
      <c r="R320" s="296" t="str">
        <f>IF(ISERROR(Q320*$H320),"",Q320*$H320)</f>
        <v/>
      </c>
      <c r="S320" s="281" t="str">
        <f t="shared" ref="S320:S339" si="564">AC46</f>
        <v/>
      </c>
      <c r="T320" s="320" t="str">
        <f t="shared" ref="T320:T339" si="565">AC241</f>
        <v/>
      </c>
      <c r="U320" s="326" t="str">
        <f t="shared" ref="U320:U339" si="566">IF(OR(S320="Poules_pondeuses",S320="Poulettes"),IF(ISERROR(VLOOKUP($C320,Particules_poules,3,FALSE)),"",VLOOKUP($C320,Particules_poules,3,FALSE)),IF(ISERROR(VLOOKUP(S320,Particules_autres,3,FALSE)),"",VLOOKUP(S320,Particules_autres,3,FALSE)))</f>
        <v/>
      </c>
      <c r="V320" s="296" t="str">
        <f t="shared" ref="V320:V339" si="567">IF(ISERROR(T320*AA19*U320),"",T320*AA19*U320)</f>
        <v/>
      </c>
      <c r="W320" s="296" t="str">
        <f t="shared" ref="W320:W339" si="568">IF(ISERROR(V320*$H320),"",V320*$H320)</f>
        <v/>
      </c>
      <c r="X320" s="281" t="str">
        <f>AO46</f>
        <v/>
      </c>
      <c r="Y320" s="320" t="str">
        <f>AM241</f>
        <v/>
      </c>
      <c r="Z320" s="326" t="str">
        <f t="shared" ref="Z320:Z339" si="569">IF(OR(X320="Poules_pondeuses",X320="Poulettes"),IF(ISERROR(VLOOKUP($C320,Particules_poules,3,FALSE)),"",VLOOKUP($C320,Particules_poules,3,FALSE)),IF(ISERROR(VLOOKUP(X320,Particules_autres,3,FALSE)),"",VLOOKUP(X320,Particules_autres,3,FALSE)))</f>
        <v/>
      </c>
      <c r="AA320" s="296" t="str">
        <f t="shared" ref="AA320:AA339" si="570">IF(ISERROR(Y320*AI19*Z320),"",Y320*AI19*Z320)</f>
        <v/>
      </c>
      <c r="AB320" s="296" t="str">
        <f>IF(ISERROR(AA320*$H320),"",AA320*$H320)</f>
        <v/>
      </c>
      <c r="AC320" s="281" t="str">
        <f>BA46</f>
        <v/>
      </c>
      <c r="AD320" s="320" t="str">
        <f>AW241</f>
        <v/>
      </c>
      <c r="AE320" s="326" t="str">
        <f t="shared" ref="AE320:AE339" si="571">IF(OR(AC320="Poules_pondeuses",AC320="Poulettes"),IF(ISERROR(VLOOKUP($C320,Particules_poules,3,FALSE)),"",VLOOKUP($C320,Particules_poules,3,FALSE)),IF(ISERROR(VLOOKUP(AC320,Particules_autres,3,FALSE)),"",VLOOKUP(AC320,Particules_autres,3,FALSE)))</f>
        <v/>
      </c>
      <c r="AF320" s="296" t="str">
        <f t="shared" ref="AF320:AF339" si="572">IF(ISERROR(AD320*AQ19*AE320),"",AD320*AQ19*AE320)</f>
        <v/>
      </c>
      <c r="AG320" s="296" t="str">
        <f>IF(ISERROR(AF320*$H320),"",AF320*$H320)</f>
        <v/>
      </c>
      <c r="AH320" s="296">
        <f>SUM(L320,Q320,V320,AA320,AF320)</f>
        <v>5933.2932283464579</v>
      </c>
      <c r="AI320" s="296">
        <f>SUM(M320,R320,W320,AB320,AG320)</f>
        <v>5933.2932283464579</v>
      </c>
    </row>
    <row r="321" spans="1:35" hidden="1" x14ac:dyDescent="0.25">
      <c r="A321" s="279">
        <v>2</v>
      </c>
      <c r="B321" s="280" t="str">
        <f t="shared" ref="B321:B339" si="573">B269</f>
        <v/>
      </c>
      <c r="C321" s="281" t="str">
        <f t="shared" ref="C321" si="574">C242</f>
        <v/>
      </c>
      <c r="D321" s="281" t="str">
        <f t="shared" ref="D321:E321" si="575">D73</f>
        <v/>
      </c>
      <c r="E321" s="281" t="str">
        <f t="shared" si="575"/>
        <v/>
      </c>
      <c r="F321" s="325" t="str">
        <f t="shared" si="557"/>
        <v/>
      </c>
      <c r="G321" s="325" t="str">
        <f>IF(ISERROR(VLOOKUP(E321,FA_particules_air,2,FALSE)),"",VLOOKUP(E321,FA_particules_air,2,FALSE))</f>
        <v/>
      </c>
      <c r="H321" s="313" t="str">
        <f t="shared" ref="H321:H339" si="576">IF(F321&lt;G321,F321,G321)</f>
        <v/>
      </c>
      <c r="I321" s="281" t="str">
        <f t="shared" si="558"/>
        <v/>
      </c>
      <c r="J321" s="320" t="str">
        <f t="shared" si="559"/>
        <v/>
      </c>
      <c r="K321" s="326" t="str">
        <f t="shared" si="560"/>
        <v/>
      </c>
      <c r="L321" s="296" t="str">
        <f t="shared" si="561"/>
        <v/>
      </c>
      <c r="M321" s="296" t="str">
        <f t="shared" ref="M321:M339" si="577">IF(ISERROR(L321*$H321),"",L321*$H321)</f>
        <v/>
      </c>
      <c r="N321" s="281" t="str">
        <f t="shared" ref="N321:N339" si="578">Q47</f>
        <v/>
      </c>
      <c r="O321" s="320" t="str">
        <f t="shared" ref="O321:O339" si="579">S242</f>
        <v/>
      </c>
      <c r="P321" s="326" t="str">
        <f t="shared" si="562"/>
        <v/>
      </c>
      <c r="Q321" s="296" t="str">
        <f t="shared" si="563"/>
        <v/>
      </c>
      <c r="R321" s="296" t="str">
        <f t="shared" ref="R321:R339" si="580">IF(ISERROR(Q321*$H321),"",Q321*$H321)</f>
        <v/>
      </c>
      <c r="S321" s="281" t="str">
        <f t="shared" si="564"/>
        <v/>
      </c>
      <c r="T321" s="320" t="str">
        <f t="shared" si="565"/>
        <v/>
      </c>
      <c r="U321" s="326" t="str">
        <f t="shared" si="566"/>
        <v/>
      </c>
      <c r="V321" s="296" t="str">
        <f t="shared" si="567"/>
        <v/>
      </c>
      <c r="W321" s="296" t="str">
        <f t="shared" si="568"/>
        <v/>
      </c>
      <c r="X321" s="281" t="str">
        <f t="shared" ref="X321:X339" si="581">AO47</f>
        <v/>
      </c>
      <c r="Y321" s="320" t="str">
        <f t="shared" ref="Y321:Y339" si="582">AM242</f>
        <v/>
      </c>
      <c r="Z321" s="326" t="str">
        <f t="shared" si="569"/>
        <v/>
      </c>
      <c r="AA321" s="296" t="str">
        <f t="shared" si="570"/>
        <v/>
      </c>
      <c r="AB321" s="296" t="str">
        <f t="shared" ref="AB321:AB339" si="583">IF(ISERROR(AA321*$H321),"",AA321*$H321)</f>
        <v/>
      </c>
      <c r="AC321" s="281" t="str">
        <f t="shared" ref="AC321:AC339" si="584">BA47</f>
        <v/>
      </c>
      <c r="AD321" s="320" t="str">
        <f t="shared" ref="AD321:AD339" si="585">AW242</f>
        <v/>
      </c>
      <c r="AE321" s="326" t="str">
        <f t="shared" si="571"/>
        <v/>
      </c>
      <c r="AF321" s="296" t="str">
        <f t="shared" si="572"/>
        <v/>
      </c>
      <c r="AG321" s="296" t="str">
        <f t="shared" ref="AG321:AG339" si="586">IF(ISERROR(AF321*$H321),"",AF321*$H321)</f>
        <v/>
      </c>
      <c r="AH321" s="296">
        <f t="shared" ref="AH321:AH339" si="587">SUM(L321,Q321,V321)</f>
        <v>0</v>
      </c>
      <c r="AI321" s="296">
        <f t="shared" ref="AI321:AI339" si="588">SUM(M321,R321,W321)</f>
        <v>0</v>
      </c>
    </row>
    <row r="322" spans="1:35" hidden="1" x14ac:dyDescent="0.25">
      <c r="A322" s="279">
        <v>3</v>
      </c>
      <c r="B322" s="280" t="str">
        <f t="shared" si="573"/>
        <v/>
      </c>
      <c r="C322" s="281" t="str">
        <f t="shared" ref="C322" si="589">C243</f>
        <v/>
      </c>
      <c r="D322" s="281" t="str">
        <f t="shared" ref="D322:E322" si="590">D74</f>
        <v/>
      </c>
      <c r="E322" s="281" t="str">
        <f t="shared" si="590"/>
        <v/>
      </c>
      <c r="F322" s="325" t="str">
        <f t="shared" si="557"/>
        <v/>
      </c>
      <c r="G322" s="325" t="str">
        <f>IF(ISERROR(VLOOKUP(E322,FA_particules_air,2,FALSE)),"",VLOOKUP(E322,FA_particules_air,2,FALSE))</f>
        <v/>
      </c>
      <c r="H322" s="313" t="str">
        <f t="shared" si="576"/>
        <v/>
      </c>
      <c r="I322" s="281" t="str">
        <f t="shared" si="558"/>
        <v/>
      </c>
      <c r="J322" s="320" t="str">
        <f t="shared" si="559"/>
        <v/>
      </c>
      <c r="K322" s="326" t="str">
        <f t="shared" si="560"/>
        <v/>
      </c>
      <c r="L322" s="296" t="str">
        <f t="shared" si="561"/>
        <v/>
      </c>
      <c r="M322" s="296" t="str">
        <f t="shared" si="577"/>
        <v/>
      </c>
      <c r="N322" s="281" t="str">
        <f t="shared" si="578"/>
        <v/>
      </c>
      <c r="O322" s="320" t="str">
        <f t="shared" si="579"/>
        <v/>
      </c>
      <c r="P322" s="326" t="str">
        <f t="shared" si="562"/>
        <v/>
      </c>
      <c r="Q322" s="296" t="str">
        <f t="shared" si="563"/>
        <v/>
      </c>
      <c r="R322" s="296" t="str">
        <f t="shared" si="580"/>
        <v/>
      </c>
      <c r="S322" s="281" t="str">
        <f t="shared" si="564"/>
        <v/>
      </c>
      <c r="T322" s="320" t="str">
        <f t="shared" si="565"/>
        <v/>
      </c>
      <c r="U322" s="326" t="str">
        <f t="shared" si="566"/>
        <v/>
      </c>
      <c r="V322" s="296" t="str">
        <f t="shared" si="567"/>
        <v/>
      </c>
      <c r="W322" s="296" t="str">
        <f t="shared" si="568"/>
        <v/>
      </c>
      <c r="X322" s="281" t="str">
        <f t="shared" si="581"/>
        <v/>
      </c>
      <c r="Y322" s="320" t="str">
        <f t="shared" si="582"/>
        <v/>
      </c>
      <c r="Z322" s="326" t="str">
        <f t="shared" si="569"/>
        <v/>
      </c>
      <c r="AA322" s="296" t="str">
        <f t="shared" si="570"/>
        <v/>
      </c>
      <c r="AB322" s="296" t="str">
        <f t="shared" si="583"/>
        <v/>
      </c>
      <c r="AC322" s="281" t="str">
        <f t="shared" si="584"/>
        <v/>
      </c>
      <c r="AD322" s="320" t="str">
        <f t="shared" si="585"/>
        <v/>
      </c>
      <c r="AE322" s="326" t="str">
        <f t="shared" si="571"/>
        <v/>
      </c>
      <c r="AF322" s="296" t="str">
        <f t="shared" si="572"/>
        <v/>
      </c>
      <c r="AG322" s="296" t="str">
        <f t="shared" si="586"/>
        <v/>
      </c>
      <c r="AH322" s="296">
        <f t="shared" si="587"/>
        <v>0</v>
      </c>
      <c r="AI322" s="296">
        <f t="shared" si="588"/>
        <v>0</v>
      </c>
    </row>
    <row r="323" spans="1:35" hidden="1" x14ac:dyDescent="0.25">
      <c r="A323" s="279">
        <v>4</v>
      </c>
      <c r="B323" s="280" t="str">
        <f t="shared" si="573"/>
        <v/>
      </c>
      <c r="C323" s="281" t="str">
        <f t="shared" ref="C323" si="591">C244</f>
        <v/>
      </c>
      <c r="D323" s="281" t="str">
        <f t="shared" ref="D323:E323" si="592">D75</f>
        <v/>
      </c>
      <c r="E323" s="281" t="str">
        <f t="shared" si="592"/>
        <v/>
      </c>
      <c r="F323" s="325" t="str">
        <f t="shared" si="557"/>
        <v/>
      </c>
      <c r="G323" s="325" t="str">
        <f t="shared" ref="G323:G339" si="593">IF(ISERROR(VLOOKUP(E323,FA_particules_air,2,FALSE)),"",VLOOKUP(E323,FA_particules_air,2,FALSE))</f>
        <v/>
      </c>
      <c r="H323" s="313" t="str">
        <f t="shared" si="576"/>
        <v/>
      </c>
      <c r="I323" s="281" t="str">
        <f t="shared" si="558"/>
        <v/>
      </c>
      <c r="J323" s="320" t="str">
        <f t="shared" si="559"/>
        <v/>
      </c>
      <c r="K323" s="326" t="str">
        <f t="shared" si="560"/>
        <v/>
      </c>
      <c r="L323" s="296" t="str">
        <f t="shared" si="561"/>
        <v/>
      </c>
      <c r="M323" s="296" t="str">
        <f t="shared" si="577"/>
        <v/>
      </c>
      <c r="N323" s="281" t="str">
        <f t="shared" si="578"/>
        <v/>
      </c>
      <c r="O323" s="320" t="str">
        <f t="shared" si="579"/>
        <v/>
      </c>
      <c r="P323" s="326" t="str">
        <f t="shared" si="562"/>
        <v/>
      </c>
      <c r="Q323" s="296" t="str">
        <f t="shared" si="563"/>
        <v/>
      </c>
      <c r="R323" s="296" t="str">
        <f t="shared" si="580"/>
        <v/>
      </c>
      <c r="S323" s="281" t="str">
        <f t="shared" si="564"/>
        <v/>
      </c>
      <c r="T323" s="320" t="str">
        <f t="shared" si="565"/>
        <v/>
      </c>
      <c r="U323" s="326" t="str">
        <f t="shared" si="566"/>
        <v/>
      </c>
      <c r="V323" s="296" t="str">
        <f t="shared" si="567"/>
        <v/>
      </c>
      <c r="W323" s="296" t="str">
        <f t="shared" si="568"/>
        <v/>
      </c>
      <c r="X323" s="281" t="str">
        <f t="shared" si="581"/>
        <v/>
      </c>
      <c r="Y323" s="320" t="str">
        <f t="shared" si="582"/>
        <v/>
      </c>
      <c r="Z323" s="326" t="str">
        <f t="shared" si="569"/>
        <v/>
      </c>
      <c r="AA323" s="296" t="str">
        <f t="shared" si="570"/>
        <v/>
      </c>
      <c r="AB323" s="296" t="str">
        <f t="shared" si="583"/>
        <v/>
      </c>
      <c r="AC323" s="281" t="str">
        <f t="shared" si="584"/>
        <v/>
      </c>
      <c r="AD323" s="320" t="str">
        <f t="shared" si="585"/>
        <v/>
      </c>
      <c r="AE323" s="326" t="str">
        <f t="shared" si="571"/>
        <v/>
      </c>
      <c r="AF323" s="296" t="str">
        <f t="shared" si="572"/>
        <v/>
      </c>
      <c r="AG323" s="296" t="str">
        <f t="shared" si="586"/>
        <v/>
      </c>
      <c r="AH323" s="296">
        <f t="shared" si="587"/>
        <v>0</v>
      </c>
      <c r="AI323" s="296">
        <f t="shared" si="588"/>
        <v>0</v>
      </c>
    </row>
    <row r="324" spans="1:35" hidden="1" x14ac:dyDescent="0.25">
      <c r="A324" s="279">
        <v>5</v>
      </c>
      <c r="B324" s="280" t="str">
        <f t="shared" si="573"/>
        <v/>
      </c>
      <c r="C324" s="281" t="str">
        <f t="shared" ref="C324" si="594">C245</f>
        <v/>
      </c>
      <c r="D324" s="281" t="str">
        <f t="shared" ref="D324:E324" si="595">D76</f>
        <v/>
      </c>
      <c r="E324" s="281" t="str">
        <f t="shared" si="595"/>
        <v/>
      </c>
      <c r="F324" s="325" t="str">
        <f t="shared" si="557"/>
        <v/>
      </c>
      <c r="G324" s="325" t="str">
        <f t="shared" si="593"/>
        <v/>
      </c>
      <c r="H324" s="313" t="str">
        <f t="shared" si="576"/>
        <v/>
      </c>
      <c r="I324" s="281" t="str">
        <f t="shared" si="558"/>
        <v/>
      </c>
      <c r="J324" s="320" t="str">
        <f t="shared" si="559"/>
        <v/>
      </c>
      <c r="K324" s="326" t="str">
        <f t="shared" si="560"/>
        <v/>
      </c>
      <c r="L324" s="296" t="str">
        <f t="shared" si="561"/>
        <v/>
      </c>
      <c r="M324" s="296" t="str">
        <f t="shared" si="577"/>
        <v/>
      </c>
      <c r="N324" s="281" t="str">
        <f t="shared" si="578"/>
        <v/>
      </c>
      <c r="O324" s="320" t="str">
        <f t="shared" si="579"/>
        <v/>
      </c>
      <c r="P324" s="326" t="str">
        <f t="shared" si="562"/>
        <v/>
      </c>
      <c r="Q324" s="296" t="str">
        <f t="shared" si="563"/>
        <v/>
      </c>
      <c r="R324" s="296" t="str">
        <f t="shared" si="580"/>
        <v/>
      </c>
      <c r="S324" s="281" t="str">
        <f t="shared" si="564"/>
        <v/>
      </c>
      <c r="T324" s="320" t="str">
        <f t="shared" si="565"/>
        <v/>
      </c>
      <c r="U324" s="326" t="str">
        <f t="shared" si="566"/>
        <v/>
      </c>
      <c r="V324" s="296" t="str">
        <f t="shared" si="567"/>
        <v/>
      </c>
      <c r="W324" s="296" t="str">
        <f t="shared" si="568"/>
        <v/>
      </c>
      <c r="X324" s="281" t="str">
        <f t="shared" si="581"/>
        <v/>
      </c>
      <c r="Y324" s="320" t="str">
        <f t="shared" si="582"/>
        <v/>
      </c>
      <c r="Z324" s="326" t="str">
        <f t="shared" si="569"/>
        <v/>
      </c>
      <c r="AA324" s="296" t="str">
        <f t="shared" si="570"/>
        <v/>
      </c>
      <c r="AB324" s="296" t="str">
        <f t="shared" si="583"/>
        <v/>
      </c>
      <c r="AC324" s="281" t="str">
        <f t="shared" si="584"/>
        <v/>
      </c>
      <c r="AD324" s="320" t="str">
        <f t="shared" si="585"/>
        <v/>
      </c>
      <c r="AE324" s="326" t="str">
        <f t="shared" si="571"/>
        <v/>
      </c>
      <c r="AF324" s="296" t="str">
        <f t="shared" si="572"/>
        <v/>
      </c>
      <c r="AG324" s="296" t="str">
        <f t="shared" si="586"/>
        <v/>
      </c>
      <c r="AH324" s="296">
        <f t="shared" si="587"/>
        <v>0</v>
      </c>
      <c r="AI324" s="296">
        <f t="shared" si="588"/>
        <v>0</v>
      </c>
    </row>
    <row r="325" spans="1:35" hidden="1" x14ac:dyDescent="0.25">
      <c r="A325" s="279">
        <v>6</v>
      </c>
      <c r="B325" s="280" t="str">
        <f t="shared" si="573"/>
        <v/>
      </c>
      <c r="C325" s="281" t="str">
        <f t="shared" ref="C325" si="596">C246</f>
        <v/>
      </c>
      <c r="D325" s="281" t="str">
        <f t="shared" ref="D325:E325" si="597">D77</f>
        <v/>
      </c>
      <c r="E325" s="281" t="str">
        <f t="shared" si="597"/>
        <v/>
      </c>
      <c r="F325" s="325" t="str">
        <f t="shared" si="557"/>
        <v/>
      </c>
      <c r="G325" s="325" t="str">
        <f t="shared" si="593"/>
        <v/>
      </c>
      <c r="H325" s="313" t="str">
        <f t="shared" si="576"/>
        <v/>
      </c>
      <c r="I325" s="281" t="str">
        <f t="shared" si="558"/>
        <v/>
      </c>
      <c r="J325" s="320" t="str">
        <f t="shared" si="559"/>
        <v/>
      </c>
      <c r="K325" s="326" t="str">
        <f t="shared" si="560"/>
        <v/>
      </c>
      <c r="L325" s="296" t="str">
        <f t="shared" si="561"/>
        <v/>
      </c>
      <c r="M325" s="296" t="str">
        <f t="shared" si="577"/>
        <v/>
      </c>
      <c r="N325" s="281" t="str">
        <f t="shared" si="578"/>
        <v/>
      </c>
      <c r="O325" s="320" t="str">
        <f t="shared" si="579"/>
        <v/>
      </c>
      <c r="P325" s="326" t="str">
        <f t="shared" si="562"/>
        <v/>
      </c>
      <c r="Q325" s="296" t="str">
        <f t="shared" si="563"/>
        <v/>
      </c>
      <c r="R325" s="296" t="str">
        <f t="shared" si="580"/>
        <v/>
      </c>
      <c r="S325" s="281" t="str">
        <f t="shared" si="564"/>
        <v/>
      </c>
      <c r="T325" s="320" t="str">
        <f t="shared" si="565"/>
        <v/>
      </c>
      <c r="U325" s="326" t="str">
        <f t="shared" si="566"/>
        <v/>
      </c>
      <c r="V325" s="296" t="str">
        <f t="shared" si="567"/>
        <v/>
      </c>
      <c r="W325" s="296" t="str">
        <f t="shared" si="568"/>
        <v/>
      </c>
      <c r="X325" s="281" t="str">
        <f t="shared" si="581"/>
        <v/>
      </c>
      <c r="Y325" s="320" t="str">
        <f t="shared" si="582"/>
        <v/>
      </c>
      <c r="Z325" s="326" t="str">
        <f t="shared" si="569"/>
        <v/>
      </c>
      <c r="AA325" s="296" t="str">
        <f t="shared" si="570"/>
        <v/>
      </c>
      <c r="AB325" s="296" t="str">
        <f t="shared" si="583"/>
        <v/>
      </c>
      <c r="AC325" s="281" t="str">
        <f t="shared" si="584"/>
        <v/>
      </c>
      <c r="AD325" s="320" t="str">
        <f t="shared" si="585"/>
        <v/>
      </c>
      <c r="AE325" s="326" t="str">
        <f t="shared" si="571"/>
        <v/>
      </c>
      <c r="AF325" s="296" t="str">
        <f t="shared" si="572"/>
        <v/>
      </c>
      <c r="AG325" s="296" t="str">
        <f t="shared" si="586"/>
        <v/>
      </c>
      <c r="AH325" s="296">
        <f t="shared" si="587"/>
        <v>0</v>
      </c>
      <c r="AI325" s="296">
        <f t="shared" si="588"/>
        <v>0</v>
      </c>
    </row>
    <row r="326" spans="1:35" hidden="1" x14ac:dyDescent="0.25">
      <c r="A326" s="279">
        <v>7</v>
      </c>
      <c r="B326" s="280" t="str">
        <f t="shared" si="573"/>
        <v/>
      </c>
      <c r="C326" s="281" t="str">
        <f t="shared" ref="C326" si="598">C247</f>
        <v/>
      </c>
      <c r="D326" s="281" t="str">
        <f t="shared" ref="D326:E326" si="599">D78</f>
        <v/>
      </c>
      <c r="E326" s="281" t="str">
        <f t="shared" si="599"/>
        <v/>
      </c>
      <c r="F326" s="325" t="str">
        <f t="shared" si="557"/>
        <v/>
      </c>
      <c r="G326" s="325" t="str">
        <f t="shared" si="593"/>
        <v/>
      </c>
      <c r="H326" s="313" t="str">
        <f t="shared" si="576"/>
        <v/>
      </c>
      <c r="I326" s="281" t="str">
        <f t="shared" si="558"/>
        <v/>
      </c>
      <c r="J326" s="320" t="str">
        <f t="shared" si="559"/>
        <v/>
      </c>
      <c r="K326" s="326" t="str">
        <f t="shared" si="560"/>
        <v/>
      </c>
      <c r="L326" s="296" t="str">
        <f t="shared" si="561"/>
        <v/>
      </c>
      <c r="M326" s="296" t="str">
        <f t="shared" si="577"/>
        <v/>
      </c>
      <c r="N326" s="281" t="str">
        <f t="shared" si="578"/>
        <v/>
      </c>
      <c r="O326" s="320" t="str">
        <f t="shared" si="579"/>
        <v/>
      </c>
      <c r="P326" s="326" t="str">
        <f t="shared" si="562"/>
        <v/>
      </c>
      <c r="Q326" s="296" t="str">
        <f t="shared" si="563"/>
        <v/>
      </c>
      <c r="R326" s="296" t="str">
        <f t="shared" si="580"/>
        <v/>
      </c>
      <c r="S326" s="281" t="str">
        <f t="shared" si="564"/>
        <v/>
      </c>
      <c r="T326" s="320" t="str">
        <f t="shared" si="565"/>
        <v/>
      </c>
      <c r="U326" s="326" t="str">
        <f t="shared" si="566"/>
        <v/>
      </c>
      <c r="V326" s="296" t="str">
        <f t="shared" si="567"/>
        <v/>
      </c>
      <c r="W326" s="296" t="str">
        <f t="shared" si="568"/>
        <v/>
      </c>
      <c r="X326" s="281" t="str">
        <f t="shared" si="581"/>
        <v/>
      </c>
      <c r="Y326" s="320" t="str">
        <f t="shared" si="582"/>
        <v/>
      </c>
      <c r="Z326" s="326" t="str">
        <f t="shared" si="569"/>
        <v/>
      </c>
      <c r="AA326" s="296" t="str">
        <f t="shared" si="570"/>
        <v/>
      </c>
      <c r="AB326" s="296" t="str">
        <f t="shared" si="583"/>
        <v/>
      </c>
      <c r="AC326" s="281" t="str">
        <f t="shared" si="584"/>
        <v/>
      </c>
      <c r="AD326" s="320" t="str">
        <f t="shared" si="585"/>
        <v/>
      </c>
      <c r="AE326" s="326" t="str">
        <f t="shared" si="571"/>
        <v/>
      </c>
      <c r="AF326" s="296" t="str">
        <f t="shared" si="572"/>
        <v/>
      </c>
      <c r="AG326" s="296" t="str">
        <f t="shared" si="586"/>
        <v/>
      </c>
      <c r="AH326" s="296">
        <f t="shared" si="587"/>
        <v>0</v>
      </c>
      <c r="AI326" s="296">
        <f t="shared" si="588"/>
        <v>0</v>
      </c>
    </row>
    <row r="327" spans="1:35" hidden="1" x14ac:dyDescent="0.25">
      <c r="A327" s="279">
        <v>8</v>
      </c>
      <c r="B327" s="280" t="str">
        <f t="shared" si="573"/>
        <v/>
      </c>
      <c r="C327" s="281" t="str">
        <f t="shared" ref="C327" si="600">C248</f>
        <v/>
      </c>
      <c r="D327" s="281" t="str">
        <f t="shared" ref="D327:E327" si="601">D79</f>
        <v/>
      </c>
      <c r="E327" s="281" t="str">
        <f t="shared" si="601"/>
        <v/>
      </c>
      <c r="F327" s="325" t="str">
        <f t="shared" si="557"/>
        <v/>
      </c>
      <c r="G327" s="325" t="str">
        <f t="shared" si="593"/>
        <v/>
      </c>
      <c r="H327" s="313" t="str">
        <f t="shared" si="576"/>
        <v/>
      </c>
      <c r="I327" s="281" t="str">
        <f t="shared" si="558"/>
        <v/>
      </c>
      <c r="J327" s="320" t="str">
        <f t="shared" si="559"/>
        <v/>
      </c>
      <c r="K327" s="326" t="str">
        <f t="shared" si="560"/>
        <v/>
      </c>
      <c r="L327" s="296" t="str">
        <f t="shared" si="561"/>
        <v/>
      </c>
      <c r="M327" s="296" t="str">
        <f t="shared" si="577"/>
        <v/>
      </c>
      <c r="N327" s="281" t="str">
        <f t="shared" si="578"/>
        <v/>
      </c>
      <c r="O327" s="320" t="str">
        <f t="shared" si="579"/>
        <v/>
      </c>
      <c r="P327" s="326" t="str">
        <f t="shared" si="562"/>
        <v/>
      </c>
      <c r="Q327" s="296" t="str">
        <f t="shared" si="563"/>
        <v/>
      </c>
      <c r="R327" s="296" t="str">
        <f t="shared" si="580"/>
        <v/>
      </c>
      <c r="S327" s="281" t="str">
        <f t="shared" si="564"/>
        <v/>
      </c>
      <c r="T327" s="320" t="str">
        <f t="shared" si="565"/>
        <v/>
      </c>
      <c r="U327" s="326" t="str">
        <f t="shared" si="566"/>
        <v/>
      </c>
      <c r="V327" s="296" t="str">
        <f t="shared" si="567"/>
        <v/>
      </c>
      <c r="W327" s="296" t="str">
        <f t="shared" si="568"/>
        <v/>
      </c>
      <c r="X327" s="281" t="str">
        <f t="shared" si="581"/>
        <v/>
      </c>
      <c r="Y327" s="320" t="str">
        <f t="shared" si="582"/>
        <v/>
      </c>
      <c r="Z327" s="326" t="str">
        <f t="shared" si="569"/>
        <v/>
      </c>
      <c r="AA327" s="296" t="str">
        <f t="shared" si="570"/>
        <v/>
      </c>
      <c r="AB327" s="296" t="str">
        <f t="shared" si="583"/>
        <v/>
      </c>
      <c r="AC327" s="281" t="str">
        <f t="shared" si="584"/>
        <v/>
      </c>
      <c r="AD327" s="320" t="str">
        <f t="shared" si="585"/>
        <v/>
      </c>
      <c r="AE327" s="326" t="str">
        <f t="shared" si="571"/>
        <v/>
      </c>
      <c r="AF327" s="296" t="str">
        <f t="shared" si="572"/>
        <v/>
      </c>
      <c r="AG327" s="296" t="str">
        <f t="shared" si="586"/>
        <v/>
      </c>
      <c r="AH327" s="296">
        <f t="shared" si="587"/>
        <v>0</v>
      </c>
      <c r="AI327" s="296">
        <f t="shared" si="588"/>
        <v>0</v>
      </c>
    </row>
    <row r="328" spans="1:35" hidden="1" x14ac:dyDescent="0.25">
      <c r="A328" s="279">
        <v>9</v>
      </c>
      <c r="B328" s="280" t="str">
        <f t="shared" si="573"/>
        <v/>
      </c>
      <c r="C328" s="281" t="str">
        <f t="shared" ref="C328" si="602">C249</f>
        <v/>
      </c>
      <c r="D328" s="281" t="str">
        <f t="shared" ref="D328:E328" si="603">D80</f>
        <v/>
      </c>
      <c r="E328" s="281" t="str">
        <f t="shared" si="603"/>
        <v/>
      </c>
      <c r="F328" s="325" t="str">
        <f t="shared" si="557"/>
        <v/>
      </c>
      <c r="G328" s="325" t="str">
        <f t="shared" si="593"/>
        <v/>
      </c>
      <c r="H328" s="313" t="str">
        <f t="shared" si="576"/>
        <v/>
      </c>
      <c r="I328" s="281" t="str">
        <f t="shared" si="558"/>
        <v/>
      </c>
      <c r="J328" s="320" t="str">
        <f t="shared" si="559"/>
        <v/>
      </c>
      <c r="K328" s="326" t="str">
        <f t="shared" si="560"/>
        <v/>
      </c>
      <c r="L328" s="296" t="str">
        <f t="shared" si="561"/>
        <v/>
      </c>
      <c r="M328" s="296" t="str">
        <f t="shared" si="577"/>
        <v/>
      </c>
      <c r="N328" s="281" t="str">
        <f t="shared" si="578"/>
        <v/>
      </c>
      <c r="O328" s="320" t="str">
        <f t="shared" si="579"/>
        <v/>
      </c>
      <c r="P328" s="326" t="str">
        <f t="shared" si="562"/>
        <v/>
      </c>
      <c r="Q328" s="296" t="str">
        <f t="shared" si="563"/>
        <v/>
      </c>
      <c r="R328" s="296" t="str">
        <f t="shared" si="580"/>
        <v/>
      </c>
      <c r="S328" s="281" t="str">
        <f t="shared" si="564"/>
        <v/>
      </c>
      <c r="T328" s="320" t="str">
        <f t="shared" si="565"/>
        <v/>
      </c>
      <c r="U328" s="326" t="str">
        <f t="shared" si="566"/>
        <v/>
      </c>
      <c r="V328" s="296" t="str">
        <f t="shared" si="567"/>
        <v/>
      </c>
      <c r="W328" s="296" t="str">
        <f t="shared" si="568"/>
        <v/>
      </c>
      <c r="X328" s="281" t="str">
        <f t="shared" si="581"/>
        <v/>
      </c>
      <c r="Y328" s="320" t="str">
        <f t="shared" si="582"/>
        <v/>
      </c>
      <c r="Z328" s="326" t="str">
        <f t="shared" si="569"/>
        <v/>
      </c>
      <c r="AA328" s="296" t="str">
        <f t="shared" si="570"/>
        <v/>
      </c>
      <c r="AB328" s="296" t="str">
        <f t="shared" si="583"/>
        <v/>
      </c>
      <c r="AC328" s="281" t="str">
        <f t="shared" si="584"/>
        <v/>
      </c>
      <c r="AD328" s="320" t="str">
        <f t="shared" si="585"/>
        <v/>
      </c>
      <c r="AE328" s="326" t="str">
        <f t="shared" si="571"/>
        <v/>
      </c>
      <c r="AF328" s="296" t="str">
        <f t="shared" si="572"/>
        <v/>
      </c>
      <c r="AG328" s="296" t="str">
        <f t="shared" si="586"/>
        <v/>
      </c>
      <c r="AH328" s="296">
        <f t="shared" si="587"/>
        <v>0</v>
      </c>
      <c r="AI328" s="296">
        <f t="shared" si="588"/>
        <v>0</v>
      </c>
    </row>
    <row r="329" spans="1:35" hidden="1" x14ac:dyDescent="0.25">
      <c r="A329" s="279">
        <v>10</v>
      </c>
      <c r="B329" s="280" t="str">
        <f t="shared" si="573"/>
        <v/>
      </c>
      <c r="C329" s="281" t="str">
        <f t="shared" ref="C329" si="604">C250</f>
        <v/>
      </c>
      <c r="D329" s="281" t="str">
        <f t="shared" ref="D329:E329" si="605">D81</f>
        <v/>
      </c>
      <c r="E329" s="281" t="str">
        <f t="shared" si="605"/>
        <v/>
      </c>
      <c r="F329" s="325" t="str">
        <f t="shared" si="557"/>
        <v/>
      </c>
      <c r="G329" s="325" t="str">
        <f t="shared" si="593"/>
        <v/>
      </c>
      <c r="H329" s="313" t="str">
        <f t="shared" si="576"/>
        <v/>
      </c>
      <c r="I329" s="281" t="str">
        <f t="shared" si="558"/>
        <v/>
      </c>
      <c r="J329" s="320" t="str">
        <f t="shared" si="559"/>
        <v/>
      </c>
      <c r="K329" s="326" t="str">
        <f t="shared" si="560"/>
        <v/>
      </c>
      <c r="L329" s="296" t="str">
        <f t="shared" si="561"/>
        <v/>
      </c>
      <c r="M329" s="296" t="str">
        <f t="shared" si="577"/>
        <v/>
      </c>
      <c r="N329" s="281" t="str">
        <f t="shared" si="578"/>
        <v/>
      </c>
      <c r="O329" s="320" t="str">
        <f t="shared" si="579"/>
        <v/>
      </c>
      <c r="P329" s="326" t="str">
        <f t="shared" si="562"/>
        <v/>
      </c>
      <c r="Q329" s="296" t="str">
        <f t="shared" si="563"/>
        <v/>
      </c>
      <c r="R329" s="296" t="str">
        <f t="shared" si="580"/>
        <v/>
      </c>
      <c r="S329" s="281" t="str">
        <f t="shared" si="564"/>
        <v/>
      </c>
      <c r="T329" s="320" t="str">
        <f t="shared" si="565"/>
        <v/>
      </c>
      <c r="U329" s="326" t="str">
        <f t="shared" si="566"/>
        <v/>
      </c>
      <c r="V329" s="296" t="str">
        <f t="shared" si="567"/>
        <v/>
      </c>
      <c r="W329" s="296" t="str">
        <f t="shared" si="568"/>
        <v/>
      </c>
      <c r="X329" s="281" t="str">
        <f t="shared" si="581"/>
        <v/>
      </c>
      <c r="Y329" s="320" t="str">
        <f t="shared" si="582"/>
        <v/>
      </c>
      <c r="Z329" s="326" t="str">
        <f t="shared" si="569"/>
        <v/>
      </c>
      <c r="AA329" s="296" t="str">
        <f t="shared" si="570"/>
        <v/>
      </c>
      <c r="AB329" s="296" t="str">
        <f t="shared" si="583"/>
        <v/>
      </c>
      <c r="AC329" s="281" t="str">
        <f t="shared" si="584"/>
        <v/>
      </c>
      <c r="AD329" s="320" t="str">
        <f t="shared" si="585"/>
        <v/>
      </c>
      <c r="AE329" s="326" t="str">
        <f t="shared" si="571"/>
        <v/>
      </c>
      <c r="AF329" s="296" t="str">
        <f t="shared" si="572"/>
        <v/>
      </c>
      <c r="AG329" s="296" t="str">
        <f t="shared" si="586"/>
        <v/>
      </c>
      <c r="AH329" s="296">
        <f t="shared" si="587"/>
        <v>0</v>
      </c>
      <c r="AI329" s="296">
        <f t="shared" si="588"/>
        <v>0</v>
      </c>
    </row>
    <row r="330" spans="1:35" hidden="1" x14ac:dyDescent="0.25">
      <c r="A330" s="279">
        <v>11</v>
      </c>
      <c r="B330" s="280" t="str">
        <f t="shared" si="573"/>
        <v/>
      </c>
      <c r="C330" s="281" t="str">
        <f t="shared" ref="C330" si="606">C251</f>
        <v/>
      </c>
      <c r="D330" s="281" t="str">
        <f t="shared" ref="D330:E330" si="607">D82</f>
        <v/>
      </c>
      <c r="E330" s="281" t="str">
        <f t="shared" si="607"/>
        <v/>
      </c>
      <c r="F330" s="325" t="str">
        <f t="shared" si="557"/>
        <v/>
      </c>
      <c r="G330" s="325" t="str">
        <f t="shared" si="593"/>
        <v/>
      </c>
      <c r="H330" s="313" t="str">
        <f t="shared" si="576"/>
        <v/>
      </c>
      <c r="I330" s="281" t="str">
        <f t="shared" si="558"/>
        <v/>
      </c>
      <c r="J330" s="320" t="str">
        <f t="shared" si="559"/>
        <v/>
      </c>
      <c r="K330" s="326" t="str">
        <f t="shared" si="560"/>
        <v/>
      </c>
      <c r="L330" s="296" t="str">
        <f t="shared" si="561"/>
        <v/>
      </c>
      <c r="M330" s="296" t="str">
        <f t="shared" si="577"/>
        <v/>
      </c>
      <c r="N330" s="281" t="str">
        <f t="shared" si="578"/>
        <v/>
      </c>
      <c r="O330" s="320" t="str">
        <f t="shared" si="579"/>
        <v/>
      </c>
      <c r="P330" s="326" t="str">
        <f t="shared" si="562"/>
        <v/>
      </c>
      <c r="Q330" s="296" t="str">
        <f t="shared" si="563"/>
        <v/>
      </c>
      <c r="R330" s="296" t="str">
        <f t="shared" si="580"/>
        <v/>
      </c>
      <c r="S330" s="281" t="str">
        <f t="shared" si="564"/>
        <v/>
      </c>
      <c r="T330" s="320" t="str">
        <f t="shared" si="565"/>
        <v/>
      </c>
      <c r="U330" s="326" t="str">
        <f t="shared" si="566"/>
        <v/>
      </c>
      <c r="V330" s="296" t="str">
        <f t="shared" si="567"/>
        <v/>
      </c>
      <c r="W330" s="296" t="str">
        <f t="shared" si="568"/>
        <v/>
      </c>
      <c r="X330" s="281" t="str">
        <f t="shared" si="581"/>
        <v/>
      </c>
      <c r="Y330" s="320" t="str">
        <f t="shared" si="582"/>
        <v/>
      </c>
      <c r="Z330" s="326" t="str">
        <f t="shared" si="569"/>
        <v/>
      </c>
      <c r="AA330" s="296" t="str">
        <f t="shared" si="570"/>
        <v/>
      </c>
      <c r="AB330" s="296" t="str">
        <f t="shared" si="583"/>
        <v/>
      </c>
      <c r="AC330" s="281" t="str">
        <f t="shared" si="584"/>
        <v/>
      </c>
      <c r="AD330" s="320" t="str">
        <f t="shared" si="585"/>
        <v/>
      </c>
      <c r="AE330" s="326" t="str">
        <f t="shared" si="571"/>
        <v/>
      </c>
      <c r="AF330" s="296" t="str">
        <f t="shared" si="572"/>
        <v/>
      </c>
      <c r="AG330" s="296" t="str">
        <f t="shared" si="586"/>
        <v/>
      </c>
      <c r="AH330" s="296">
        <f t="shared" si="587"/>
        <v>0</v>
      </c>
      <c r="AI330" s="296">
        <f t="shared" si="588"/>
        <v>0</v>
      </c>
    </row>
    <row r="331" spans="1:35" hidden="1" x14ac:dyDescent="0.25">
      <c r="A331" s="279">
        <v>12</v>
      </c>
      <c r="B331" s="280" t="str">
        <f t="shared" si="573"/>
        <v/>
      </c>
      <c r="C331" s="281" t="str">
        <f t="shared" ref="C331" si="608">C252</f>
        <v/>
      </c>
      <c r="D331" s="281" t="str">
        <f t="shared" ref="D331:E331" si="609">D83</f>
        <v/>
      </c>
      <c r="E331" s="281" t="str">
        <f t="shared" si="609"/>
        <v/>
      </c>
      <c r="F331" s="325" t="str">
        <f t="shared" si="557"/>
        <v/>
      </c>
      <c r="G331" s="325" t="str">
        <f t="shared" si="593"/>
        <v/>
      </c>
      <c r="H331" s="313" t="str">
        <f t="shared" si="576"/>
        <v/>
      </c>
      <c r="I331" s="281" t="str">
        <f t="shared" si="558"/>
        <v/>
      </c>
      <c r="J331" s="320" t="str">
        <f t="shared" si="559"/>
        <v/>
      </c>
      <c r="K331" s="326" t="str">
        <f t="shared" si="560"/>
        <v/>
      </c>
      <c r="L331" s="296" t="str">
        <f t="shared" si="561"/>
        <v/>
      </c>
      <c r="M331" s="296" t="str">
        <f t="shared" si="577"/>
        <v/>
      </c>
      <c r="N331" s="281" t="str">
        <f t="shared" si="578"/>
        <v/>
      </c>
      <c r="O331" s="320" t="str">
        <f t="shared" si="579"/>
        <v/>
      </c>
      <c r="P331" s="326" t="str">
        <f t="shared" si="562"/>
        <v/>
      </c>
      <c r="Q331" s="296" t="str">
        <f t="shared" si="563"/>
        <v/>
      </c>
      <c r="R331" s="296" t="str">
        <f t="shared" si="580"/>
        <v/>
      </c>
      <c r="S331" s="281" t="str">
        <f t="shared" si="564"/>
        <v/>
      </c>
      <c r="T331" s="320" t="str">
        <f t="shared" si="565"/>
        <v/>
      </c>
      <c r="U331" s="326" t="str">
        <f t="shared" si="566"/>
        <v/>
      </c>
      <c r="V331" s="296" t="str">
        <f t="shared" si="567"/>
        <v/>
      </c>
      <c r="W331" s="296" t="str">
        <f t="shared" si="568"/>
        <v/>
      </c>
      <c r="X331" s="281" t="str">
        <f t="shared" si="581"/>
        <v/>
      </c>
      <c r="Y331" s="320" t="str">
        <f t="shared" si="582"/>
        <v/>
      </c>
      <c r="Z331" s="326" t="str">
        <f t="shared" si="569"/>
        <v/>
      </c>
      <c r="AA331" s="296" t="str">
        <f t="shared" si="570"/>
        <v/>
      </c>
      <c r="AB331" s="296" t="str">
        <f t="shared" si="583"/>
        <v/>
      </c>
      <c r="AC331" s="281" t="str">
        <f t="shared" si="584"/>
        <v/>
      </c>
      <c r="AD331" s="320" t="str">
        <f t="shared" si="585"/>
        <v/>
      </c>
      <c r="AE331" s="326" t="str">
        <f t="shared" si="571"/>
        <v/>
      </c>
      <c r="AF331" s="296" t="str">
        <f t="shared" si="572"/>
        <v/>
      </c>
      <c r="AG331" s="296" t="str">
        <f t="shared" si="586"/>
        <v/>
      </c>
      <c r="AH331" s="296">
        <f t="shared" si="587"/>
        <v>0</v>
      </c>
      <c r="AI331" s="296">
        <f t="shared" si="588"/>
        <v>0</v>
      </c>
    </row>
    <row r="332" spans="1:35" hidden="1" x14ac:dyDescent="0.25">
      <c r="A332" s="279">
        <v>13</v>
      </c>
      <c r="B332" s="280" t="str">
        <f t="shared" si="573"/>
        <v/>
      </c>
      <c r="C332" s="281" t="str">
        <f t="shared" ref="C332" si="610">C253</f>
        <v/>
      </c>
      <c r="D332" s="281" t="str">
        <f t="shared" ref="D332:E332" si="611">D84</f>
        <v/>
      </c>
      <c r="E332" s="281" t="str">
        <f t="shared" si="611"/>
        <v/>
      </c>
      <c r="F332" s="325" t="str">
        <f t="shared" si="557"/>
        <v/>
      </c>
      <c r="G332" s="325" t="str">
        <f t="shared" si="593"/>
        <v/>
      </c>
      <c r="H332" s="313" t="str">
        <f t="shared" si="576"/>
        <v/>
      </c>
      <c r="I332" s="281" t="str">
        <f t="shared" si="558"/>
        <v/>
      </c>
      <c r="J332" s="320" t="str">
        <f t="shared" si="559"/>
        <v/>
      </c>
      <c r="K332" s="326" t="str">
        <f t="shared" si="560"/>
        <v/>
      </c>
      <c r="L332" s="296" t="str">
        <f t="shared" si="561"/>
        <v/>
      </c>
      <c r="M332" s="296" t="str">
        <f t="shared" si="577"/>
        <v/>
      </c>
      <c r="N332" s="281" t="str">
        <f t="shared" si="578"/>
        <v/>
      </c>
      <c r="O332" s="320" t="str">
        <f t="shared" si="579"/>
        <v/>
      </c>
      <c r="P332" s="326" t="str">
        <f t="shared" si="562"/>
        <v/>
      </c>
      <c r="Q332" s="296" t="str">
        <f t="shared" si="563"/>
        <v/>
      </c>
      <c r="R332" s="296" t="str">
        <f t="shared" si="580"/>
        <v/>
      </c>
      <c r="S332" s="281" t="str">
        <f t="shared" si="564"/>
        <v/>
      </c>
      <c r="T332" s="320" t="str">
        <f t="shared" si="565"/>
        <v/>
      </c>
      <c r="U332" s="326" t="str">
        <f t="shared" si="566"/>
        <v/>
      </c>
      <c r="V332" s="296" t="str">
        <f t="shared" si="567"/>
        <v/>
      </c>
      <c r="W332" s="296" t="str">
        <f t="shared" si="568"/>
        <v/>
      </c>
      <c r="X332" s="281" t="str">
        <f t="shared" si="581"/>
        <v/>
      </c>
      <c r="Y332" s="320" t="str">
        <f t="shared" si="582"/>
        <v/>
      </c>
      <c r="Z332" s="326" t="str">
        <f t="shared" si="569"/>
        <v/>
      </c>
      <c r="AA332" s="296" t="str">
        <f t="shared" si="570"/>
        <v/>
      </c>
      <c r="AB332" s="296" t="str">
        <f t="shared" si="583"/>
        <v/>
      </c>
      <c r="AC332" s="281" t="str">
        <f t="shared" si="584"/>
        <v/>
      </c>
      <c r="AD332" s="320" t="str">
        <f t="shared" si="585"/>
        <v/>
      </c>
      <c r="AE332" s="326" t="str">
        <f t="shared" si="571"/>
        <v/>
      </c>
      <c r="AF332" s="296" t="str">
        <f t="shared" si="572"/>
        <v/>
      </c>
      <c r="AG332" s="296" t="str">
        <f t="shared" si="586"/>
        <v/>
      </c>
      <c r="AH332" s="296">
        <f t="shared" si="587"/>
        <v>0</v>
      </c>
      <c r="AI332" s="296">
        <f t="shared" si="588"/>
        <v>0</v>
      </c>
    </row>
    <row r="333" spans="1:35" hidden="1" x14ac:dyDescent="0.25">
      <c r="A333" s="279">
        <v>14</v>
      </c>
      <c r="B333" s="280" t="str">
        <f t="shared" si="573"/>
        <v/>
      </c>
      <c r="C333" s="281" t="str">
        <f t="shared" ref="C333" si="612">C254</f>
        <v/>
      </c>
      <c r="D333" s="281" t="str">
        <f t="shared" ref="D333:E333" si="613">D85</f>
        <v/>
      </c>
      <c r="E333" s="281" t="str">
        <f t="shared" si="613"/>
        <v/>
      </c>
      <c r="F333" s="325" t="str">
        <f t="shared" si="557"/>
        <v/>
      </c>
      <c r="G333" s="325" t="str">
        <f t="shared" si="593"/>
        <v/>
      </c>
      <c r="H333" s="313" t="str">
        <f t="shared" si="576"/>
        <v/>
      </c>
      <c r="I333" s="281" t="str">
        <f t="shared" si="558"/>
        <v/>
      </c>
      <c r="J333" s="320" t="str">
        <f t="shared" si="559"/>
        <v/>
      </c>
      <c r="K333" s="326" t="str">
        <f t="shared" si="560"/>
        <v/>
      </c>
      <c r="L333" s="296" t="str">
        <f t="shared" si="561"/>
        <v/>
      </c>
      <c r="M333" s="296" t="str">
        <f t="shared" si="577"/>
        <v/>
      </c>
      <c r="N333" s="281" t="str">
        <f t="shared" si="578"/>
        <v/>
      </c>
      <c r="O333" s="320" t="str">
        <f t="shared" si="579"/>
        <v/>
      </c>
      <c r="P333" s="326" t="str">
        <f t="shared" si="562"/>
        <v/>
      </c>
      <c r="Q333" s="296" t="str">
        <f t="shared" si="563"/>
        <v/>
      </c>
      <c r="R333" s="296" t="str">
        <f t="shared" si="580"/>
        <v/>
      </c>
      <c r="S333" s="281" t="str">
        <f t="shared" si="564"/>
        <v/>
      </c>
      <c r="T333" s="320" t="str">
        <f t="shared" si="565"/>
        <v/>
      </c>
      <c r="U333" s="326" t="str">
        <f t="shared" si="566"/>
        <v/>
      </c>
      <c r="V333" s="296" t="str">
        <f t="shared" si="567"/>
        <v/>
      </c>
      <c r="W333" s="296" t="str">
        <f t="shared" si="568"/>
        <v/>
      </c>
      <c r="X333" s="281" t="str">
        <f t="shared" si="581"/>
        <v/>
      </c>
      <c r="Y333" s="320" t="str">
        <f t="shared" si="582"/>
        <v/>
      </c>
      <c r="Z333" s="326" t="str">
        <f t="shared" si="569"/>
        <v/>
      </c>
      <c r="AA333" s="296" t="str">
        <f t="shared" si="570"/>
        <v/>
      </c>
      <c r="AB333" s="296" t="str">
        <f t="shared" si="583"/>
        <v/>
      </c>
      <c r="AC333" s="281" t="str">
        <f t="shared" si="584"/>
        <v/>
      </c>
      <c r="AD333" s="320" t="str">
        <f t="shared" si="585"/>
        <v/>
      </c>
      <c r="AE333" s="326" t="str">
        <f t="shared" si="571"/>
        <v/>
      </c>
      <c r="AF333" s="296" t="str">
        <f t="shared" si="572"/>
        <v/>
      </c>
      <c r="AG333" s="296" t="str">
        <f t="shared" si="586"/>
        <v/>
      </c>
      <c r="AH333" s="296">
        <f t="shared" si="587"/>
        <v>0</v>
      </c>
      <c r="AI333" s="296">
        <f t="shared" si="588"/>
        <v>0</v>
      </c>
    </row>
    <row r="334" spans="1:35" hidden="1" x14ac:dyDescent="0.25">
      <c r="A334" s="279">
        <v>15</v>
      </c>
      <c r="B334" s="280" t="str">
        <f t="shared" si="573"/>
        <v/>
      </c>
      <c r="C334" s="281" t="str">
        <f t="shared" ref="C334:C339" si="614">C255</f>
        <v/>
      </c>
      <c r="D334" s="281" t="str">
        <f t="shared" ref="D334:E334" si="615">D86</f>
        <v/>
      </c>
      <c r="E334" s="281" t="str">
        <f t="shared" si="615"/>
        <v/>
      </c>
      <c r="F334" s="325" t="str">
        <f t="shared" si="557"/>
        <v/>
      </c>
      <c r="G334" s="325" t="str">
        <f t="shared" si="593"/>
        <v/>
      </c>
      <c r="H334" s="313" t="str">
        <f t="shared" si="576"/>
        <v/>
      </c>
      <c r="I334" s="281" t="str">
        <f t="shared" si="558"/>
        <v/>
      </c>
      <c r="J334" s="320" t="str">
        <f t="shared" si="559"/>
        <v/>
      </c>
      <c r="K334" s="326" t="str">
        <f t="shared" si="560"/>
        <v/>
      </c>
      <c r="L334" s="296" t="str">
        <f t="shared" si="561"/>
        <v/>
      </c>
      <c r="M334" s="296" t="str">
        <f t="shared" si="577"/>
        <v/>
      </c>
      <c r="N334" s="281" t="str">
        <f t="shared" si="578"/>
        <v/>
      </c>
      <c r="O334" s="320" t="str">
        <f t="shared" si="579"/>
        <v/>
      </c>
      <c r="P334" s="326" t="str">
        <f t="shared" si="562"/>
        <v/>
      </c>
      <c r="Q334" s="296" t="str">
        <f t="shared" si="563"/>
        <v/>
      </c>
      <c r="R334" s="296" t="str">
        <f t="shared" si="580"/>
        <v/>
      </c>
      <c r="S334" s="281" t="str">
        <f t="shared" si="564"/>
        <v/>
      </c>
      <c r="T334" s="320" t="str">
        <f t="shared" si="565"/>
        <v/>
      </c>
      <c r="U334" s="326" t="str">
        <f t="shared" si="566"/>
        <v/>
      </c>
      <c r="V334" s="296" t="str">
        <f t="shared" si="567"/>
        <v/>
      </c>
      <c r="W334" s="296" t="str">
        <f t="shared" si="568"/>
        <v/>
      </c>
      <c r="X334" s="281" t="str">
        <f t="shared" si="581"/>
        <v/>
      </c>
      <c r="Y334" s="320" t="str">
        <f t="shared" si="582"/>
        <v/>
      </c>
      <c r="Z334" s="326" t="str">
        <f t="shared" si="569"/>
        <v/>
      </c>
      <c r="AA334" s="296" t="str">
        <f t="shared" si="570"/>
        <v/>
      </c>
      <c r="AB334" s="296" t="str">
        <f t="shared" si="583"/>
        <v/>
      </c>
      <c r="AC334" s="281" t="str">
        <f t="shared" si="584"/>
        <v/>
      </c>
      <c r="AD334" s="320" t="str">
        <f t="shared" si="585"/>
        <v/>
      </c>
      <c r="AE334" s="326" t="str">
        <f t="shared" si="571"/>
        <v/>
      </c>
      <c r="AF334" s="296" t="str">
        <f t="shared" si="572"/>
        <v/>
      </c>
      <c r="AG334" s="296" t="str">
        <f t="shared" si="586"/>
        <v/>
      </c>
      <c r="AH334" s="296">
        <f t="shared" si="587"/>
        <v>0</v>
      </c>
      <c r="AI334" s="296">
        <f t="shared" si="588"/>
        <v>0</v>
      </c>
    </row>
    <row r="335" spans="1:35" hidden="1" x14ac:dyDescent="0.25">
      <c r="A335" s="279">
        <v>16</v>
      </c>
      <c r="B335" s="280" t="str">
        <f t="shared" si="573"/>
        <v/>
      </c>
      <c r="C335" s="281" t="str">
        <f t="shared" si="614"/>
        <v/>
      </c>
      <c r="D335" s="281" t="str">
        <f t="shared" ref="D335:E335" si="616">D87</f>
        <v/>
      </c>
      <c r="E335" s="281" t="str">
        <f t="shared" si="616"/>
        <v/>
      </c>
      <c r="F335" s="325" t="str">
        <f t="shared" si="557"/>
        <v/>
      </c>
      <c r="G335" s="325" t="str">
        <f t="shared" si="593"/>
        <v/>
      </c>
      <c r="H335" s="313" t="str">
        <f t="shared" si="576"/>
        <v/>
      </c>
      <c r="I335" s="281" t="str">
        <f t="shared" si="558"/>
        <v/>
      </c>
      <c r="J335" s="320" t="str">
        <f t="shared" si="559"/>
        <v/>
      </c>
      <c r="K335" s="326" t="str">
        <f t="shared" si="560"/>
        <v/>
      </c>
      <c r="L335" s="296" t="str">
        <f t="shared" si="561"/>
        <v/>
      </c>
      <c r="M335" s="296" t="str">
        <f t="shared" si="577"/>
        <v/>
      </c>
      <c r="N335" s="281" t="str">
        <f t="shared" si="578"/>
        <v/>
      </c>
      <c r="O335" s="320" t="str">
        <f t="shared" si="579"/>
        <v/>
      </c>
      <c r="P335" s="326" t="str">
        <f t="shared" si="562"/>
        <v/>
      </c>
      <c r="Q335" s="296" t="str">
        <f t="shared" si="563"/>
        <v/>
      </c>
      <c r="R335" s="296" t="str">
        <f t="shared" si="580"/>
        <v/>
      </c>
      <c r="S335" s="281" t="str">
        <f t="shared" si="564"/>
        <v/>
      </c>
      <c r="T335" s="320" t="str">
        <f t="shared" si="565"/>
        <v/>
      </c>
      <c r="U335" s="326" t="str">
        <f t="shared" si="566"/>
        <v/>
      </c>
      <c r="V335" s="296" t="str">
        <f t="shared" si="567"/>
        <v/>
      </c>
      <c r="W335" s="296" t="str">
        <f t="shared" si="568"/>
        <v/>
      </c>
      <c r="X335" s="281" t="str">
        <f t="shared" si="581"/>
        <v/>
      </c>
      <c r="Y335" s="320" t="str">
        <f t="shared" si="582"/>
        <v/>
      </c>
      <c r="Z335" s="326" t="str">
        <f t="shared" si="569"/>
        <v/>
      </c>
      <c r="AA335" s="296" t="str">
        <f t="shared" si="570"/>
        <v/>
      </c>
      <c r="AB335" s="296" t="str">
        <f t="shared" si="583"/>
        <v/>
      </c>
      <c r="AC335" s="281" t="str">
        <f t="shared" si="584"/>
        <v/>
      </c>
      <c r="AD335" s="320" t="str">
        <f t="shared" si="585"/>
        <v/>
      </c>
      <c r="AE335" s="326" t="str">
        <f t="shared" si="571"/>
        <v/>
      </c>
      <c r="AF335" s="296" t="str">
        <f t="shared" si="572"/>
        <v/>
      </c>
      <c r="AG335" s="296" t="str">
        <f t="shared" si="586"/>
        <v/>
      </c>
      <c r="AH335" s="296">
        <f t="shared" si="587"/>
        <v>0</v>
      </c>
      <c r="AI335" s="296">
        <f t="shared" si="588"/>
        <v>0</v>
      </c>
    </row>
    <row r="336" spans="1:35" hidden="1" x14ac:dyDescent="0.25">
      <c r="A336" s="279">
        <v>17</v>
      </c>
      <c r="B336" s="280" t="str">
        <f t="shared" si="573"/>
        <v/>
      </c>
      <c r="C336" s="281" t="str">
        <f t="shared" si="614"/>
        <v/>
      </c>
      <c r="D336" s="281" t="str">
        <f t="shared" ref="D336:E336" si="617">D88</f>
        <v/>
      </c>
      <c r="E336" s="281" t="str">
        <f t="shared" si="617"/>
        <v/>
      </c>
      <c r="F336" s="325" t="str">
        <f t="shared" si="557"/>
        <v/>
      </c>
      <c r="G336" s="325" t="str">
        <f t="shared" si="593"/>
        <v/>
      </c>
      <c r="H336" s="313" t="str">
        <f t="shared" si="576"/>
        <v/>
      </c>
      <c r="I336" s="281" t="str">
        <f t="shared" si="558"/>
        <v/>
      </c>
      <c r="J336" s="320" t="str">
        <f t="shared" si="559"/>
        <v/>
      </c>
      <c r="K336" s="326" t="str">
        <f t="shared" si="560"/>
        <v/>
      </c>
      <c r="L336" s="296" t="str">
        <f t="shared" si="561"/>
        <v/>
      </c>
      <c r="M336" s="296" t="str">
        <f t="shared" si="577"/>
        <v/>
      </c>
      <c r="N336" s="281" t="str">
        <f t="shared" si="578"/>
        <v/>
      </c>
      <c r="O336" s="320" t="str">
        <f t="shared" si="579"/>
        <v/>
      </c>
      <c r="P336" s="326" t="str">
        <f t="shared" si="562"/>
        <v/>
      </c>
      <c r="Q336" s="296" t="str">
        <f t="shared" si="563"/>
        <v/>
      </c>
      <c r="R336" s="296" t="str">
        <f t="shared" si="580"/>
        <v/>
      </c>
      <c r="S336" s="281" t="str">
        <f t="shared" si="564"/>
        <v/>
      </c>
      <c r="T336" s="320" t="str">
        <f t="shared" si="565"/>
        <v/>
      </c>
      <c r="U336" s="326" t="str">
        <f t="shared" si="566"/>
        <v/>
      </c>
      <c r="V336" s="296" t="str">
        <f t="shared" si="567"/>
        <v/>
      </c>
      <c r="W336" s="296" t="str">
        <f t="shared" si="568"/>
        <v/>
      </c>
      <c r="X336" s="281" t="str">
        <f t="shared" si="581"/>
        <v/>
      </c>
      <c r="Y336" s="320" t="str">
        <f t="shared" si="582"/>
        <v/>
      </c>
      <c r="Z336" s="326" t="str">
        <f t="shared" si="569"/>
        <v/>
      </c>
      <c r="AA336" s="296" t="str">
        <f t="shared" si="570"/>
        <v/>
      </c>
      <c r="AB336" s="296" t="str">
        <f t="shared" si="583"/>
        <v/>
      </c>
      <c r="AC336" s="281" t="str">
        <f t="shared" si="584"/>
        <v/>
      </c>
      <c r="AD336" s="320" t="str">
        <f t="shared" si="585"/>
        <v/>
      </c>
      <c r="AE336" s="326" t="str">
        <f t="shared" si="571"/>
        <v/>
      </c>
      <c r="AF336" s="296" t="str">
        <f t="shared" si="572"/>
        <v/>
      </c>
      <c r="AG336" s="296" t="str">
        <f t="shared" si="586"/>
        <v/>
      </c>
      <c r="AH336" s="296">
        <f t="shared" si="587"/>
        <v>0</v>
      </c>
      <c r="AI336" s="296">
        <f t="shared" si="588"/>
        <v>0</v>
      </c>
    </row>
    <row r="337" spans="1:35" hidden="1" x14ac:dyDescent="0.25">
      <c r="A337" s="279">
        <v>18</v>
      </c>
      <c r="B337" s="280" t="str">
        <f t="shared" si="573"/>
        <v/>
      </c>
      <c r="C337" s="281" t="str">
        <f t="shared" si="614"/>
        <v/>
      </c>
      <c r="D337" s="281" t="str">
        <f t="shared" ref="D337:E337" si="618">D89</f>
        <v/>
      </c>
      <c r="E337" s="281" t="str">
        <f t="shared" si="618"/>
        <v/>
      </c>
      <c r="F337" s="325" t="str">
        <f t="shared" si="557"/>
        <v/>
      </c>
      <c r="G337" s="325" t="str">
        <f t="shared" si="593"/>
        <v/>
      </c>
      <c r="H337" s="313" t="str">
        <f t="shared" si="576"/>
        <v/>
      </c>
      <c r="I337" s="281" t="str">
        <f t="shared" si="558"/>
        <v/>
      </c>
      <c r="J337" s="320" t="str">
        <f t="shared" si="559"/>
        <v/>
      </c>
      <c r="K337" s="326" t="str">
        <f t="shared" si="560"/>
        <v/>
      </c>
      <c r="L337" s="296" t="str">
        <f t="shared" si="561"/>
        <v/>
      </c>
      <c r="M337" s="296" t="str">
        <f t="shared" si="577"/>
        <v/>
      </c>
      <c r="N337" s="281" t="str">
        <f t="shared" si="578"/>
        <v/>
      </c>
      <c r="O337" s="320" t="str">
        <f t="shared" si="579"/>
        <v/>
      </c>
      <c r="P337" s="326" t="str">
        <f t="shared" si="562"/>
        <v/>
      </c>
      <c r="Q337" s="296" t="str">
        <f t="shared" si="563"/>
        <v/>
      </c>
      <c r="R337" s="296" t="str">
        <f t="shared" si="580"/>
        <v/>
      </c>
      <c r="S337" s="281" t="str">
        <f t="shared" si="564"/>
        <v/>
      </c>
      <c r="T337" s="320" t="str">
        <f t="shared" si="565"/>
        <v/>
      </c>
      <c r="U337" s="326" t="str">
        <f t="shared" si="566"/>
        <v/>
      </c>
      <c r="V337" s="296" t="str">
        <f t="shared" si="567"/>
        <v/>
      </c>
      <c r="W337" s="296" t="str">
        <f t="shared" si="568"/>
        <v/>
      </c>
      <c r="X337" s="281" t="str">
        <f t="shared" si="581"/>
        <v/>
      </c>
      <c r="Y337" s="320" t="str">
        <f t="shared" si="582"/>
        <v/>
      </c>
      <c r="Z337" s="326" t="str">
        <f t="shared" si="569"/>
        <v/>
      </c>
      <c r="AA337" s="296" t="str">
        <f t="shared" si="570"/>
        <v/>
      </c>
      <c r="AB337" s="296" t="str">
        <f t="shared" si="583"/>
        <v/>
      </c>
      <c r="AC337" s="281" t="str">
        <f t="shared" si="584"/>
        <v/>
      </c>
      <c r="AD337" s="320" t="str">
        <f t="shared" si="585"/>
        <v/>
      </c>
      <c r="AE337" s="326" t="str">
        <f t="shared" si="571"/>
        <v/>
      </c>
      <c r="AF337" s="296" t="str">
        <f t="shared" si="572"/>
        <v/>
      </c>
      <c r="AG337" s="296" t="str">
        <f t="shared" si="586"/>
        <v/>
      </c>
      <c r="AH337" s="296">
        <f t="shared" si="587"/>
        <v>0</v>
      </c>
      <c r="AI337" s="296">
        <f t="shared" si="588"/>
        <v>0</v>
      </c>
    </row>
    <row r="338" spans="1:35" hidden="1" x14ac:dyDescent="0.25">
      <c r="A338" s="279">
        <v>19</v>
      </c>
      <c r="B338" s="280" t="str">
        <f t="shared" si="573"/>
        <v/>
      </c>
      <c r="C338" s="281" t="str">
        <f t="shared" si="614"/>
        <v/>
      </c>
      <c r="D338" s="281" t="str">
        <f t="shared" ref="D338:E338" si="619">D90</f>
        <v/>
      </c>
      <c r="E338" s="281" t="str">
        <f t="shared" si="619"/>
        <v/>
      </c>
      <c r="F338" s="325" t="str">
        <f t="shared" si="557"/>
        <v/>
      </c>
      <c r="G338" s="325" t="str">
        <f t="shared" si="593"/>
        <v/>
      </c>
      <c r="H338" s="313" t="str">
        <f t="shared" si="576"/>
        <v/>
      </c>
      <c r="I338" s="281" t="str">
        <f t="shared" si="558"/>
        <v/>
      </c>
      <c r="J338" s="320" t="str">
        <f t="shared" si="559"/>
        <v/>
      </c>
      <c r="K338" s="326" t="str">
        <f t="shared" si="560"/>
        <v/>
      </c>
      <c r="L338" s="296" t="str">
        <f t="shared" si="561"/>
        <v/>
      </c>
      <c r="M338" s="296" t="str">
        <f t="shared" si="577"/>
        <v/>
      </c>
      <c r="N338" s="281" t="str">
        <f t="shared" si="578"/>
        <v/>
      </c>
      <c r="O338" s="320" t="str">
        <f t="shared" si="579"/>
        <v/>
      </c>
      <c r="P338" s="326" t="str">
        <f t="shared" si="562"/>
        <v/>
      </c>
      <c r="Q338" s="296" t="str">
        <f t="shared" si="563"/>
        <v/>
      </c>
      <c r="R338" s="296" t="str">
        <f t="shared" si="580"/>
        <v/>
      </c>
      <c r="S338" s="281" t="str">
        <f t="shared" si="564"/>
        <v/>
      </c>
      <c r="T338" s="320" t="str">
        <f t="shared" si="565"/>
        <v/>
      </c>
      <c r="U338" s="326" t="str">
        <f t="shared" si="566"/>
        <v/>
      </c>
      <c r="V338" s="296" t="str">
        <f t="shared" si="567"/>
        <v/>
      </c>
      <c r="W338" s="296" t="str">
        <f t="shared" si="568"/>
        <v/>
      </c>
      <c r="X338" s="281" t="str">
        <f t="shared" si="581"/>
        <v/>
      </c>
      <c r="Y338" s="320" t="str">
        <f t="shared" si="582"/>
        <v/>
      </c>
      <c r="Z338" s="326" t="str">
        <f t="shared" si="569"/>
        <v/>
      </c>
      <c r="AA338" s="296" t="str">
        <f t="shared" si="570"/>
        <v/>
      </c>
      <c r="AB338" s="296" t="str">
        <f t="shared" si="583"/>
        <v/>
      </c>
      <c r="AC338" s="281" t="str">
        <f t="shared" si="584"/>
        <v/>
      </c>
      <c r="AD338" s="320" t="str">
        <f t="shared" si="585"/>
        <v/>
      </c>
      <c r="AE338" s="326" t="str">
        <f t="shared" si="571"/>
        <v/>
      </c>
      <c r="AF338" s="296" t="str">
        <f t="shared" si="572"/>
        <v/>
      </c>
      <c r="AG338" s="296" t="str">
        <f t="shared" si="586"/>
        <v/>
      </c>
      <c r="AH338" s="296">
        <f t="shared" si="587"/>
        <v>0</v>
      </c>
      <c r="AI338" s="296">
        <f t="shared" si="588"/>
        <v>0</v>
      </c>
    </row>
    <row r="339" spans="1:35" hidden="1" x14ac:dyDescent="0.25">
      <c r="A339" s="279">
        <v>20</v>
      </c>
      <c r="B339" s="280" t="str">
        <f t="shared" si="573"/>
        <v/>
      </c>
      <c r="C339" s="281" t="str">
        <f t="shared" si="614"/>
        <v/>
      </c>
      <c r="D339" s="281" t="str">
        <f t="shared" ref="D339:E339" si="620">D91</f>
        <v/>
      </c>
      <c r="E339" s="281" t="str">
        <f t="shared" si="620"/>
        <v/>
      </c>
      <c r="F339" s="325" t="str">
        <f t="shared" si="557"/>
        <v/>
      </c>
      <c r="G339" s="325" t="str">
        <f t="shared" si="593"/>
        <v/>
      </c>
      <c r="H339" s="313" t="str">
        <f t="shared" si="576"/>
        <v/>
      </c>
      <c r="I339" s="281" t="str">
        <f t="shared" si="558"/>
        <v/>
      </c>
      <c r="J339" s="320" t="str">
        <f t="shared" si="559"/>
        <v/>
      </c>
      <c r="K339" s="326" t="str">
        <f t="shared" si="560"/>
        <v/>
      </c>
      <c r="L339" s="296" t="str">
        <f t="shared" si="561"/>
        <v/>
      </c>
      <c r="M339" s="296" t="str">
        <f t="shared" si="577"/>
        <v/>
      </c>
      <c r="N339" s="281" t="str">
        <f t="shared" si="578"/>
        <v/>
      </c>
      <c r="O339" s="320" t="str">
        <f t="shared" si="579"/>
        <v/>
      </c>
      <c r="P339" s="326" t="str">
        <f t="shared" si="562"/>
        <v/>
      </c>
      <c r="Q339" s="296" t="str">
        <f t="shared" si="563"/>
        <v/>
      </c>
      <c r="R339" s="296" t="str">
        <f t="shared" si="580"/>
        <v/>
      </c>
      <c r="S339" s="281" t="str">
        <f t="shared" si="564"/>
        <v/>
      </c>
      <c r="T339" s="320" t="str">
        <f t="shared" si="565"/>
        <v/>
      </c>
      <c r="U339" s="326" t="str">
        <f t="shared" si="566"/>
        <v/>
      </c>
      <c r="V339" s="296" t="str">
        <f t="shared" si="567"/>
        <v/>
      </c>
      <c r="W339" s="296" t="str">
        <f t="shared" si="568"/>
        <v/>
      </c>
      <c r="X339" s="281" t="str">
        <f t="shared" si="581"/>
        <v/>
      </c>
      <c r="Y339" s="320" t="str">
        <f t="shared" si="582"/>
        <v/>
      </c>
      <c r="Z339" s="326" t="str">
        <f t="shared" si="569"/>
        <v/>
      </c>
      <c r="AA339" s="296" t="str">
        <f t="shared" si="570"/>
        <v/>
      </c>
      <c r="AB339" s="296" t="str">
        <f t="shared" si="583"/>
        <v/>
      </c>
      <c r="AC339" s="281" t="str">
        <f t="shared" si="584"/>
        <v/>
      </c>
      <c r="AD339" s="320" t="str">
        <f t="shared" si="585"/>
        <v/>
      </c>
      <c r="AE339" s="326" t="str">
        <f t="shared" si="571"/>
        <v/>
      </c>
      <c r="AF339" s="296" t="str">
        <f t="shared" si="572"/>
        <v/>
      </c>
      <c r="AG339" s="296" t="str">
        <f t="shared" si="586"/>
        <v/>
      </c>
      <c r="AH339" s="296">
        <f t="shared" si="587"/>
        <v>0</v>
      </c>
      <c r="AI339" s="296">
        <f t="shared" si="588"/>
        <v>0</v>
      </c>
    </row>
    <row r="340" spans="1:35" hidden="1" x14ac:dyDescent="0.25"/>
    <row r="341" spans="1:35" hidden="1" x14ac:dyDescent="0.25"/>
    <row r="342" spans="1:35" ht="26.25" hidden="1" x14ac:dyDescent="0.4">
      <c r="B342" s="580" t="s">
        <v>356</v>
      </c>
      <c r="C342" s="580"/>
      <c r="D342" s="580"/>
      <c r="E342" s="324">
        <f>SUM(AI320:AI339)</f>
        <v>5933.2932283464579</v>
      </c>
      <c r="F342" s="309" t="s">
        <v>357</v>
      </c>
    </row>
    <row r="343" spans="1:35" hidden="1" x14ac:dyDescent="0.25"/>
    <row r="344" spans="1:35" hidden="1" x14ac:dyDescent="0.25"/>
    <row r="345" spans="1:35" hidden="1" x14ac:dyDescent="0.25"/>
    <row r="346" spans="1:35" s="276" customFormat="1" ht="26.25" hidden="1" x14ac:dyDescent="0.4">
      <c r="A346" s="271" t="s">
        <v>358</v>
      </c>
    </row>
    <row r="347" spans="1:35" ht="24.75" hidden="1" customHeight="1" x14ac:dyDescent="0.25"/>
    <row r="348" spans="1:35" ht="15" hidden="1" customHeight="1" x14ac:dyDescent="0.25">
      <c r="I348" s="562" t="s">
        <v>196</v>
      </c>
      <c r="J348" s="563"/>
      <c r="K348" s="563"/>
      <c r="L348" s="563"/>
      <c r="M348" s="564"/>
      <c r="N348" s="562" t="s">
        <v>197</v>
      </c>
      <c r="O348" s="563"/>
      <c r="P348" s="563"/>
      <c r="Q348" s="563"/>
      <c r="R348" s="564"/>
      <c r="S348" s="562" t="s">
        <v>236</v>
      </c>
      <c r="T348" s="563"/>
      <c r="U348" s="563"/>
      <c r="V348" s="563"/>
      <c r="W348" s="564"/>
      <c r="X348" s="562" t="s">
        <v>454</v>
      </c>
      <c r="Y348" s="563"/>
      <c r="Z348" s="563"/>
      <c r="AA348" s="563"/>
      <c r="AB348" s="564"/>
      <c r="AC348" s="562" t="s">
        <v>455</v>
      </c>
      <c r="AD348" s="563"/>
      <c r="AE348" s="563"/>
      <c r="AF348" s="563"/>
      <c r="AG348" s="564"/>
      <c r="AH348" s="572" t="s">
        <v>438</v>
      </c>
      <c r="AI348" s="572" t="s">
        <v>439</v>
      </c>
    </row>
    <row r="349" spans="1:35" ht="45" hidden="1" x14ac:dyDescent="0.25">
      <c r="B349" s="323" t="s">
        <v>308</v>
      </c>
      <c r="C349" s="289" t="s">
        <v>17</v>
      </c>
      <c r="D349" s="289" t="s">
        <v>460</v>
      </c>
      <c r="E349" s="289" t="s">
        <v>379</v>
      </c>
      <c r="F349" s="277" t="s">
        <v>488</v>
      </c>
      <c r="G349" s="277" t="s">
        <v>489</v>
      </c>
      <c r="H349" s="277" t="s">
        <v>490</v>
      </c>
      <c r="I349" s="289" t="s">
        <v>244</v>
      </c>
      <c r="J349" s="277" t="s">
        <v>288</v>
      </c>
      <c r="K349" s="350" t="s">
        <v>741</v>
      </c>
      <c r="L349" s="277" t="s">
        <v>436</v>
      </c>
      <c r="M349" s="277" t="s">
        <v>437</v>
      </c>
      <c r="N349" s="289" t="s">
        <v>245</v>
      </c>
      <c r="O349" s="277" t="s">
        <v>288</v>
      </c>
      <c r="P349" s="350" t="s">
        <v>741</v>
      </c>
      <c r="Q349" s="277" t="s">
        <v>436</v>
      </c>
      <c r="R349" s="277" t="s">
        <v>437</v>
      </c>
      <c r="S349" s="289" t="s">
        <v>246</v>
      </c>
      <c r="T349" s="277" t="s">
        <v>288</v>
      </c>
      <c r="U349" s="350" t="s">
        <v>741</v>
      </c>
      <c r="V349" s="277" t="s">
        <v>436</v>
      </c>
      <c r="W349" s="277" t="s">
        <v>437</v>
      </c>
      <c r="X349" s="289" t="s">
        <v>464</v>
      </c>
      <c r="Y349" s="277" t="s">
        <v>288</v>
      </c>
      <c r="Z349" s="350" t="s">
        <v>741</v>
      </c>
      <c r="AA349" s="277" t="s">
        <v>436</v>
      </c>
      <c r="AB349" s="277" t="s">
        <v>437</v>
      </c>
      <c r="AC349" s="289" t="s">
        <v>466</v>
      </c>
      <c r="AD349" s="277" t="s">
        <v>288</v>
      </c>
      <c r="AE349" s="350" t="s">
        <v>741</v>
      </c>
      <c r="AF349" s="277" t="s">
        <v>436</v>
      </c>
      <c r="AG349" s="277" t="s">
        <v>437</v>
      </c>
      <c r="AH349" s="573"/>
      <c r="AI349" s="573"/>
    </row>
    <row r="350" spans="1:35" hidden="1" x14ac:dyDescent="0.25">
      <c r="A350" s="279">
        <v>1</v>
      </c>
      <c r="B350" s="280" t="str">
        <f>B320</f>
        <v>P1P2P3</v>
      </c>
      <c r="C350" s="280" t="str">
        <f t="shared" ref="C350" si="621">C320</f>
        <v>Terre battue + litière</v>
      </c>
      <c r="D350" s="281" t="str">
        <f>D320</f>
        <v>Ventilation dynamique</v>
      </c>
      <c r="E350" s="281" t="str">
        <f>E320</f>
        <v>Pas de traitement</v>
      </c>
      <c r="F350" s="325">
        <f>F320</f>
        <v>1</v>
      </c>
      <c r="G350" s="325">
        <f t="shared" ref="G350:H350" si="622">G320</f>
        <v>1</v>
      </c>
      <c r="H350" s="313">
        <f t="shared" si="622"/>
        <v>1</v>
      </c>
      <c r="I350" s="281" t="str">
        <f t="shared" ref="I350:J369" si="623">I320</f>
        <v>Poulets_de_chair</v>
      </c>
      <c r="J350" s="320">
        <f t="shared" si="623"/>
        <v>1</v>
      </c>
      <c r="K350" s="326">
        <f>IF(OR(I350="Poules_pondeuses",I350="Poulettes"),IF(ISERROR(VLOOKUP($C350,Particules_poules,2,FALSE)),"",VLOOKUP($C350,Particules_poules,2,FALSE)),IF(ISERROR(VLOOKUP(I350,Particules_autres,2,FALSE)),"",VLOOKUP(I350,Particules_autres,2,FALSE)))</f>
        <v>0.02</v>
      </c>
      <c r="L350" s="296">
        <f t="shared" ref="L350:L369" si="624">IF(ISERROR(J350*K19*K350),"",J350*K19*K350)</f>
        <v>2966.646614173229</v>
      </c>
      <c r="M350" s="296">
        <f>IF(ISERROR(L350*$H350),"",L350*$H350)</f>
        <v>2966.646614173229</v>
      </c>
      <c r="N350" s="281" t="str">
        <f t="shared" ref="N350:O369" si="625">N320</f>
        <v/>
      </c>
      <c r="O350" s="320" t="str">
        <f t="shared" si="625"/>
        <v/>
      </c>
      <c r="P350" s="326" t="str">
        <f>IF(OR(N350="Poules_pondeuses",N350="Poulettes"),IF(ISERROR(VLOOKUP($C350,Particules_poules,2,FALSE)),"",VLOOKUP($C350,Particules_poules,2,FALSE)),IF(ISERROR(VLOOKUP(N350,Particules_autres,2,FALSE)),"",VLOOKUP(N350,Particules_autres,2,FALSE)))</f>
        <v/>
      </c>
      <c r="Q350" s="296" t="str">
        <f t="shared" ref="Q350:Q369" si="626">IF(ISERROR(O350*S19*P350),"",O350*S19*P350)</f>
        <v/>
      </c>
      <c r="R350" s="296" t="str">
        <f>IF(ISERROR(Q350*$H350),"",Q350*$H350)</f>
        <v/>
      </c>
      <c r="S350" s="281" t="str">
        <f t="shared" ref="S350:T369" si="627">S320</f>
        <v/>
      </c>
      <c r="T350" s="320" t="str">
        <f t="shared" si="627"/>
        <v/>
      </c>
      <c r="U350" s="326" t="str">
        <f t="shared" ref="U350:U369" si="628">IF(OR(S350="Poules_pondeuses",S350="Poulettes"),IF(ISERROR(VLOOKUP($C350,Particules_poules,2,FALSE)),"",VLOOKUP($C350,Particules_poules,2,FALSE)),IF(ISERROR(VLOOKUP(S350,Particules_autres,2,FALSE)),"",VLOOKUP(S350,Particules_autres,2,FALSE)))</f>
        <v/>
      </c>
      <c r="V350" s="296" t="str">
        <f t="shared" ref="V350:V369" si="629">IF(ISERROR(T350*AA19*U350),"",T350*AA19*U350)</f>
        <v/>
      </c>
      <c r="W350" s="296" t="str">
        <f>IF(ISERROR(V350*$H350),"",V350*$H350)</f>
        <v/>
      </c>
      <c r="X350" s="281" t="str">
        <f t="shared" ref="X350:Y369" si="630">X320</f>
        <v/>
      </c>
      <c r="Y350" s="320" t="str">
        <f t="shared" si="630"/>
        <v/>
      </c>
      <c r="Z350" s="326" t="str">
        <f t="shared" ref="Z350:Z369" si="631">IF(OR(X350="Poules_pondeuses",X350="Poulettes"),IF(ISERROR(VLOOKUP($C350,Particules_poules,2,FALSE)),"",VLOOKUP($C350,Particules_poules,2,FALSE)),IF(ISERROR(VLOOKUP(X350,Particules_autres,2,FALSE)),"",VLOOKUP(X350,Particules_autres,2,FALSE)))</f>
        <v/>
      </c>
      <c r="AA350" s="296" t="str">
        <f t="shared" ref="AA350:AA369" si="632">IF(ISERROR(Y350*AI19*Z350),"",Y350*AI19*Z350)</f>
        <v/>
      </c>
      <c r="AB350" s="296" t="str">
        <f>IF(ISERROR(AA350*$H350),"",AA350*$H350)</f>
        <v/>
      </c>
      <c r="AC350" s="281" t="str">
        <f t="shared" ref="AC350:AD369" si="633">AC320</f>
        <v/>
      </c>
      <c r="AD350" s="320" t="str">
        <f t="shared" si="633"/>
        <v/>
      </c>
      <c r="AE350" s="326" t="str">
        <f t="shared" ref="AE350:AE369" si="634">IF(OR(AC350="Poules_pondeuses",AC350="Poulettes"),IF(ISERROR(VLOOKUP($C350,Particules_poules,2,FALSE)),"",VLOOKUP($C350,Particules_poules,2,FALSE)),IF(ISERROR(VLOOKUP(AC350,Particules_autres,2,FALSE)),"",VLOOKUP(AC350,Particules_autres,2,FALSE)))</f>
        <v/>
      </c>
      <c r="AF350" s="296" t="str">
        <f t="shared" ref="AF350:AF369" si="635">IF(ISERROR(AD350*AQ19*AE350),"",AD350*AQ19*AE350)</f>
        <v/>
      </c>
      <c r="AG350" s="296" t="str">
        <f>IF(ISERROR(AF350*$H350),"",AF350*$H350)</f>
        <v/>
      </c>
      <c r="AH350" s="296">
        <f>SUM(L350,Q350,V350,AA350,AF350)</f>
        <v>2966.646614173229</v>
      </c>
      <c r="AI350" s="296">
        <f>SUM(M350,R350,W350,AB350,AG350)</f>
        <v>2966.646614173229</v>
      </c>
    </row>
    <row r="351" spans="1:35" hidden="1" x14ac:dyDescent="0.25">
      <c r="A351" s="279">
        <v>2</v>
      </c>
      <c r="B351" s="280" t="str">
        <f t="shared" ref="B351:H351" si="636">B321</f>
        <v/>
      </c>
      <c r="C351" s="280" t="str">
        <f t="shared" si="636"/>
        <v/>
      </c>
      <c r="D351" s="281" t="str">
        <f t="shared" si="636"/>
        <v/>
      </c>
      <c r="E351" s="281" t="str">
        <f t="shared" si="636"/>
        <v/>
      </c>
      <c r="F351" s="325" t="str">
        <f t="shared" si="636"/>
        <v/>
      </c>
      <c r="G351" s="325" t="str">
        <f t="shared" si="636"/>
        <v/>
      </c>
      <c r="H351" s="313" t="str">
        <f t="shared" si="636"/>
        <v/>
      </c>
      <c r="I351" s="281" t="str">
        <f t="shared" si="623"/>
        <v/>
      </c>
      <c r="J351" s="320" t="str">
        <f t="shared" si="623"/>
        <v/>
      </c>
      <c r="K351" s="326" t="str">
        <f t="shared" ref="K351:K369" si="637">IF(OR(I351="Poules_pondeuses",I351="Poulettes"),IF(ISERROR(VLOOKUP($C351,Particules_poules,2,FALSE)),"",VLOOKUP($C351,Particules_poules,2,FALSE)),IF(ISERROR(VLOOKUP(I351,Particules_autres,2,FALSE)),"",VLOOKUP(I351,Particules_autres,2,FALSE)))</f>
        <v/>
      </c>
      <c r="L351" s="296" t="str">
        <f t="shared" si="624"/>
        <v/>
      </c>
      <c r="M351" s="296" t="str">
        <f t="shared" ref="M351:M369" si="638">IF(ISERROR(L351*$H351),"",L351*$H351)</f>
        <v/>
      </c>
      <c r="N351" s="281" t="str">
        <f t="shared" si="625"/>
        <v/>
      </c>
      <c r="O351" s="320" t="str">
        <f t="shared" si="625"/>
        <v/>
      </c>
      <c r="P351" s="326" t="str">
        <f t="shared" ref="P351:P369" si="639">IF(OR(N351="Poules_pondeuses",N351="Poulettes"),IF(ISERROR(VLOOKUP($C351,Particules_poules,2,FALSE)),"",VLOOKUP($C351,Particules_poules,2,FALSE)),IF(ISERROR(VLOOKUP(N351,Particules_autres,2,FALSE)),"",VLOOKUP(N351,Particules_autres,2,FALSE)))</f>
        <v/>
      </c>
      <c r="Q351" s="296" t="str">
        <f t="shared" si="626"/>
        <v/>
      </c>
      <c r="R351" s="296" t="str">
        <f t="shared" ref="R351:R368" si="640">IF(ISERROR(Q351*$H351),"",Q351*$H351)</f>
        <v/>
      </c>
      <c r="S351" s="281" t="str">
        <f t="shared" si="627"/>
        <v/>
      </c>
      <c r="T351" s="320" t="str">
        <f t="shared" si="627"/>
        <v/>
      </c>
      <c r="U351" s="326" t="str">
        <f t="shared" si="628"/>
        <v/>
      </c>
      <c r="V351" s="296" t="str">
        <f t="shared" si="629"/>
        <v/>
      </c>
      <c r="W351" s="296" t="str">
        <f t="shared" ref="W351:W369" si="641">IF(ISERROR(V351*$H351),"",V351*$H351)</f>
        <v/>
      </c>
      <c r="X351" s="281" t="str">
        <f t="shared" si="630"/>
        <v/>
      </c>
      <c r="Y351" s="320" t="str">
        <f t="shared" si="630"/>
        <v/>
      </c>
      <c r="Z351" s="326" t="str">
        <f t="shared" si="631"/>
        <v/>
      </c>
      <c r="AA351" s="296" t="str">
        <f t="shared" si="632"/>
        <v/>
      </c>
      <c r="AB351" s="296" t="str">
        <f t="shared" ref="AB351:AB369" si="642">IF(ISERROR(AA351*$H351),"",AA351*$H351)</f>
        <v/>
      </c>
      <c r="AC351" s="281" t="str">
        <f t="shared" si="633"/>
        <v/>
      </c>
      <c r="AD351" s="320" t="str">
        <f t="shared" si="633"/>
        <v/>
      </c>
      <c r="AE351" s="326" t="str">
        <f t="shared" si="634"/>
        <v/>
      </c>
      <c r="AF351" s="296" t="str">
        <f t="shared" si="635"/>
        <v/>
      </c>
      <c r="AG351" s="296" t="str">
        <f t="shared" ref="AG351:AG369" si="643">IF(ISERROR(AF351*$H351),"",AF351*$H351)</f>
        <v/>
      </c>
      <c r="AH351" s="296">
        <f t="shared" ref="AH351:AH369" si="644">SUM(L351,Q351,V351,AA351,AF351)</f>
        <v>0</v>
      </c>
      <c r="AI351" s="296">
        <f t="shared" ref="AI351:AI369" si="645">SUM(M351,R351,W351,AB351,AG351)</f>
        <v>0</v>
      </c>
    </row>
    <row r="352" spans="1:35" hidden="1" x14ac:dyDescent="0.25">
      <c r="A352" s="279">
        <v>3</v>
      </c>
      <c r="B352" s="280" t="str">
        <f t="shared" ref="B352:H352" si="646">B322</f>
        <v/>
      </c>
      <c r="C352" s="280" t="str">
        <f t="shared" si="646"/>
        <v/>
      </c>
      <c r="D352" s="281" t="str">
        <f t="shared" si="646"/>
        <v/>
      </c>
      <c r="E352" s="281" t="str">
        <f t="shared" si="646"/>
        <v/>
      </c>
      <c r="F352" s="325" t="str">
        <f t="shared" si="646"/>
        <v/>
      </c>
      <c r="G352" s="325" t="str">
        <f t="shared" si="646"/>
        <v/>
      </c>
      <c r="H352" s="313" t="str">
        <f t="shared" si="646"/>
        <v/>
      </c>
      <c r="I352" s="281" t="str">
        <f t="shared" si="623"/>
        <v/>
      </c>
      <c r="J352" s="320" t="str">
        <f t="shared" si="623"/>
        <v/>
      </c>
      <c r="K352" s="326" t="str">
        <f t="shared" si="637"/>
        <v/>
      </c>
      <c r="L352" s="296" t="str">
        <f t="shared" si="624"/>
        <v/>
      </c>
      <c r="M352" s="296" t="str">
        <f t="shared" si="638"/>
        <v/>
      </c>
      <c r="N352" s="281" t="str">
        <f t="shared" si="625"/>
        <v/>
      </c>
      <c r="O352" s="320" t="str">
        <f t="shared" si="625"/>
        <v/>
      </c>
      <c r="P352" s="326" t="str">
        <f t="shared" si="639"/>
        <v/>
      </c>
      <c r="Q352" s="296" t="str">
        <f t="shared" si="626"/>
        <v/>
      </c>
      <c r="R352" s="296" t="str">
        <f t="shared" si="640"/>
        <v/>
      </c>
      <c r="S352" s="281" t="str">
        <f t="shared" si="627"/>
        <v/>
      </c>
      <c r="T352" s="320" t="str">
        <f t="shared" si="627"/>
        <v/>
      </c>
      <c r="U352" s="326" t="str">
        <f t="shared" si="628"/>
        <v/>
      </c>
      <c r="V352" s="296" t="str">
        <f t="shared" si="629"/>
        <v/>
      </c>
      <c r="W352" s="296" t="str">
        <f t="shared" si="641"/>
        <v/>
      </c>
      <c r="X352" s="281" t="str">
        <f t="shared" si="630"/>
        <v/>
      </c>
      <c r="Y352" s="320" t="str">
        <f t="shared" si="630"/>
        <v/>
      </c>
      <c r="Z352" s="326" t="str">
        <f t="shared" si="631"/>
        <v/>
      </c>
      <c r="AA352" s="296" t="str">
        <f t="shared" si="632"/>
        <v/>
      </c>
      <c r="AB352" s="296" t="str">
        <f t="shared" si="642"/>
        <v/>
      </c>
      <c r="AC352" s="281" t="str">
        <f t="shared" si="633"/>
        <v/>
      </c>
      <c r="AD352" s="320" t="str">
        <f t="shared" si="633"/>
        <v/>
      </c>
      <c r="AE352" s="326" t="str">
        <f t="shared" si="634"/>
        <v/>
      </c>
      <c r="AF352" s="296" t="str">
        <f t="shared" si="635"/>
        <v/>
      </c>
      <c r="AG352" s="296" t="str">
        <f t="shared" si="643"/>
        <v/>
      </c>
      <c r="AH352" s="296">
        <f t="shared" si="644"/>
        <v>0</v>
      </c>
      <c r="AI352" s="296">
        <f t="shared" si="645"/>
        <v>0</v>
      </c>
    </row>
    <row r="353" spans="1:35" hidden="1" x14ac:dyDescent="0.25">
      <c r="A353" s="279">
        <v>4</v>
      </c>
      <c r="B353" s="280" t="str">
        <f t="shared" ref="B353:H353" si="647">B323</f>
        <v/>
      </c>
      <c r="C353" s="280" t="str">
        <f t="shared" si="647"/>
        <v/>
      </c>
      <c r="D353" s="281" t="str">
        <f t="shared" si="647"/>
        <v/>
      </c>
      <c r="E353" s="281" t="str">
        <f t="shared" si="647"/>
        <v/>
      </c>
      <c r="F353" s="325" t="str">
        <f t="shared" si="647"/>
        <v/>
      </c>
      <c r="G353" s="325" t="str">
        <f t="shared" si="647"/>
        <v/>
      </c>
      <c r="H353" s="313" t="str">
        <f t="shared" si="647"/>
        <v/>
      </c>
      <c r="I353" s="281" t="str">
        <f t="shared" si="623"/>
        <v/>
      </c>
      <c r="J353" s="320" t="str">
        <f t="shared" si="623"/>
        <v/>
      </c>
      <c r="K353" s="326" t="str">
        <f t="shared" si="637"/>
        <v/>
      </c>
      <c r="L353" s="296" t="str">
        <f t="shared" si="624"/>
        <v/>
      </c>
      <c r="M353" s="296" t="str">
        <f t="shared" si="638"/>
        <v/>
      </c>
      <c r="N353" s="281" t="str">
        <f t="shared" si="625"/>
        <v/>
      </c>
      <c r="O353" s="320" t="str">
        <f t="shared" si="625"/>
        <v/>
      </c>
      <c r="P353" s="326" t="str">
        <f t="shared" si="639"/>
        <v/>
      </c>
      <c r="Q353" s="296" t="str">
        <f t="shared" si="626"/>
        <v/>
      </c>
      <c r="R353" s="296" t="str">
        <f t="shared" si="640"/>
        <v/>
      </c>
      <c r="S353" s="281" t="str">
        <f t="shared" si="627"/>
        <v/>
      </c>
      <c r="T353" s="320" t="str">
        <f t="shared" si="627"/>
        <v/>
      </c>
      <c r="U353" s="326" t="str">
        <f t="shared" si="628"/>
        <v/>
      </c>
      <c r="V353" s="296" t="str">
        <f t="shared" si="629"/>
        <v/>
      </c>
      <c r="W353" s="296" t="str">
        <f t="shared" si="641"/>
        <v/>
      </c>
      <c r="X353" s="281" t="str">
        <f t="shared" si="630"/>
        <v/>
      </c>
      <c r="Y353" s="320" t="str">
        <f t="shared" si="630"/>
        <v/>
      </c>
      <c r="Z353" s="326" t="str">
        <f t="shared" si="631"/>
        <v/>
      </c>
      <c r="AA353" s="296" t="str">
        <f t="shared" si="632"/>
        <v/>
      </c>
      <c r="AB353" s="296" t="str">
        <f t="shared" si="642"/>
        <v/>
      </c>
      <c r="AC353" s="281" t="str">
        <f t="shared" si="633"/>
        <v/>
      </c>
      <c r="AD353" s="320" t="str">
        <f t="shared" si="633"/>
        <v/>
      </c>
      <c r="AE353" s="326" t="str">
        <f t="shared" si="634"/>
        <v/>
      </c>
      <c r="AF353" s="296" t="str">
        <f t="shared" si="635"/>
        <v/>
      </c>
      <c r="AG353" s="296" t="str">
        <f t="shared" si="643"/>
        <v/>
      </c>
      <c r="AH353" s="296">
        <f t="shared" si="644"/>
        <v>0</v>
      </c>
      <c r="AI353" s="296">
        <f t="shared" si="645"/>
        <v>0</v>
      </c>
    </row>
    <row r="354" spans="1:35" hidden="1" x14ac:dyDescent="0.25">
      <c r="A354" s="279">
        <v>5</v>
      </c>
      <c r="B354" s="280" t="str">
        <f t="shared" ref="B354:H354" si="648">B324</f>
        <v/>
      </c>
      <c r="C354" s="280" t="str">
        <f t="shared" si="648"/>
        <v/>
      </c>
      <c r="D354" s="281" t="str">
        <f t="shared" si="648"/>
        <v/>
      </c>
      <c r="E354" s="281" t="str">
        <f t="shared" si="648"/>
        <v/>
      </c>
      <c r="F354" s="325" t="str">
        <f t="shared" si="648"/>
        <v/>
      </c>
      <c r="G354" s="325" t="str">
        <f t="shared" si="648"/>
        <v/>
      </c>
      <c r="H354" s="313" t="str">
        <f t="shared" si="648"/>
        <v/>
      </c>
      <c r="I354" s="281" t="str">
        <f t="shared" si="623"/>
        <v/>
      </c>
      <c r="J354" s="320" t="str">
        <f t="shared" si="623"/>
        <v/>
      </c>
      <c r="K354" s="326" t="str">
        <f t="shared" si="637"/>
        <v/>
      </c>
      <c r="L354" s="296" t="str">
        <f t="shared" si="624"/>
        <v/>
      </c>
      <c r="M354" s="296" t="str">
        <f t="shared" si="638"/>
        <v/>
      </c>
      <c r="N354" s="281" t="str">
        <f t="shared" si="625"/>
        <v/>
      </c>
      <c r="O354" s="320" t="str">
        <f t="shared" si="625"/>
        <v/>
      </c>
      <c r="P354" s="326" t="str">
        <f t="shared" si="639"/>
        <v/>
      </c>
      <c r="Q354" s="296" t="str">
        <f t="shared" si="626"/>
        <v/>
      </c>
      <c r="R354" s="296" t="str">
        <f t="shared" si="640"/>
        <v/>
      </c>
      <c r="S354" s="281" t="str">
        <f t="shared" si="627"/>
        <v/>
      </c>
      <c r="T354" s="320" t="str">
        <f t="shared" si="627"/>
        <v/>
      </c>
      <c r="U354" s="326" t="str">
        <f t="shared" si="628"/>
        <v/>
      </c>
      <c r="V354" s="296" t="str">
        <f t="shared" si="629"/>
        <v/>
      </c>
      <c r="W354" s="296" t="str">
        <f t="shared" si="641"/>
        <v/>
      </c>
      <c r="X354" s="281" t="str">
        <f t="shared" si="630"/>
        <v/>
      </c>
      <c r="Y354" s="320" t="str">
        <f t="shared" si="630"/>
        <v/>
      </c>
      <c r="Z354" s="326" t="str">
        <f t="shared" si="631"/>
        <v/>
      </c>
      <c r="AA354" s="296" t="str">
        <f t="shared" si="632"/>
        <v/>
      </c>
      <c r="AB354" s="296" t="str">
        <f t="shared" si="642"/>
        <v/>
      </c>
      <c r="AC354" s="281" t="str">
        <f t="shared" si="633"/>
        <v/>
      </c>
      <c r="AD354" s="320" t="str">
        <f t="shared" si="633"/>
        <v/>
      </c>
      <c r="AE354" s="326" t="str">
        <f t="shared" si="634"/>
        <v/>
      </c>
      <c r="AF354" s="296" t="str">
        <f t="shared" si="635"/>
        <v/>
      </c>
      <c r="AG354" s="296" t="str">
        <f t="shared" si="643"/>
        <v/>
      </c>
      <c r="AH354" s="296">
        <f t="shared" si="644"/>
        <v>0</v>
      </c>
      <c r="AI354" s="296">
        <f t="shared" si="645"/>
        <v>0</v>
      </c>
    </row>
    <row r="355" spans="1:35" hidden="1" x14ac:dyDescent="0.25">
      <c r="A355" s="279">
        <v>6</v>
      </c>
      <c r="B355" s="280" t="str">
        <f t="shared" ref="B355:H355" si="649">B325</f>
        <v/>
      </c>
      <c r="C355" s="280" t="str">
        <f t="shared" si="649"/>
        <v/>
      </c>
      <c r="D355" s="281" t="str">
        <f t="shared" si="649"/>
        <v/>
      </c>
      <c r="E355" s="281" t="str">
        <f t="shared" si="649"/>
        <v/>
      </c>
      <c r="F355" s="325" t="str">
        <f t="shared" si="649"/>
        <v/>
      </c>
      <c r="G355" s="325" t="str">
        <f t="shared" si="649"/>
        <v/>
      </c>
      <c r="H355" s="313" t="str">
        <f t="shared" si="649"/>
        <v/>
      </c>
      <c r="I355" s="281" t="str">
        <f t="shared" si="623"/>
        <v/>
      </c>
      <c r="J355" s="320" t="str">
        <f t="shared" si="623"/>
        <v/>
      </c>
      <c r="K355" s="326" t="str">
        <f t="shared" si="637"/>
        <v/>
      </c>
      <c r="L355" s="296" t="str">
        <f t="shared" si="624"/>
        <v/>
      </c>
      <c r="M355" s="296" t="str">
        <f t="shared" si="638"/>
        <v/>
      </c>
      <c r="N355" s="281" t="str">
        <f t="shared" si="625"/>
        <v/>
      </c>
      <c r="O355" s="320" t="str">
        <f t="shared" si="625"/>
        <v/>
      </c>
      <c r="P355" s="326" t="str">
        <f t="shared" si="639"/>
        <v/>
      </c>
      <c r="Q355" s="296" t="str">
        <f t="shared" si="626"/>
        <v/>
      </c>
      <c r="R355" s="296" t="str">
        <f t="shared" si="640"/>
        <v/>
      </c>
      <c r="S355" s="281" t="str">
        <f t="shared" si="627"/>
        <v/>
      </c>
      <c r="T355" s="320" t="str">
        <f t="shared" si="627"/>
        <v/>
      </c>
      <c r="U355" s="326" t="str">
        <f t="shared" si="628"/>
        <v/>
      </c>
      <c r="V355" s="296" t="str">
        <f t="shared" si="629"/>
        <v/>
      </c>
      <c r="W355" s="296" t="str">
        <f t="shared" si="641"/>
        <v/>
      </c>
      <c r="X355" s="281" t="str">
        <f t="shared" si="630"/>
        <v/>
      </c>
      <c r="Y355" s="320" t="str">
        <f t="shared" si="630"/>
        <v/>
      </c>
      <c r="Z355" s="326" t="str">
        <f t="shared" si="631"/>
        <v/>
      </c>
      <c r="AA355" s="296" t="str">
        <f t="shared" si="632"/>
        <v/>
      </c>
      <c r="AB355" s="296" t="str">
        <f t="shared" si="642"/>
        <v/>
      </c>
      <c r="AC355" s="281" t="str">
        <f t="shared" si="633"/>
        <v/>
      </c>
      <c r="AD355" s="320" t="str">
        <f t="shared" si="633"/>
        <v/>
      </c>
      <c r="AE355" s="326" t="str">
        <f t="shared" si="634"/>
        <v/>
      </c>
      <c r="AF355" s="296" t="str">
        <f t="shared" si="635"/>
        <v/>
      </c>
      <c r="AG355" s="296" t="str">
        <f t="shared" si="643"/>
        <v/>
      </c>
      <c r="AH355" s="296">
        <f t="shared" si="644"/>
        <v>0</v>
      </c>
      <c r="AI355" s="296">
        <f t="shared" si="645"/>
        <v>0</v>
      </c>
    </row>
    <row r="356" spans="1:35" hidden="1" x14ac:dyDescent="0.25">
      <c r="A356" s="279">
        <v>7</v>
      </c>
      <c r="B356" s="280" t="str">
        <f t="shared" ref="B356:H356" si="650">B326</f>
        <v/>
      </c>
      <c r="C356" s="280" t="str">
        <f t="shared" si="650"/>
        <v/>
      </c>
      <c r="D356" s="281" t="str">
        <f t="shared" si="650"/>
        <v/>
      </c>
      <c r="E356" s="281" t="str">
        <f t="shared" si="650"/>
        <v/>
      </c>
      <c r="F356" s="325" t="str">
        <f t="shared" si="650"/>
        <v/>
      </c>
      <c r="G356" s="325" t="str">
        <f t="shared" si="650"/>
        <v/>
      </c>
      <c r="H356" s="313" t="str">
        <f t="shared" si="650"/>
        <v/>
      </c>
      <c r="I356" s="281" t="str">
        <f t="shared" si="623"/>
        <v/>
      </c>
      <c r="J356" s="320" t="str">
        <f t="shared" si="623"/>
        <v/>
      </c>
      <c r="K356" s="326" t="str">
        <f t="shared" si="637"/>
        <v/>
      </c>
      <c r="L356" s="296" t="str">
        <f t="shared" si="624"/>
        <v/>
      </c>
      <c r="M356" s="296" t="str">
        <f t="shared" si="638"/>
        <v/>
      </c>
      <c r="N356" s="281" t="str">
        <f t="shared" si="625"/>
        <v/>
      </c>
      <c r="O356" s="320" t="str">
        <f t="shared" si="625"/>
        <v/>
      </c>
      <c r="P356" s="326" t="str">
        <f t="shared" si="639"/>
        <v/>
      </c>
      <c r="Q356" s="296" t="str">
        <f t="shared" si="626"/>
        <v/>
      </c>
      <c r="R356" s="296" t="str">
        <f t="shared" si="640"/>
        <v/>
      </c>
      <c r="S356" s="281" t="str">
        <f t="shared" si="627"/>
        <v/>
      </c>
      <c r="T356" s="320" t="str">
        <f t="shared" si="627"/>
        <v/>
      </c>
      <c r="U356" s="326" t="str">
        <f t="shared" si="628"/>
        <v/>
      </c>
      <c r="V356" s="296" t="str">
        <f t="shared" si="629"/>
        <v/>
      </c>
      <c r="W356" s="296" t="str">
        <f t="shared" si="641"/>
        <v/>
      </c>
      <c r="X356" s="281" t="str">
        <f t="shared" si="630"/>
        <v/>
      </c>
      <c r="Y356" s="320" t="str">
        <f t="shared" si="630"/>
        <v/>
      </c>
      <c r="Z356" s="326" t="str">
        <f t="shared" si="631"/>
        <v/>
      </c>
      <c r="AA356" s="296" t="str">
        <f t="shared" si="632"/>
        <v/>
      </c>
      <c r="AB356" s="296" t="str">
        <f t="shared" si="642"/>
        <v/>
      </c>
      <c r="AC356" s="281" t="str">
        <f t="shared" si="633"/>
        <v/>
      </c>
      <c r="AD356" s="320" t="str">
        <f t="shared" si="633"/>
        <v/>
      </c>
      <c r="AE356" s="326" t="str">
        <f t="shared" si="634"/>
        <v/>
      </c>
      <c r="AF356" s="296" t="str">
        <f t="shared" si="635"/>
        <v/>
      </c>
      <c r="AG356" s="296" t="str">
        <f t="shared" si="643"/>
        <v/>
      </c>
      <c r="AH356" s="296">
        <f t="shared" si="644"/>
        <v>0</v>
      </c>
      <c r="AI356" s="296">
        <f t="shared" si="645"/>
        <v>0</v>
      </c>
    </row>
    <row r="357" spans="1:35" hidden="1" x14ac:dyDescent="0.25">
      <c r="A357" s="279">
        <v>8</v>
      </c>
      <c r="B357" s="280" t="str">
        <f t="shared" ref="B357:H357" si="651">B327</f>
        <v/>
      </c>
      <c r="C357" s="280" t="str">
        <f t="shared" si="651"/>
        <v/>
      </c>
      <c r="D357" s="281" t="str">
        <f t="shared" si="651"/>
        <v/>
      </c>
      <c r="E357" s="281" t="str">
        <f t="shared" si="651"/>
        <v/>
      </c>
      <c r="F357" s="325" t="str">
        <f t="shared" si="651"/>
        <v/>
      </c>
      <c r="G357" s="325" t="str">
        <f t="shared" si="651"/>
        <v/>
      </c>
      <c r="H357" s="313" t="str">
        <f t="shared" si="651"/>
        <v/>
      </c>
      <c r="I357" s="281" t="str">
        <f t="shared" si="623"/>
        <v/>
      </c>
      <c r="J357" s="320" t="str">
        <f t="shared" si="623"/>
        <v/>
      </c>
      <c r="K357" s="326" t="str">
        <f t="shared" si="637"/>
        <v/>
      </c>
      <c r="L357" s="296" t="str">
        <f t="shared" si="624"/>
        <v/>
      </c>
      <c r="M357" s="296" t="str">
        <f t="shared" si="638"/>
        <v/>
      </c>
      <c r="N357" s="281" t="str">
        <f t="shared" si="625"/>
        <v/>
      </c>
      <c r="O357" s="320" t="str">
        <f t="shared" si="625"/>
        <v/>
      </c>
      <c r="P357" s="326" t="str">
        <f t="shared" si="639"/>
        <v/>
      </c>
      <c r="Q357" s="296" t="str">
        <f t="shared" si="626"/>
        <v/>
      </c>
      <c r="R357" s="296" t="str">
        <f t="shared" si="640"/>
        <v/>
      </c>
      <c r="S357" s="281" t="str">
        <f t="shared" si="627"/>
        <v/>
      </c>
      <c r="T357" s="320" t="str">
        <f t="shared" si="627"/>
        <v/>
      </c>
      <c r="U357" s="326" t="str">
        <f t="shared" si="628"/>
        <v/>
      </c>
      <c r="V357" s="296" t="str">
        <f t="shared" si="629"/>
        <v/>
      </c>
      <c r="W357" s="296" t="str">
        <f t="shared" si="641"/>
        <v/>
      </c>
      <c r="X357" s="281" t="str">
        <f t="shared" si="630"/>
        <v/>
      </c>
      <c r="Y357" s="320" t="str">
        <f t="shared" si="630"/>
        <v/>
      </c>
      <c r="Z357" s="326" t="str">
        <f t="shared" si="631"/>
        <v/>
      </c>
      <c r="AA357" s="296" t="str">
        <f t="shared" si="632"/>
        <v/>
      </c>
      <c r="AB357" s="296" t="str">
        <f t="shared" si="642"/>
        <v/>
      </c>
      <c r="AC357" s="281" t="str">
        <f t="shared" si="633"/>
        <v/>
      </c>
      <c r="AD357" s="320" t="str">
        <f t="shared" si="633"/>
        <v/>
      </c>
      <c r="AE357" s="326" t="str">
        <f t="shared" si="634"/>
        <v/>
      </c>
      <c r="AF357" s="296" t="str">
        <f t="shared" si="635"/>
        <v/>
      </c>
      <c r="AG357" s="296" t="str">
        <f t="shared" si="643"/>
        <v/>
      </c>
      <c r="AH357" s="296">
        <f t="shared" si="644"/>
        <v>0</v>
      </c>
      <c r="AI357" s="296">
        <f t="shared" si="645"/>
        <v>0</v>
      </c>
    </row>
    <row r="358" spans="1:35" hidden="1" x14ac:dyDescent="0.25">
      <c r="A358" s="279">
        <v>9</v>
      </c>
      <c r="B358" s="280" t="str">
        <f t="shared" ref="B358:H358" si="652">B328</f>
        <v/>
      </c>
      <c r="C358" s="280" t="str">
        <f t="shared" si="652"/>
        <v/>
      </c>
      <c r="D358" s="281" t="str">
        <f t="shared" si="652"/>
        <v/>
      </c>
      <c r="E358" s="281" t="str">
        <f t="shared" si="652"/>
        <v/>
      </c>
      <c r="F358" s="325" t="str">
        <f t="shared" si="652"/>
        <v/>
      </c>
      <c r="G358" s="325" t="str">
        <f t="shared" si="652"/>
        <v/>
      </c>
      <c r="H358" s="313" t="str">
        <f t="shared" si="652"/>
        <v/>
      </c>
      <c r="I358" s="281" t="str">
        <f t="shared" si="623"/>
        <v/>
      </c>
      <c r="J358" s="320" t="str">
        <f t="shared" si="623"/>
        <v/>
      </c>
      <c r="K358" s="326" t="str">
        <f t="shared" si="637"/>
        <v/>
      </c>
      <c r="L358" s="296" t="str">
        <f t="shared" si="624"/>
        <v/>
      </c>
      <c r="M358" s="296" t="str">
        <f t="shared" si="638"/>
        <v/>
      </c>
      <c r="N358" s="281" t="str">
        <f t="shared" si="625"/>
        <v/>
      </c>
      <c r="O358" s="320" t="str">
        <f t="shared" si="625"/>
        <v/>
      </c>
      <c r="P358" s="326" t="str">
        <f t="shared" si="639"/>
        <v/>
      </c>
      <c r="Q358" s="296" t="str">
        <f t="shared" si="626"/>
        <v/>
      </c>
      <c r="R358" s="296" t="str">
        <f t="shared" si="640"/>
        <v/>
      </c>
      <c r="S358" s="281" t="str">
        <f t="shared" si="627"/>
        <v/>
      </c>
      <c r="T358" s="320" t="str">
        <f t="shared" si="627"/>
        <v/>
      </c>
      <c r="U358" s="326" t="str">
        <f t="shared" si="628"/>
        <v/>
      </c>
      <c r="V358" s="296" t="str">
        <f t="shared" si="629"/>
        <v/>
      </c>
      <c r="W358" s="296" t="str">
        <f t="shared" si="641"/>
        <v/>
      </c>
      <c r="X358" s="281" t="str">
        <f t="shared" si="630"/>
        <v/>
      </c>
      <c r="Y358" s="320" t="str">
        <f t="shared" si="630"/>
        <v/>
      </c>
      <c r="Z358" s="326" t="str">
        <f t="shared" si="631"/>
        <v/>
      </c>
      <c r="AA358" s="296" t="str">
        <f t="shared" si="632"/>
        <v/>
      </c>
      <c r="AB358" s="296" t="str">
        <f t="shared" si="642"/>
        <v/>
      </c>
      <c r="AC358" s="281" t="str">
        <f t="shared" si="633"/>
        <v/>
      </c>
      <c r="AD358" s="320" t="str">
        <f t="shared" si="633"/>
        <v/>
      </c>
      <c r="AE358" s="326" t="str">
        <f t="shared" si="634"/>
        <v/>
      </c>
      <c r="AF358" s="296" t="str">
        <f t="shared" si="635"/>
        <v/>
      </c>
      <c r="AG358" s="296" t="str">
        <f t="shared" si="643"/>
        <v/>
      </c>
      <c r="AH358" s="296">
        <f t="shared" si="644"/>
        <v>0</v>
      </c>
      <c r="AI358" s="296">
        <f t="shared" si="645"/>
        <v>0</v>
      </c>
    </row>
    <row r="359" spans="1:35" hidden="1" x14ac:dyDescent="0.25">
      <c r="A359" s="279">
        <v>10</v>
      </c>
      <c r="B359" s="280" t="str">
        <f t="shared" ref="B359:H359" si="653">B329</f>
        <v/>
      </c>
      <c r="C359" s="280" t="str">
        <f t="shared" si="653"/>
        <v/>
      </c>
      <c r="D359" s="281" t="str">
        <f t="shared" si="653"/>
        <v/>
      </c>
      <c r="E359" s="281" t="str">
        <f t="shared" si="653"/>
        <v/>
      </c>
      <c r="F359" s="325" t="str">
        <f t="shared" si="653"/>
        <v/>
      </c>
      <c r="G359" s="325" t="str">
        <f t="shared" si="653"/>
        <v/>
      </c>
      <c r="H359" s="313" t="str">
        <f t="shared" si="653"/>
        <v/>
      </c>
      <c r="I359" s="281" t="str">
        <f t="shared" si="623"/>
        <v/>
      </c>
      <c r="J359" s="320" t="str">
        <f t="shared" si="623"/>
        <v/>
      </c>
      <c r="K359" s="326" t="str">
        <f t="shared" si="637"/>
        <v/>
      </c>
      <c r="L359" s="296" t="str">
        <f t="shared" si="624"/>
        <v/>
      </c>
      <c r="M359" s="296" t="str">
        <f t="shared" si="638"/>
        <v/>
      </c>
      <c r="N359" s="281" t="str">
        <f t="shared" si="625"/>
        <v/>
      </c>
      <c r="O359" s="320" t="str">
        <f t="shared" si="625"/>
        <v/>
      </c>
      <c r="P359" s="326" t="str">
        <f t="shared" si="639"/>
        <v/>
      </c>
      <c r="Q359" s="296" t="str">
        <f t="shared" si="626"/>
        <v/>
      </c>
      <c r="R359" s="296" t="str">
        <f t="shared" si="640"/>
        <v/>
      </c>
      <c r="S359" s="281" t="str">
        <f t="shared" si="627"/>
        <v/>
      </c>
      <c r="T359" s="320" t="str">
        <f t="shared" si="627"/>
        <v/>
      </c>
      <c r="U359" s="326" t="str">
        <f t="shared" si="628"/>
        <v/>
      </c>
      <c r="V359" s="296" t="str">
        <f t="shared" si="629"/>
        <v/>
      </c>
      <c r="W359" s="296" t="str">
        <f t="shared" si="641"/>
        <v/>
      </c>
      <c r="X359" s="281" t="str">
        <f t="shared" si="630"/>
        <v/>
      </c>
      <c r="Y359" s="320" t="str">
        <f t="shared" si="630"/>
        <v/>
      </c>
      <c r="Z359" s="326" t="str">
        <f t="shared" si="631"/>
        <v/>
      </c>
      <c r="AA359" s="296" t="str">
        <f t="shared" si="632"/>
        <v/>
      </c>
      <c r="AB359" s="296" t="str">
        <f t="shared" si="642"/>
        <v/>
      </c>
      <c r="AC359" s="281" t="str">
        <f t="shared" si="633"/>
        <v/>
      </c>
      <c r="AD359" s="320" t="str">
        <f t="shared" si="633"/>
        <v/>
      </c>
      <c r="AE359" s="326" t="str">
        <f t="shared" si="634"/>
        <v/>
      </c>
      <c r="AF359" s="296" t="str">
        <f t="shared" si="635"/>
        <v/>
      </c>
      <c r="AG359" s="296" t="str">
        <f t="shared" si="643"/>
        <v/>
      </c>
      <c r="AH359" s="296">
        <f t="shared" si="644"/>
        <v>0</v>
      </c>
      <c r="AI359" s="296">
        <f t="shared" si="645"/>
        <v>0</v>
      </c>
    </row>
    <row r="360" spans="1:35" hidden="1" x14ac:dyDescent="0.25">
      <c r="A360" s="279">
        <v>11</v>
      </c>
      <c r="B360" s="280" t="str">
        <f t="shared" ref="B360:H360" si="654">B330</f>
        <v/>
      </c>
      <c r="C360" s="280" t="str">
        <f t="shared" si="654"/>
        <v/>
      </c>
      <c r="D360" s="281" t="str">
        <f t="shared" si="654"/>
        <v/>
      </c>
      <c r="E360" s="281" t="str">
        <f t="shared" si="654"/>
        <v/>
      </c>
      <c r="F360" s="325" t="str">
        <f t="shared" si="654"/>
        <v/>
      </c>
      <c r="G360" s="325" t="str">
        <f t="shared" si="654"/>
        <v/>
      </c>
      <c r="H360" s="313" t="str">
        <f t="shared" si="654"/>
        <v/>
      </c>
      <c r="I360" s="281" t="str">
        <f t="shared" si="623"/>
        <v/>
      </c>
      <c r="J360" s="320" t="str">
        <f t="shared" si="623"/>
        <v/>
      </c>
      <c r="K360" s="326" t="str">
        <f t="shared" si="637"/>
        <v/>
      </c>
      <c r="L360" s="296" t="str">
        <f t="shared" si="624"/>
        <v/>
      </c>
      <c r="M360" s="296" t="str">
        <f t="shared" si="638"/>
        <v/>
      </c>
      <c r="N360" s="281" t="str">
        <f t="shared" si="625"/>
        <v/>
      </c>
      <c r="O360" s="320" t="str">
        <f t="shared" si="625"/>
        <v/>
      </c>
      <c r="P360" s="326" t="str">
        <f t="shared" si="639"/>
        <v/>
      </c>
      <c r="Q360" s="296" t="str">
        <f t="shared" si="626"/>
        <v/>
      </c>
      <c r="R360" s="296" t="str">
        <f t="shared" si="640"/>
        <v/>
      </c>
      <c r="S360" s="281" t="str">
        <f t="shared" si="627"/>
        <v/>
      </c>
      <c r="T360" s="320" t="str">
        <f t="shared" si="627"/>
        <v/>
      </c>
      <c r="U360" s="326" t="str">
        <f t="shared" si="628"/>
        <v/>
      </c>
      <c r="V360" s="296" t="str">
        <f t="shared" si="629"/>
        <v/>
      </c>
      <c r="W360" s="296" t="str">
        <f t="shared" si="641"/>
        <v/>
      </c>
      <c r="X360" s="281" t="str">
        <f t="shared" si="630"/>
        <v/>
      </c>
      <c r="Y360" s="320" t="str">
        <f t="shared" si="630"/>
        <v/>
      </c>
      <c r="Z360" s="326" t="str">
        <f t="shared" si="631"/>
        <v/>
      </c>
      <c r="AA360" s="296" t="str">
        <f t="shared" si="632"/>
        <v/>
      </c>
      <c r="AB360" s="296" t="str">
        <f t="shared" si="642"/>
        <v/>
      </c>
      <c r="AC360" s="281" t="str">
        <f t="shared" si="633"/>
        <v/>
      </c>
      <c r="AD360" s="320" t="str">
        <f t="shared" si="633"/>
        <v/>
      </c>
      <c r="AE360" s="326" t="str">
        <f t="shared" si="634"/>
        <v/>
      </c>
      <c r="AF360" s="296" t="str">
        <f t="shared" si="635"/>
        <v/>
      </c>
      <c r="AG360" s="296" t="str">
        <f t="shared" si="643"/>
        <v/>
      </c>
      <c r="AH360" s="296">
        <f t="shared" si="644"/>
        <v>0</v>
      </c>
      <c r="AI360" s="296">
        <f t="shared" si="645"/>
        <v>0</v>
      </c>
    </row>
    <row r="361" spans="1:35" hidden="1" x14ac:dyDescent="0.25">
      <c r="A361" s="279">
        <v>12</v>
      </c>
      <c r="B361" s="280" t="str">
        <f t="shared" ref="B361:H361" si="655">B331</f>
        <v/>
      </c>
      <c r="C361" s="280" t="str">
        <f t="shared" si="655"/>
        <v/>
      </c>
      <c r="D361" s="281" t="str">
        <f t="shared" si="655"/>
        <v/>
      </c>
      <c r="E361" s="281" t="str">
        <f t="shared" si="655"/>
        <v/>
      </c>
      <c r="F361" s="325" t="str">
        <f t="shared" si="655"/>
        <v/>
      </c>
      <c r="G361" s="325" t="str">
        <f t="shared" si="655"/>
        <v/>
      </c>
      <c r="H361" s="313" t="str">
        <f t="shared" si="655"/>
        <v/>
      </c>
      <c r="I361" s="281" t="str">
        <f t="shared" si="623"/>
        <v/>
      </c>
      <c r="J361" s="320" t="str">
        <f t="shared" si="623"/>
        <v/>
      </c>
      <c r="K361" s="326" t="str">
        <f t="shared" si="637"/>
        <v/>
      </c>
      <c r="L361" s="296" t="str">
        <f t="shared" si="624"/>
        <v/>
      </c>
      <c r="M361" s="296" t="str">
        <f t="shared" si="638"/>
        <v/>
      </c>
      <c r="N361" s="281" t="str">
        <f t="shared" si="625"/>
        <v/>
      </c>
      <c r="O361" s="320" t="str">
        <f t="shared" si="625"/>
        <v/>
      </c>
      <c r="P361" s="326" t="str">
        <f t="shared" si="639"/>
        <v/>
      </c>
      <c r="Q361" s="296" t="str">
        <f t="shared" si="626"/>
        <v/>
      </c>
      <c r="R361" s="296" t="str">
        <f t="shared" si="640"/>
        <v/>
      </c>
      <c r="S361" s="281" t="str">
        <f t="shared" si="627"/>
        <v/>
      </c>
      <c r="T361" s="320" t="str">
        <f t="shared" si="627"/>
        <v/>
      </c>
      <c r="U361" s="326" t="str">
        <f t="shared" si="628"/>
        <v/>
      </c>
      <c r="V361" s="296" t="str">
        <f t="shared" si="629"/>
        <v/>
      </c>
      <c r="W361" s="296" t="str">
        <f t="shared" si="641"/>
        <v/>
      </c>
      <c r="X361" s="281" t="str">
        <f t="shared" si="630"/>
        <v/>
      </c>
      <c r="Y361" s="320" t="str">
        <f t="shared" si="630"/>
        <v/>
      </c>
      <c r="Z361" s="326" t="str">
        <f t="shared" si="631"/>
        <v/>
      </c>
      <c r="AA361" s="296" t="str">
        <f t="shared" si="632"/>
        <v/>
      </c>
      <c r="AB361" s="296" t="str">
        <f t="shared" si="642"/>
        <v/>
      </c>
      <c r="AC361" s="281" t="str">
        <f t="shared" si="633"/>
        <v/>
      </c>
      <c r="AD361" s="320" t="str">
        <f t="shared" si="633"/>
        <v/>
      </c>
      <c r="AE361" s="326" t="str">
        <f t="shared" si="634"/>
        <v/>
      </c>
      <c r="AF361" s="296" t="str">
        <f t="shared" si="635"/>
        <v/>
      </c>
      <c r="AG361" s="296" t="str">
        <f t="shared" si="643"/>
        <v/>
      </c>
      <c r="AH361" s="296">
        <f t="shared" si="644"/>
        <v>0</v>
      </c>
      <c r="AI361" s="296">
        <f t="shared" si="645"/>
        <v>0</v>
      </c>
    </row>
    <row r="362" spans="1:35" hidden="1" x14ac:dyDescent="0.25">
      <c r="A362" s="279">
        <v>13</v>
      </c>
      <c r="B362" s="280" t="str">
        <f t="shared" ref="B362:H362" si="656">B332</f>
        <v/>
      </c>
      <c r="C362" s="280" t="str">
        <f t="shared" si="656"/>
        <v/>
      </c>
      <c r="D362" s="281" t="str">
        <f t="shared" si="656"/>
        <v/>
      </c>
      <c r="E362" s="281" t="str">
        <f t="shared" si="656"/>
        <v/>
      </c>
      <c r="F362" s="325" t="str">
        <f t="shared" si="656"/>
        <v/>
      </c>
      <c r="G362" s="325" t="str">
        <f t="shared" si="656"/>
        <v/>
      </c>
      <c r="H362" s="313" t="str">
        <f t="shared" si="656"/>
        <v/>
      </c>
      <c r="I362" s="281" t="str">
        <f t="shared" si="623"/>
        <v/>
      </c>
      <c r="J362" s="320" t="str">
        <f t="shared" si="623"/>
        <v/>
      </c>
      <c r="K362" s="326" t="str">
        <f t="shared" si="637"/>
        <v/>
      </c>
      <c r="L362" s="296" t="str">
        <f t="shared" si="624"/>
        <v/>
      </c>
      <c r="M362" s="296" t="str">
        <f t="shared" si="638"/>
        <v/>
      </c>
      <c r="N362" s="281" t="str">
        <f t="shared" si="625"/>
        <v/>
      </c>
      <c r="O362" s="320" t="str">
        <f t="shared" si="625"/>
        <v/>
      </c>
      <c r="P362" s="326" t="str">
        <f t="shared" si="639"/>
        <v/>
      </c>
      <c r="Q362" s="296" t="str">
        <f t="shared" si="626"/>
        <v/>
      </c>
      <c r="R362" s="296" t="str">
        <f t="shared" si="640"/>
        <v/>
      </c>
      <c r="S362" s="281" t="str">
        <f t="shared" si="627"/>
        <v/>
      </c>
      <c r="T362" s="320" t="str">
        <f t="shared" si="627"/>
        <v/>
      </c>
      <c r="U362" s="326" t="str">
        <f t="shared" si="628"/>
        <v/>
      </c>
      <c r="V362" s="296" t="str">
        <f t="shared" si="629"/>
        <v/>
      </c>
      <c r="W362" s="296" t="str">
        <f t="shared" si="641"/>
        <v/>
      </c>
      <c r="X362" s="281" t="str">
        <f t="shared" si="630"/>
        <v/>
      </c>
      <c r="Y362" s="320" t="str">
        <f t="shared" si="630"/>
        <v/>
      </c>
      <c r="Z362" s="326" t="str">
        <f t="shared" si="631"/>
        <v/>
      </c>
      <c r="AA362" s="296" t="str">
        <f t="shared" si="632"/>
        <v/>
      </c>
      <c r="AB362" s="296" t="str">
        <f t="shared" si="642"/>
        <v/>
      </c>
      <c r="AC362" s="281" t="str">
        <f t="shared" si="633"/>
        <v/>
      </c>
      <c r="AD362" s="320" t="str">
        <f t="shared" si="633"/>
        <v/>
      </c>
      <c r="AE362" s="326" t="str">
        <f t="shared" si="634"/>
        <v/>
      </c>
      <c r="AF362" s="296" t="str">
        <f t="shared" si="635"/>
        <v/>
      </c>
      <c r="AG362" s="296" t="str">
        <f t="shared" si="643"/>
        <v/>
      </c>
      <c r="AH362" s="296">
        <f t="shared" si="644"/>
        <v>0</v>
      </c>
      <c r="AI362" s="296">
        <f t="shared" si="645"/>
        <v>0</v>
      </c>
    </row>
    <row r="363" spans="1:35" hidden="1" x14ac:dyDescent="0.25">
      <c r="A363" s="279">
        <v>14</v>
      </c>
      <c r="B363" s="280" t="str">
        <f t="shared" ref="B363:H363" si="657">B333</f>
        <v/>
      </c>
      <c r="C363" s="280" t="str">
        <f t="shared" si="657"/>
        <v/>
      </c>
      <c r="D363" s="281" t="str">
        <f t="shared" si="657"/>
        <v/>
      </c>
      <c r="E363" s="281" t="str">
        <f t="shared" si="657"/>
        <v/>
      </c>
      <c r="F363" s="325" t="str">
        <f t="shared" si="657"/>
        <v/>
      </c>
      <c r="G363" s="325" t="str">
        <f t="shared" si="657"/>
        <v/>
      </c>
      <c r="H363" s="313" t="str">
        <f t="shared" si="657"/>
        <v/>
      </c>
      <c r="I363" s="281" t="str">
        <f t="shared" si="623"/>
        <v/>
      </c>
      <c r="J363" s="320" t="str">
        <f t="shared" si="623"/>
        <v/>
      </c>
      <c r="K363" s="326" t="str">
        <f t="shared" si="637"/>
        <v/>
      </c>
      <c r="L363" s="296" t="str">
        <f t="shared" si="624"/>
        <v/>
      </c>
      <c r="M363" s="296" t="str">
        <f t="shared" si="638"/>
        <v/>
      </c>
      <c r="N363" s="281" t="str">
        <f t="shared" si="625"/>
        <v/>
      </c>
      <c r="O363" s="320" t="str">
        <f t="shared" si="625"/>
        <v/>
      </c>
      <c r="P363" s="326" t="str">
        <f t="shared" si="639"/>
        <v/>
      </c>
      <c r="Q363" s="296" t="str">
        <f t="shared" si="626"/>
        <v/>
      </c>
      <c r="R363" s="296" t="str">
        <f t="shared" si="640"/>
        <v/>
      </c>
      <c r="S363" s="281" t="str">
        <f t="shared" si="627"/>
        <v/>
      </c>
      <c r="T363" s="320" t="str">
        <f t="shared" si="627"/>
        <v/>
      </c>
      <c r="U363" s="326" t="str">
        <f t="shared" si="628"/>
        <v/>
      </c>
      <c r="V363" s="296" t="str">
        <f t="shared" si="629"/>
        <v/>
      </c>
      <c r="W363" s="296" t="str">
        <f t="shared" si="641"/>
        <v/>
      </c>
      <c r="X363" s="281" t="str">
        <f t="shared" si="630"/>
        <v/>
      </c>
      <c r="Y363" s="320" t="str">
        <f t="shared" si="630"/>
        <v/>
      </c>
      <c r="Z363" s="326" t="str">
        <f t="shared" si="631"/>
        <v/>
      </c>
      <c r="AA363" s="296" t="str">
        <f t="shared" si="632"/>
        <v/>
      </c>
      <c r="AB363" s="296" t="str">
        <f t="shared" si="642"/>
        <v/>
      </c>
      <c r="AC363" s="281" t="str">
        <f t="shared" si="633"/>
        <v/>
      </c>
      <c r="AD363" s="320" t="str">
        <f t="shared" si="633"/>
        <v/>
      </c>
      <c r="AE363" s="326" t="str">
        <f t="shared" si="634"/>
        <v/>
      </c>
      <c r="AF363" s="296" t="str">
        <f t="shared" si="635"/>
        <v/>
      </c>
      <c r="AG363" s="296" t="str">
        <f t="shared" si="643"/>
        <v/>
      </c>
      <c r="AH363" s="296">
        <f t="shared" si="644"/>
        <v>0</v>
      </c>
      <c r="AI363" s="296">
        <f t="shared" si="645"/>
        <v>0</v>
      </c>
    </row>
    <row r="364" spans="1:35" hidden="1" x14ac:dyDescent="0.25">
      <c r="A364" s="279">
        <v>15</v>
      </c>
      <c r="B364" s="280" t="str">
        <f t="shared" ref="B364:H364" si="658">B334</f>
        <v/>
      </c>
      <c r="C364" s="280" t="str">
        <f t="shared" si="658"/>
        <v/>
      </c>
      <c r="D364" s="281" t="str">
        <f t="shared" si="658"/>
        <v/>
      </c>
      <c r="E364" s="281" t="str">
        <f t="shared" si="658"/>
        <v/>
      </c>
      <c r="F364" s="325" t="str">
        <f t="shared" si="658"/>
        <v/>
      </c>
      <c r="G364" s="325" t="str">
        <f t="shared" si="658"/>
        <v/>
      </c>
      <c r="H364" s="313" t="str">
        <f t="shared" si="658"/>
        <v/>
      </c>
      <c r="I364" s="281" t="str">
        <f t="shared" si="623"/>
        <v/>
      </c>
      <c r="J364" s="320" t="str">
        <f t="shared" si="623"/>
        <v/>
      </c>
      <c r="K364" s="326" t="str">
        <f t="shared" si="637"/>
        <v/>
      </c>
      <c r="L364" s="296" t="str">
        <f t="shared" si="624"/>
        <v/>
      </c>
      <c r="M364" s="296" t="str">
        <f t="shared" si="638"/>
        <v/>
      </c>
      <c r="N364" s="281" t="str">
        <f t="shared" si="625"/>
        <v/>
      </c>
      <c r="O364" s="320" t="str">
        <f t="shared" si="625"/>
        <v/>
      </c>
      <c r="P364" s="326" t="str">
        <f t="shared" si="639"/>
        <v/>
      </c>
      <c r="Q364" s="296" t="str">
        <f t="shared" si="626"/>
        <v/>
      </c>
      <c r="R364" s="296" t="str">
        <f t="shared" si="640"/>
        <v/>
      </c>
      <c r="S364" s="281" t="str">
        <f t="shared" si="627"/>
        <v/>
      </c>
      <c r="T364" s="320" t="str">
        <f t="shared" si="627"/>
        <v/>
      </c>
      <c r="U364" s="326" t="str">
        <f t="shared" si="628"/>
        <v/>
      </c>
      <c r="V364" s="296" t="str">
        <f t="shared" si="629"/>
        <v/>
      </c>
      <c r="W364" s="296" t="str">
        <f t="shared" si="641"/>
        <v/>
      </c>
      <c r="X364" s="281" t="str">
        <f t="shared" si="630"/>
        <v/>
      </c>
      <c r="Y364" s="320" t="str">
        <f t="shared" si="630"/>
        <v/>
      </c>
      <c r="Z364" s="326" t="str">
        <f t="shared" si="631"/>
        <v/>
      </c>
      <c r="AA364" s="296" t="str">
        <f t="shared" si="632"/>
        <v/>
      </c>
      <c r="AB364" s="296" t="str">
        <f t="shared" si="642"/>
        <v/>
      </c>
      <c r="AC364" s="281" t="str">
        <f t="shared" si="633"/>
        <v/>
      </c>
      <c r="AD364" s="320" t="str">
        <f t="shared" si="633"/>
        <v/>
      </c>
      <c r="AE364" s="326" t="str">
        <f t="shared" si="634"/>
        <v/>
      </c>
      <c r="AF364" s="296" t="str">
        <f t="shared" si="635"/>
        <v/>
      </c>
      <c r="AG364" s="296" t="str">
        <f t="shared" si="643"/>
        <v/>
      </c>
      <c r="AH364" s="296">
        <f t="shared" si="644"/>
        <v>0</v>
      </c>
      <c r="AI364" s="296">
        <f t="shared" si="645"/>
        <v>0</v>
      </c>
    </row>
    <row r="365" spans="1:35" hidden="1" x14ac:dyDescent="0.25">
      <c r="A365" s="279">
        <v>16</v>
      </c>
      <c r="B365" s="280" t="str">
        <f t="shared" ref="B365:H365" si="659">B335</f>
        <v/>
      </c>
      <c r="C365" s="280" t="str">
        <f t="shared" si="659"/>
        <v/>
      </c>
      <c r="D365" s="281" t="str">
        <f t="shared" si="659"/>
        <v/>
      </c>
      <c r="E365" s="281" t="str">
        <f t="shared" si="659"/>
        <v/>
      </c>
      <c r="F365" s="325" t="str">
        <f t="shared" si="659"/>
        <v/>
      </c>
      <c r="G365" s="325" t="str">
        <f t="shared" si="659"/>
        <v/>
      </c>
      <c r="H365" s="313" t="str">
        <f t="shared" si="659"/>
        <v/>
      </c>
      <c r="I365" s="281" t="str">
        <f t="shared" si="623"/>
        <v/>
      </c>
      <c r="J365" s="320" t="str">
        <f t="shared" si="623"/>
        <v/>
      </c>
      <c r="K365" s="326" t="str">
        <f t="shared" si="637"/>
        <v/>
      </c>
      <c r="L365" s="296" t="str">
        <f t="shared" si="624"/>
        <v/>
      </c>
      <c r="M365" s="296" t="str">
        <f t="shared" si="638"/>
        <v/>
      </c>
      <c r="N365" s="281" t="str">
        <f t="shared" si="625"/>
        <v/>
      </c>
      <c r="O365" s="320" t="str">
        <f t="shared" si="625"/>
        <v/>
      </c>
      <c r="P365" s="326" t="str">
        <f t="shared" si="639"/>
        <v/>
      </c>
      <c r="Q365" s="296" t="str">
        <f t="shared" si="626"/>
        <v/>
      </c>
      <c r="R365" s="296" t="str">
        <f t="shared" si="640"/>
        <v/>
      </c>
      <c r="S365" s="281" t="str">
        <f t="shared" si="627"/>
        <v/>
      </c>
      <c r="T365" s="320" t="str">
        <f t="shared" si="627"/>
        <v/>
      </c>
      <c r="U365" s="326" t="str">
        <f t="shared" si="628"/>
        <v/>
      </c>
      <c r="V365" s="296" t="str">
        <f t="shared" si="629"/>
        <v/>
      </c>
      <c r="W365" s="296" t="str">
        <f t="shared" si="641"/>
        <v/>
      </c>
      <c r="X365" s="281" t="str">
        <f t="shared" si="630"/>
        <v/>
      </c>
      <c r="Y365" s="320" t="str">
        <f t="shared" si="630"/>
        <v/>
      </c>
      <c r="Z365" s="326" t="str">
        <f t="shared" si="631"/>
        <v/>
      </c>
      <c r="AA365" s="296" t="str">
        <f t="shared" si="632"/>
        <v/>
      </c>
      <c r="AB365" s="296" t="str">
        <f t="shared" si="642"/>
        <v/>
      </c>
      <c r="AC365" s="281" t="str">
        <f t="shared" si="633"/>
        <v/>
      </c>
      <c r="AD365" s="320" t="str">
        <f t="shared" si="633"/>
        <v/>
      </c>
      <c r="AE365" s="326" t="str">
        <f t="shared" si="634"/>
        <v/>
      </c>
      <c r="AF365" s="296" t="str">
        <f t="shared" si="635"/>
        <v/>
      </c>
      <c r="AG365" s="296" t="str">
        <f t="shared" si="643"/>
        <v/>
      </c>
      <c r="AH365" s="296">
        <f t="shared" si="644"/>
        <v>0</v>
      </c>
      <c r="AI365" s="296">
        <f t="shared" si="645"/>
        <v>0</v>
      </c>
    </row>
    <row r="366" spans="1:35" hidden="1" x14ac:dyDescent="0.25">
      <c r="A366" s="279">
        <v>17</v>
      </c>
      <c r="B366" s="280" t="str">
        <f t="shared" ref="B366:H366" si="660">B336</f>
        <v/>
      </c>
      <c r="C366" s="280" t="str">
        <f t="shared" si="660"/>
        <v/>
      </c>
      <c r="D366" s="281" t="str">
        <f t="shared" si="660"/>
        <v/>
      </c>
      <c r="E366" s="281" t="str">
        <f t="shared" si="660"/>
        <v/>
      </c>
      <c r="F366" s="325" t="str">
        <f t="shared" si="660"/>
        <v/>
      </c>
      <c r="G366" s="325" t="str">
        <f t="shared" si="660"/>
        <v/>
      </c>
      <c r="H366" s="313" t="str">
        <f t="shared" si="660"/>
        <v/>
      </c>
      <c r="I366" s="281" t="str">
        <f t="shared" si="623"/>
        <v/>
      </c>
      <c r="J366" s="320" t="str">
        <f t="shared" si="623"/>
        <v/>
      </c>
      <c r="K366" s="326" t="str">
        <f t="shared" si="637"/>
        <v/>
      </c>
      <c r="L366" s="296" t="str">
        <f t="shared" si="624"/>
        <v/>
      </c>
      <c r="M366" s="296" t="str">
        <f t="shared" si="638"/>
        <v/>
      </c>
      <c r="N366" s="281" t="str">
        <f t="shared" si="625"/>
        <v/>
      </c>
      <c r="O366" s="320" t="str">
        <f t="shared" si="625"/>
        <v/>
      </c>
      <c r="P366" s="326" t="str">
        <f t="shared" si="639"/>
        <v/>
      </c>
      <c r="Q366" s="296" t="str">
        <f t="shared" si="626"/>
        <v/>
      </c>
      <c r="R366" s="296" t="str">
        <f t="shared" si="640"/>
        <v/>
      </c>
      <c r="S366" s="281" t="str">
        <f t="shared" si="627"/>
        <v/>
      </c>
      <c r="T366" s="320" t="str">
        <f t="shared" si="627"/>
        <v/>
      </c>
      <c r="U366" s="326" t="str">
        <f t="shared" si="628"/>
        <v/>
      </c>
      <c r="V366" s="296" t="str">
        <f t="shared" si="629"/>
        <v/>
      </c>
      <c r="W366" s="296" t="str">
        <f t="shared" si="641"/>
        <v/>
      </c>
      <c r="X366" s="281" t="str">
        <f t="shared" si="630"/>
        <v/>
      </c>
      <c r="Y366" s="320" t="str">
        <f t="shared" si="630"/>
        <v/>
      </c>
      <c r="Z366" s="326" t="str">
        <f t="shared" si="631"/>
        <v/>
      </c>
      <c r="AA366" s="296" t="str">
        <f t="shared" si="632"/>
        <v/>
      </c>
      <c r="AB366" s="296" t="str">
        <f t="shared" si="642"/>
        <v/>
      </c>
      <c r="AC366" s="281" t="str">
        <f t="shared" si="633"/>
        <v/>
      </c>
      <c r="AD366" s="320" t="str">
        <f t="shared" si="633"/>
        <v/>
      </c>
      <c r="AE366" s="326" t="str">
        <f t="shared" si="634"/>
        <v/>
      </c>
      <c r="AF366" s="296" t="str">
        <f t="shared" si="635"/>
        <v/>
      </c>
      <c r="AG366" s="296" t="str">
        <f t="shared" si="643"/>
        <v/>
      </c>
      <c r="AH366" s="296">
        <f t="shared" si="644"/>
        <v>0</v>
      </c>
      <c r="AI366" s="296">
        <f t="shared" si="645"/>
        <v>0</v>
      </c>
    </row>
    <row r="367" spans="1:35" hidden="1" x14ac:dyDescent="0.25">
      <c r="A367" s="279">
        <v>18</v>
      </c>
      <c r="B367" s="280" t="str">
        <f t="shared" ref="B367:H367" si="661">B337</f>
        <v/>
      </c>
      <c r="C367" s="280" t="str">
        <f t="shared" si="661"/>
        <v/>
      </c>
      <c r="D367" s="281" t="str">
        <f t="shared" si="661"/>
        <v/>
      </c>
      <c r="E367" s="281" t="str">
        <f t="shared" si="661"/>
        <v/>
      </c>
      <c r="F367" s="325" t="str">
        <f t="shared" si="661"/>
        <v/>
      </c>
      <c r="G367" s="325" t="str">
        <f t="shared" si="661"/>
        <v/>
      </c>
      <c r="H367" s="313" t="str">
        <f t="shared" si="661"/>
        <v/>
      </c>
      <c r="I367" s="281" t="str">
        <f t="shared" si="623"/>
        <v/>
      </c>
      <c r="J367" s="320" t="str">
        <f t="shared" si="623"/>
        <v/>
      </c>
      <c r="K367" s="326" t="str">
        <f t="shared" si="637"/>
        <v/>
      </c>
      <c r="L367" s="296" t="str">
        <f t="shared" si="624"/>
        <v/>
      </c>
      <c r="M367" s="296" t="str">
        <f t="shared" si="638"/>
        <v/>
      </c>
      <c r="N367" s="281" t="str">
        <f t="shared" si="625"/>
        <v/>
      </c>
      <c r="O367" s="320" t="str">
        <f t="shared" si="625"/>
        <v/>
      </c>
      <c r="P367" s="326" t="str">
        <f t="shared" si="639"/>
        <v/>
      </c>
      <c r="Q367" s="296" t="str">
        <f t="shared" si="626"/>
        <v/>
      </c>
      <c r="R367" s="296" t="str">
        <f t="shared" si="640"/>
        <v/>
      </c>
      <c r="S367" s="281" t="str">
        <f t="shared" si="627"/>
        <v/>
      </c>
      <c r="T367" s="320" t="str">
        <f t="shared" si="627"/>
        <v/>
      </c>
      <c r="U367" s="326" t="str">
        <f t="shared" si="628"/>
        <v/>
      </c>
      <c r="V367" s="296" t="str">
        <f t="shared" si="629"/>
        <v/>
      </c>
      <c r="W367" s="296" t="str">
        <f t="shared" si="641"/>
        <v/>
      </c>
      <c r="X367" s="281" t="str">
        <f t="shared" si="630"/>
        <v/>
      </c>
      <c r="Y367" s="320" t="str">
        <f t="shared" si="630"/>
        <v/>
      </c>
      <c r="Z367" s="326" t="str">
        <f t="shared" si="631"/>
        <v/>
      </c>
      <c r="AA367" s="296" t="str">
        <f t="shared" si="632"/>
        <v/>
      </c>
      <c r="AB367" s="296" t="str">
        <f t="shared" si="642"/>
        <v/>
      </c>
      <c r="AC367" s="281" t="str">
        <f t="shared" si="633"/>
        <v/>
      </c>
      <c r="AD367" s="320" t="str">
        <f t="shared" si="633"/>
        <v/>
      </c>
      <c r="AE367" s="326" t="str">
        <f t="shared" si="634"/>
        <v/>
      </c>
      <c r="AF367" s="296" t="str">
        <f t="shared" si="635"/>
        <v/>
      </c>
      <c r="AG367" s="296" t="str">
        <f t="shared" si="643"/>
        <v/>
      </c>
      <c r="AH367" s="296">
        <f t="shared" si="644"/>
        <v>0</v>
      </c>
      <c r="AI367" s="296">
        <f t="shared" si="645"/>
        <v>0</v>
      </c>
    </row>
    <row r="368" spans="1:35" hidden="1" x14ac:dyDescent="0.25">
      <c r="A368" s="279">
        <v>19</v>
      </c>
      <c r="B368" s="280" t="str">
        <f t="shared" ref="B368:H368" si="662">B338</f>
        <v/>
      </c>
      <c r="C368" s="280" t="str">
        <f t="shared" si="662"/>
        <v/>
      </c>
      <c r="D368" s="281" t="str">
        <f t="shared" si="662"/>
        <v/>
      </c>
      <c r="E368" s="281" t="str">
        <f t="shared" si="662"/>
        <v/>
      </c>
      <c r="F368" s="325" t="str">
        <f t="shared" si="662"/>
        <v/>
      </c>
      <c r="G368" s="325" t="str">
        <f t="shared" si="662"/>
        <v/>
      </c>
      <c r="H368" s="313" t="str">
        <f t="shared" si="662"/>
        <v/>
      </c>
      <c r="I368" s="281" t="str">
        <f t="shared" si="623"/>
        <v/>
      </c>
      <c r="J368" s="320" t="str">
        <f t="shared" si="623"/>
        <v/>
      </c>
      <c r="K368" s="326" t="str">
        <f t="shared" si="637"/>
        <v/>
      </c>
      <c r="L368" s="296" t="str">
        <f t="shared" si="624"/>
        <v/>
      </c>
      <c r="M368" s="296" t="str">
        <f t="shared" si="638"/>
        <v/>
      </c>
      <c r="N368" s="281" t="str">
        <f t="shared" si="625"/>
        <v/>
      </c>
      <c r="O368" s="320" t="str">
        <f t="shared" si="625"/>
        <v/>
      </c>
      <c r="P368" s="326" t="str">
        <f t="shared" si="639"/>
        <v/>
      </c>
      <c r="Q368" s="296" t="str">
        <f t="shared" si="626"/>
        <v/>
      </c>
      <c r="R368" s="296" t="str">
        <f t="shared" si="640"/>
        <v/>
      </c>
      <c r="S368" s="281" t="str">
        <f t="shared" si="627"/>
        <v/>
      </c>
      <c r="T368" s="320" t="str">
        <f t="shared" si="627"/>
        <v/>
      </c>
      <c r="U368" s="326" t="str">
        <f t="shared" si="628"/>
        <v/>
      </c>
      <c r="V368" s="296" t="str">
        <f t="shared" si="629"/>
        <v/>
      </c>
      <c r="W368" s="296" t="str">
        <f t="shared" si="641"/>
        <v/>
      </c>
      <c r="X368" s="281" t="str">
        <f t="shared" si="630"/>
        <v/>
      </c>
      <c r="Y368" s="320" t="str">
        <f t="shared" si="630"/>
        <v/>
      </c>
      <c r="Z368" s="326" t="str">
        <f t="shared" si="631"/>
        <v/>
      </c>
      <c r="AA368" s="296" t="str">
        <f t="shared" si="632"/>
        <v/>
      </c>
      <c r="AB368" s="296" t="str">
        <f t="shared" si="642"/>
        <v/>
      </c>
      <c r="AC368" s="281" t="str">
        <f t="shared" si="633"/>
        <v/>
      </c>
      <c r="AD368" s="320" t="str">
        <f t="shared" si="633"/>
        <v/>
      </c>
      <c r="AE368" s="326" t="str">
        <f t="shared" si="634"/>
        <v/>
      </c>
      <c r="AF368" s="296" t="str">
        <f t="shared" si="635"/>
        <v/>
      </c>
      <c r="AG368" s="296" t="str">
        <f t="shared" si="643"/>
        <v/>
      </c>
      <c r="AH368" s="296">
        <f t="shared" si="644"/>
        <v>0</v>
      </c>
      <c r="AI368" s="296">
        <f t="shared" si="645"/>
        <v>0</v>
      </c>
    </row>
    <row r="369" spans="1:35" hidden="1" x14ac:dyDescent="0.25">
      <c r="A369" s="279">
        <v>20</v>
      </c>
      <c r="B369" s="280" t="str">
        <f t="shared" ref="B369:H369" si="663">B339</f>
        <v/>
      </c>
      <c r="C369" s="280" t="str">
        <f t="shared" si="663"/>
        <v/>
      </c>
      <c r="D369" s="281" t="str">
        <f t="shared" si="663"/>
        <v/>
      </c>
      <c r="E369" s="281" t="str">
        <f t="shared" si="663"/>
        <v/>
      </c>
      <c r="F369" s="325" t="str">
        <f t="shared" si="663"/>
        <v/>
      </c>
      <c r="G369" s="325" t="str">
        <f t="shared" si="663"/>
        <v/>
      </c>
      <c r="H369" s="313" t="str">
        <f t="shared" si="663"/>
        <v/>
      </c>
      <c r="I369" s="281" t="str">
        <f t="shared" si="623"/>
        <v/>
      </c>
      <c r="J369" s="320" t="str">
        <f t="shared" si="623"/>
        <v/>
      </c>
      <c r="K369" s="326" t="str">
        <f t="shared" si="637"/>
        <v/>
      </c>
      <c r="L369" s="296" t="str">
        <f t="shared" si="624"/>
        <v/>
      </c>
      <c r="M369" s="296" t="str">
        <f t="shared" si="638"/>
        <v/>
      </c>
      <c r="N369" s="281" t="str">
        <f t="shared" si="625"/>
        <v/>
      </c>
      <c r="O369" s="320" t="str">
        <f t="shared" si="625"/>
        <v/>
      </c>
      <c r="P369" s="326" t="str">
        <f t="shared" si="639"/>
        <v/>
      </c>
      <c r="Q369" s="296" t="str">
        <f t="shared" si="626"/>
        <v/>
      </c>
      <c r="R369" s="296" t="str">
        <f>IF(ISERROR(Q369*$H369),"",Q369*$H369)</f>
        <v/>
      </c>
      <c r="S369" s="281" t="str">
        <f t="shared" si="627"/>
        <v/>
      </c>
      <c r="T369" s="320" t="str">
        <f t="shared" si="627"/>
        <v/>
      </c>
      <c r="U369" s="326" t="str">
        <f t="shared" si="628"/>
        <v/>
      </c>
      <c r="V369" s="296" t="str">
        <f t="shared" si="629"/>
        <v/>
      </c>
      <c r="W369" s="296" t="str">
        <f t="shared" si="641"/>
        <v/>
      </c>
      <c r="X369" s="281" t="str">
        <f t="shared" si="630"/>
        <v/>
      </c>
      <c r="Y369" s="320" t="str">
        <f t="shared" si="630"/>
        <v/>
      </c>
      <c r="Z369" s="326" t="str">
        <f t="shared" si="631"/>
        <v/>
      </c>
      <c r="AA369" s="296" t="str">
        <f t="shared" si="632"/>
        <v/>
      </c>
      <c r="AB369" s="296" t="str">
        <f t="shared" si="642"/>
        <v/>
      </c>
      <c r="AC369" s="281" t="str">
        <f t="shared" si="633"/>
        <v/>
      </c>
      <c r="AD369" s="320" t="str">
        <f t="shared" si="633"/>
        <v/>
      </c>
      <c r="AE369" s="326" t="str">
        <f t="shared" si="634"/>
        <v/>
      </c>
      <c r="AF369" s="296" t="str">
        <f t="shared" si="635"/>
        <v/>
      </c>
      <c r="AG369" s="296" t="str">
        <f t="shared" si="643"/>
        <v/>
      </c>
      <c r="AH369" s="296">
        <f t="shared" si="644"/>
        <v>0</v>
      </c>
      <c r="AI369" s="296">
        <f t="shared" si="645"/>
        <v>0</v>
      </c>
    </row>
    <row r="370" spans="1:35" hidden="1" x14ac:dyDescent="0.25"/>
    <row r="371" spans="1:35" hidden="1" x14ac:dyDescent="0.25"/>
    <row r="372" spans="1:35" ht="26.25" hidden="1" x14ac:dyDescent="0.4">
      <c r="B372" s="580" t="s">
        <v>431</v>
      </c>
      <c r="C372" s="580"/>
      <c r="D372" s="580"/>
      <c r="E372" s="324">
        <f>SUM(AI350:AI369)</f>
        <v>2966.646614173229</v>
      </c>
      <c r="F372" s="309" t="s">
        <v>359</v>
      </c>
    </row>
    <row r="373" spans="1:35" hidden="1" x14ac:dyDescent="0.25"/>
    <row r="374" spans="1:35" hidden="1" x14ac:dyDescent="0.25"/>
    <row r="375" spans="1:35" hidden="1" x14ac:dyDescent="0.25"/>
    <row r="376" spans="1:35" s="276" customFormat="1" ht="26.25" hidden="1" x14ac:dyDescent="0.4">
      <c r="A376" s="271" t="s">
        <v>360</v>
      </c>
    </row>
    <row r="377" spans="1:35" hidden="1" x14ac:dyDescent="0.25"/>
    <row r="378" spans="1:35" hidden="1" x14ac:dyDescent="0.25"/>
    <row r="379" spans="1:35" ht="45" hidden="1" x14ac:dyDescent="0.25">
      <c r="B379" s="327" t="s">
        <v>308</v>
      </c>
      <c r="C379" s="348" t="s">
        <v>361</v>
      </c>
      <c r="D379" s="348" t="s">
        <v>775</v>
      </c>
      <c r="E379" s="350" t="s">
        <v>742</v>
      </c>
      <c r="F379" s="350" t="s">
        <v>743</v>
      </c>
      <c r="G379" s="350" t="s">
        <v>744</v>
      </c>
      <c r="H379" s="412" t="s">
        <v>891</v>
      </c>
      <c r="I379" s="412" t="s">
        <v>892</v>
      </c>
      <c r="J379" s="346" t="s">
        <v>745</v>
      </c>
      <c r="K379" s="346" t="s">
        <v>746</v>
      </c>
      <c r="L379" s="411" t="s">
        <v>893</v>
      </c>
      <c r="M379" s="346" t="s">
        <v>747</v>
      </c>
      <c r="N379" s="346" t="s">
        <v>748</v>
      </c>
      <c r="O379" s="346" t="s">
        <v>749</v>
      </c>
      <c r="P379" s="350" t="s">
        <v>750</v>
      </c>
      <c r="Q379" s="350" t="s">
        <v>751</v>
      </c>
      <c r="R379" s="350" t="s">
        <v>752</v>
      </c>
      <c r="S379" s="350" t="s">
        <v>753</v>
      </c>
    </row>
    <row r="380" spans="1:35" hidden="1" x14ac:dyDescent="0.25">
      <c r="A380" s="279">
        <v>1</v>
      </c>
      <c r="B380" s="328" t="str">
        <f>B350</f>
        <v>P1P2P3</v>
      </c>
      <c r="C380" s="313">
        <f>SUM(J46,V46,AH46,AT46,BF46)</f>
        <v>45120.209400000007</v>
      </c>
      <c r="D380" s="313">
        <f>SUM(K46,W46,AI46,AU46,BG46)</f>
        <v>0</v>
      </c>
      <c r="E380" s="368"/>
      <c r="F380" s="368"/>
      <c r="G380" s="368"/>
      <c r="H380" s="368"/>
      <c r="I380" s="368"/>
      <c r="J380" s="368"/>
      <c r="K380" s="368"/>
      <c r="L380" s="368"/>
      <c r="M380" s="368"/>
      <c r="N380" s="368"/>
      <c r="O380" s="368"/>
      <c r="P380" s="368"/>
      <c r="Q380" s="368"/>
      <c r="R380" s="368"/>
      <c r="S380" s="368"/>
    </row>
    <row r="381" spans="1:35" hidden="1" x14ac:dyDescent="0.25">
      <c r="A381" s="279">
        <v>2</v>
      </c>
      <c r="B381" s="328" t="str">
        <f t="shared" ref="B381:B399" si="664">B351</f>
        <v/>
      </c>
      <c r="C381" s="313">
        <f t="shared" ref="C381:C399" si="665">SUM(J47,V47,AH47,AT47,BF47)</f>
        <v>0</v>
      </c>
      <c r="D381" s="313">
        <f t="shared" ref="D381:D399" si="666">SUM(K47,W47,AI47,AU47,BG47)</f>
        <v>0</v>
      </c>
      <c r="E381" s="368"/>
      <c r="F381" s="368"/>
      <c r="G381" s="368"/>
      <c r="H381" s="368"/>
      <c r="I381" s="368"/>
      <c r="J381" s="368"/>
      <c r="K381" s="368"/>
      <c r="L381" s="368"/>
      <c r="M381" s="368"/>
      <c r="N381" s="368"/>
      <c r="O381" s="368"/>
      <c r="P381" s="368"/>
      <c r="Q381" s="368"/>
      <c r="R381" s="368"/>
      <c r="S381" s="368"/>
    </row>
    <row r="382" spans="1:35" hidden="1" x14ac:dyDescent="0.25">
      <c r="A382" s="279">
        <v>3</v>
      </c>
      <c r="B382" s="328" t="str">
        <f t="shared" si="664"/>
        <v/>
      </c>
      <c r="C382" s="313">
        <f t="shared" si="665"/>
        <v>0</v>
      </c>
      <c r="D382" s="313">
        <f t="shared" si="666"/>
        <v>0</v>
      </c>
      <c r="E382" s="368"/>
      <c r="F382" s="368"/>
      <c r="G382" s="368"/>
      <c r="H382" s="368"/>
      <c r="I382" s="368"/>
      <c r="J382" s="368"/>
      <c r="K382" s="368"/>
      <c r="L382" s="368"/>
      <c r="M382" s="368"/>
      <c r="N382" s="368"/>
      <c r="O382" s="368"/>
      <c r="P382" s="368"/>
      <c r="Q382" s="368"/>
      <c r="R382" s="368"/>
      <c r="S382" s="368"/>
    </row>
    <row r="383" spans="1:35" hidden="1" x14ac:dyDescent="0.25">
      <c r="A383" s="279">
        <v>4</v>
      </c>
      <c r="B383" s="328" t="str">
        <f t="shared" si="664"/>
        <v/>
      </c>
      <c r="C383" s="313">
        <f t="shared" si="665"/>
        <v>0</v>
      </c>
      <c r="D383" s="313">
        <f t="shared" si="666"/>
        <v>0</v>
      </c>
      <c r="E383" s="368"/>
      <c r="F383" s="368"/>
      <c r="G383" s="368"/>
      <c r="H383" s="368"/>
      <c r="I383" s="368"/>
      <c r="J383" s="368"/>
      <c r="K383" s="368"/>
      <c r="L383" s="368"/>
      <c r="M383" s="368"/>
      <c r="N383" s="368"/>
      <c r="O383" s="368"/>
      <c r="P383" s="368"/>
      <c r="Q383" s="368"/>
      <c r="R383" s="368"/>
      <c r="S383" s="368"/>
    </row>
    <row r="384" spans="1:35" hidden="1" x14ac:dyDescent="0.25">
      <c r="A384" s="279">
        <v>5</v>
      </c>
      <c r="B384" s="328" t="str">
        <f t="shared" si="664"/>
        <v/>
      </c>
      <c r="C384" s="313">
        <f t="shared" si="665"/>
        <v>0</v>
      </c>
      <c r="D384" s="313">
        <f t="shared" si="666"/>
        <v>0</v>
      </c>
      <c r="E384" s="368"/>
      <c r="F384" s="368"/>
      <c r="G384" s="368"/>
      <c r="H384" s="368"/>
      <c r="I384" s="368"/>
      <c r="J384" s="368"/>
      <c r="K384" s="368"/>
      <c r="L384" s="368"/>
      <c r="M384" s="368"/>
      <c r="N384" s="368"/>
      <c r="O384" s="368"/>
      <c r="P384" s="368"/>
      <c r="Q384" s="368"/>
      <c r="R384" s="368"/>
      <c r="S384" s="368"/>
    </row>
    <row r="385" spans="1:24" hidden="1" x14ac:dyDescent="0.25">
      <c r="A385" s="279">
        <v>6</v>
      </c>
      <c r="B385" s="328" t="str">
        <f t="shared" si="664"/>
        <v/>
      </c>
      <c r="C385" s="313">
        <f t="shared" si="665"/>
        <v>0</v>
      </c>
      <c r="D385" s="313">
        <f t="shared" si="666"/>
        <v>0</v>
      </c>
      <c r="E385" s="368"/>
      <c r="F385" s="368"/>
      <c r="G385" s="368"/>
      <c r="H385" s="368"/>
      <c r="I385" s="368"/>
      <c r="J385" s="368"/>
      <c r="K385" s="368"/>
      <c r="L385" s="368"/>
      <c r="M385" s="368"/>
      <c r="N385" s="368"/>
      <c r="O385" s="368"/>
      <c r="P385" s="368"/>
      <c r="Q385" s="368"/>
      <c r="R385" s="368"/>
      <c r="S385" s="368"/>
    </row>
    <row r="386" spans="1:24" hidden="1" x14ac:dyDescent="0.25">
      <c r="A386" s="279">
        <v>7</v>
      </c>
      <c r="B386" s="328" t="str">
        <f t="shared" si="664"/>
        <v/>
      </c>
      <c r="C386" s="313">
        <f t="shared" si="665"/>
        <v>0</v>
      </c>
      <c r="D386" s="313">
        <f t="shared" si="666"/>
        <v>0</v>
      </c>
      <c r="E386" s="368"/>
      <c r="F386" s="368"/>
      <c r="G386" s="368"/>
      <c r="H386" s="368"/>
      <c r="I386" s="368"/>
      <c r="J386" s="368"/>
      <c r="K386" s="368"/>
      <c r="L386" s="368"/>
      <c r="M386" s="368"/>
      <c r="N386" s="368"/>
      <c r="O386" s="368"/>
      <c r="P386" s="368"/>
      <c r="Q386" s="368"/>
      <c r="R386" s="368"/>
      <c r="S386" s="368"/>
    </row>
    <row r="387" spans="1:24" hidden="1" x14ac:dyDescent="0.25">
      <c r="A387" s="279">
        <v>8</v>
      </c>
      <c r="B387" s="328" t="str">
        <f t="shared" si="664"/>
        <v/>
      </c>
      <c r="C387" s="313">
        <f t="shared" si="665"/>
        <v>0</v>
      </c>
      <c r="D387" s="313">
        <f t="shared" si="666"/>
        <v>0</v>
      </c>
      <c r="E387" s="368"/>
      <c r="F387" s="368"/>
      <c r="G387" s="368"/>
      <c r="H387" s="368"/>
      <c r="I387" s="368"/>
      <c r="J387" s="368"/>
      <c r="K387" s="368"/>
      <c r="L387" s="368"/>
      <c r="M387" s="368"/>
      <c r="N387" s="368"/>
      <c r="O387" s="368"/>
      <c r="P387" s="368"/>
      <c r="Q387" s="368"/>
      <c r="R387" s="368"/>
      <c r="S387" s="368"/>
    </row>
    <row r="388" spans="1:24" hidden="1" x14ac:dyDescent="0.25">
      <c r="A388" s="279">
        <v>9</v>
      </c>
      <c r="B388" s="328" t="str">
        <f t="shared" si="664"/>
        <v/>
      </c>
      <c r="C388" s="313">
        <f t="shared" si="665"/>
        <v>0</v>
      </c>
      <c r="D388" s="313">
        <f t="shared" si="666"/>
        <v>0</v>
      </c>
      <c r="E388" s="368"/>
      <c r="F388" s="368"/>
      <c r="G388" s="368"/>
      <c r="H388" s="368"/>
      <c r="I388" s="368"/>
      <c r="J388" s="368"/>
      <c r="K388" s="368"/>
      <c r="L388" s="368"/>
      <c r="M388" s="368"/>
      <c r="N388" s="368"/>
      <c r="O388" s="368"/>
      <c r="P388" s="368"/>
      <c r="Q388" s="368"/>
      <c r="R388" s="368"/>
      <c r="S388" s="368"/>
    </row>
    <row r="389" spans="1:24" hidden="1" x14ac:dyDescent="0.25">
      <c r="A389" s="279">
        <v>10</v>
      </c>
      <c r="B389" s="328" t="str">
        <f t="shared" si="664"/>
        <v/>
      </c>
      <c r="C389" s="313">
        <f t="shared" si="665"/>
        <v>0</v>
      </c>
      <c r="D389" s="313">
        <f t="shared" si="666"/>
        <v>0</v>
      </c>
      <c r="E389" s="368"/>
      <c r="F389" s="368"/>
      <c r="G389" s="368"/>
      <c r="H389" s="368"/>
      <c r="I389" s="368"/>
      <c r="J389" s="368"/>
      <c r="K389" s="368"/>
      <c r="L389" s="368"/>
      <c r="M389" s="368"/>
      <c r="N389" s="368"/>
      <c r="O389" s="368"/>
      <c r="P389" s="368"/>
      <c r="Q389" s="368"/>
      <c r="R389" s="368"/>
      <c r="S389" s="368"/>
    </row>
    <row r="390" spans="1:24" hidden="1" x14ac:dyDescent="0.25">
      <c r="A390" s="279">
        <v>11</v>
      </c>
      <c r="B390" s="328" t="str">
        <f t="shared" si="664"/>
        <v/>
      </c>
      <c r="C390" s="313">
        <f t="shared" si="665"/>
        <v>0</v>
      </c>
      <c r="D390" s="313">
        <f t="shared" si="666"/>
        <v>0</v>
      </c>
      <c r="E390" s="368"/>
      <c r="F390" s="368"/>
      <c r="G390" s="368"/>
      <c r="H390" s="368"/>
      <c r="I390" s="368"/>
      <c r="J390" s="368"/>
      <c r="K390" s="368"/>
      <c r="L390" s="368"/>
      <c r="M390" s="368"/>
      <c r="N390" s="368"/>
      <c r="O390" s="368"/>
      <c r="P390" s="368"/>
      <c r="Q390" s="368"/>
      <c r="R390" s="368"/>
      <c r="S390" s="368"/>
    </row>
    <row r="391" spans="1:24" hidden="1" x14ac:dyDescent="0.25">
      <c r="A391" s="279">
        <v>12</v>
      </c>
      <c r="B391" s="328" t="str">
        <f t="shared" si="664"/>
        <v/>
      </c>
      <c r="C391" s="313">
        <f t="shared" si="665"/>
        <v>0</v>
      </c>
      <c r="D391" s="313">
        <f t="shared" si="666"/>
        <v>0</v>
      </c>
      <c r="E391" s="368"/>
      <c r="F391" s="368"/>
      <c r="G391" s="368"/>
      <c r="H391" s="368"/>
      <c r="I391" s="368"/>
      <c r="J391" s="368"/>
      <c r="K391" s="368"/>
      <c r="L391" s="368"/>
      <c r="M391" s="368"/>
      <c r="N391" s="368"/>
      <c r="O391" s="368"/>
      <c r="P391" s="368"/>
      <c r="Q391" s="368"/>
      <c r="R391" s="368"/>
      <c r="S391" s="368"/>
    </row>
    <row r="392" spans="1:24" hidden="1" x14ac:dyDescent="0.25">
      <c r="A392" s="279">
        <v>13</v>
      </c>
      <c r="B392" s="328" t="str">
        <f t="shared" si="664"/>
        <v/>
      </c>
      <c r="C392" s="313">
        <f t="shared" si="665"/>
        <v>0</v>
      </c>
      <c r="D392" s="313">
        <f t="shared" si="666"/>
        <v>0</v>
      </c>
      <c r="E392" s="368"/>
      <c r="F392" s="368"/>
      <c r="G392" s="368"/>
      <c r="H392" s="368"/>
      <c r="I392" s="368"/>
      <c r="J392" s="368"/>
      <c r="K392" s="368"/>
      <c r="L392" s="368"/>
      <c r="M392" s="368"/>
      <c r="N392" s="368"/>
      <c r="O392" s="368"/>
      <c r="P392" s="368"/>
      <c r="Q392" s="368"/>
      <c r="R392" s="368"/>
      <c r="S392" s="368"/>
    </row>
    <row r="393" spans="1:24" hidden="1" x14ac:dyDescent="0.25">
      <c r="A393" s="279">
        <v>14</v>
      </c>
      <c r="B393" s="328" t="str">
        <f t="shared" si="664"/>
        <v/>
      </c>
      <c r="C393" s="313">
        <f t="shared" si="665"/>
        <v>0</v>
      </c>
      <c r="D393" s="313">
        <f t="shared" si="666"/>
        <v>0</v>
      </c>
      <c r="E393" s="368"/>
      <c r="F393" s="368"/>
      <c r="G393" s="368"/>
      <c r="H393" s="368"/>
      <c r="I393" s="368"/>
      <c r="J393" s="368"/>
      <c r="K393" s="368"/>
      <c r="L393" s="368"/>
      <c r="M393" s="368"/>
      <c r="N393" s="368"/>
      <c r="O393" s="368"/>
      <c r="P393" s="368"/>
      <c r="Q393" s="368"/>
      <c r="R393" s="368"/>
      <c r="S393" s="368"/>
    </row>
    <row r="394" spans="1:24" hidden="1" x14ac:dyDescent="0.25">
      <c r="A394" s="279">
        <v>15</v>
      </c>
      <c r="B394" s="328" t="str">
        <f t="shared" si="664"/>
        <v/>
      </c>
      <c r="C394" s="313">
        <f t="shared" si="665"/>
        <v>0</v>
      </c>
      <c r="D394" s="313">
        <f t="shared" si="666"/>
        <v>0</v>
      </c>
      <c r="E394" s="368"/>
      <c r="F394" s="368"/>
      <c r="G394" s="368"/>
      <c r="H394" s="368"/>
      <c r="I394" s="368"/>
      <c r="J394" s="368"/>
      <c r="K394" s="368"/>
      <c r="L394" s="368"/>
      <c r="M394" s="368"/>
      <c r="N394" s="368"/>
      <c r="O394" s="368"/>
      <c r="P394" s="368"/>
      <c r="Q394" s="368"/>
      <c r="R394" s="368"/>
      <c r="S394" s="368"/>
    </row>
    <row r="395" spans="1:24" hidden="1" x14ac:dyDescent="0.25">
      <c r="A395" s="279">
        <v>16</v>
      </c>
      <c r="B395" s="328" t="str">
        <f t="shared" si="664"/>
        <v/>
      </c>
      <c r="C395" s="313">
        <f t="shared" si="665"/>
        <v>0</v>
      </c>
      <c r="D395" s="313">
        <f t="shared" si="666"/>
        <v>0</v>
      </c>
      <c r="E395" s="368"/>
      <c r="F395" s="368"/>
      <c r="G395" s="368"/>
      <c r="H395" s="368"/>
      <c r="I395" s="368"/>
      <c r="J395" s="368"/>
      <c r="K395" s="368"/>
      <c r="L395" s="368"/>
      <c r="M395" s="368"/>
      <c r="N395" s="368"/>
      <c r="O395" s="368"/>
      <c r="P395" s="368"/>
      <c r="Q395" s="368"/>
      <c r="R395" s="368"/>
      <c r="S395" s="368"/>
    </row>
    <row r="396" spans="1:24" hidden="1" x14ac:dyDescent="0.25">
      <c r="A396" s="279">
        <v>17</v>
      </c>
      <c r="B396" s="328" t="str">
        <f t="shared" si="664"/>
        <v/>
      </c>
      <c r="C396" s="313">
        <f t="shared" si="665"/>
        <v>0</v>
      </c>
      <c r="D396" s="313">
        <f t="shared" si="666"/>
        <v>0</v>
      </c>
      <c r="E396" s="368"/>
      <c r="F396" s="368"/>
      <c r="G396" s="368"/>
      <c r="H396" s="368"/>
      <c r="I396" s="368"/>
      <c r="J396" s="368"/>
      <c r="K396" s="368"/>
      <c r="L396" s="368"/>
      <c r="M396" s="368"/>
      <c r="N396" s="368"/>
      <c r="O396" s="368"/>
      <c r="P396" s="368"/>
      <c r="Q396" s="368"/>
      <c r="R396" s="368"/>
      <c r="S396" s="368"/>
      <c r="T396"/>
      <c r="U396"/>
      <c r="V396"/>
      <c r="W396"/>
      <c r="X396"/>
    </row>
    <row r="397" spans="1:24" hidden="1" x14ac:dyDescent="0.25">
      <c r="A397" s="279">
        <v>18</v>
      </c>
      <c r="B397" s="328" t="str">
        <f t="shared" si="664"/>
        <v/>
      </c>
      <c r="C397" s="313">
        <f t="shared" si="665"/>
        <v>0</v>
      </c>
      <c r="D397" s="313">
        <f t="shared" si="666"/>
        <v>0</v>
      </c>
      <c r="E397" s="368"/>
      <c r="F397" s="368"/>
      <c r="G397" s="368"/>
      <c r="H397" s="368"/>
      <c r="I397" s="368"/>
      <c r="J397" s="368"/>
      <c r="K397" s="368"/>
      <c r="L397" s="368"/>
      <c r="M397" s="368"/>
      <c r="N397" s="368"/>
      <c r="O397" s="368"/>
      <c r="P397" s="368"/>
      <c r="Q397" s="368"/>
      <c r="R397" s="368"/>
      <c r="S397" s="368"/>
      <c r="T397"/>
      <c r="U397"/>
      <c r="V397"/>
      <c r="W397"/>
      <c r="X397"/>
    </row>
    <row r="398" spans="1:24" hidden="1" x14ac:dyDescent="0.25">
      <c r="A398" s="279">
        <v>19</v>
      </c>
      <c r="B398" s="328" t="str">
        <f t="shared" si="664"/>
        <v/>
      </c>
      <c r="C398" s="313">
        <f t="shared" si="665"/>
        <v>0</v>
      </c>
      <c r="D398" s="313">
        <f t="shared" si="666"/>
        <v>0</v>
      </c>
      <c r="E398" s="368"/>
      <c r="F398" s="368"/>
      <c r="G398" s="368"/>
      <c r="H398" s="368"/>
      <c r="I398" s="368"/>
      <c r="J398" s="368"/>
      <c r="K398" s="368"/>
      <c r="L398" s="368"/>
      <c r="M398" s="368"/>
      <c r="N398" s="368"/>
      <c r="O398" s="368"/>
      <c r="P398" s="368"/>
      <c r="Q398" s="368"/>
      <c r="R398" s="368"/>
      <c r="S398" s="368"/>
      <c r="T398"/>
      <c r="U398"/>
      <c r="V398"/>
      <c r="W398"/>
      <c r="X398"/>
    </row>
    <row r="399" spans="1:24" hidden="1" x14ac:dyDescent="0.25">
      <c r="A399" s="279">
        <v>20</v>
      </c>
      <c r="B399" s="328" t="str">
        <f t="shared" si="664"/>
        <v/>
      </c>
      <c r="C399" s="313">
        <f t="shared" si="665"/>
        <v>0</v>
      </c>
      <c r="D399" s="313">
        <f t="shared" si="666"/>
        <v>0</v>
      </c>
      <c r="E399" s="368"/>
      <c r="F399" s="368"/>
      <c r="G399" s="368"/>
      <c r="H399" s="368"/>
      <c r="I399" s="368"/>
      <c r="J399" s="368"/>
      <c r="K399" s="368"/>
      <c r="L399" s="368"/>
      <c r="M399" s="368"/>
      <c r="N399" s="368"/>
      <c r="O399" s="368"/>
      <c r="P399" s="368"/>
      <c r="Q399" s="368"/>
      <c r="R399" s="368"/>
      <c r="S399" s="368"/>
      <c r="T399"/>
      <c r="U399"/>
      <c r="V399"/>
      <c r="W399"/>
      <c r="X399"/>
    </row>
    <row r="400" spans="1:24" hidden="1" x14ac:dyDescent="0.25">
      <c r="S400"/>
      <c r="T400"/>
      <c r="U400"/>
      <c r="V400"/>
      <c r="W400"/>
      <c r="X400"/>
    </row>
    <row r="401" spans="1:24" hidden="1" x14ac:dyDescent="0.25">
      <c r="C401" s="361">
        <f>SUM($C$380:$C$399)</f>
        <v>45120.209400000007</v>
      </c>
      <c r="D401" s="361">
        <f>SUM($D$380:$D$399)</f>
        <v>0</v>
      </c>
      <c r="E401" s="361">
        <f ca="1">SUM($FO$157:$FO$176)</f>
        <v>45.120209400000007</v>
      </c>
      <c r="F401" s="361">
        <f ca="1">SUMPRODUCT($F$183:$F$192,$I$183:$I$192)+SUMPRODUCT($F$183:$F$192,$J$183:$J$192)+SUMPRODUCT($F$183:$F$192,$K$183:$K$192)</f>
        <v>8367.9940353240017</v>
      </c>
      <c r="G401" s="317">
        <f>'Donnees d''entrée'!$C$676</f>
        <v>0.01</v>
      </c>
      <c r="H401" s="317">
        <f>'Donnees d''entrée'!$C$677</f>
        <v>0.02</v>
      </c>
      <c r="I401" s="361">
        <f ca="1">F401*G401+D401*H401</f>
        <v>83.679940353240013</v>
      </c>
      <c r="J401" s="361">
        <f ca="1">E401+I401</f>
        <v>128.80014975324002</v>
      </c>
      <c r="K401" s="361">
        <f ca="1">E94+SUM($FT$157:$FT$176)+SUM($FN$157:$FN$176)</f>
        <v>6569.5024886400006</v>
      </c>
      <c r="L401" s="361">
        <f ca="1">E198+E227+(F401+D401)*'Donnees d''entrée'!$C$682/100</f>
        <v>1170.5662261228324</v>
      </c>
      <c r="M401" s="317">
        <f>'Donnees d''entrée'!$C$679</f>
        <v>0.01</v>
      </c>
      <c r="N401" s="361">
        <f ca="1">SUM($FQ$157:$FQ$176)+(F401+D401)*'Donnees d''entrée'!$C$684</f>
        <v>5542.4762822772009</v>
      </c>
      <c r="O401" s="317">
        <f>'Donnees d''entrée'!$C$680</f>
        <v>7.4999999999999997E-3</v>
      </c>
      <c r="P401" s="361">
        <f ca="1">(K401+L401)*M401</f>
        <v>77.400687147628332</v>
      </c>
      <c r="Q401" s="361">
        <f ca="1">N401*O401</f>
        <v>41.568572117079007</v>
      </c>
      <c r="R401" s="361">
        <f ca="1">P401+Q401</f>
        <v>118.96925926470735</v>
      </c>
      <c r="S401" s="361">
        <f ca="1">R401+J401</f>
        <v>247.76940901794737</v>
      </c>
      <c r="T401"/>
      <c r="U401"/>
      <c r="V401"/>
      <c r="W401"/>
      <c r="X401"/>
    </row>
    <row r="402" spans="1:24" hidden="1" x14ac:dyDescent="0.25">
      <c r="Q402"/>
      <c r="R402"/>
      <c r="S402"/>
      <c r="T402"/>
      <c r="U402"/>
      <c r="V402"/>
    </row>
    <row r="403" spans="1:24" hidden="1" x14ac:dyDescent="0.25">
      <c r="Q403"/>
      <c r="R403"/>
      <c r="S403"/>
      <c r="T403"/>
      <c r="U403"/>
      <c r="V403"/>
    </row>
    <row r="404" spans="1:24" hidden="1" x14ac:dyDescent="0.25">
      <c r="Q404"/>
      <c r="R404"/>
      <c r="S404"/>
      <c r="T404"/>
      <c r="U404"/>
      <c r="V404"/>
    </row>
    <row r="405" spans="1:24" hidden="1" x14ac:dyDescent="0.25">
      <c r="Q405"/>
      <c r="R405"/>
      <c r="S405"/>
      <c r="T405"/>
      <c r="U405"/>
      <c r="V405"/>
    </row>
    <row r="406" spans="1:24" ht="26.25" hidden="1" x14ac:dyDescent="0.4">
      <c r="B406" s="580" t="s">
        <v>367</v>
      </c>
      <c r="C406" s="580"/>
      <c r="D406" s="580"/>
      <c r="E406" s="324">
        <f ca="1">S401</f>
        <v>247.76940901794737</v>
      </c>
      <c r="F406" s="309" t="s">
        <v>368</v>
      </c>
      <c r="Q406"/>
      <c r="R406"/>
      <c r="S406"/>
      <c r="T406"/>
      <c r="U406"/>
      <c r="V406"/>
    </row>
    <row r="407" spans="1:24" hidden="1" x14ac:dyDescent="0.25">
      <c r="Q407"/>
      <c r="R407"/>
      <c r="S407"/>
      <c r="T407"/>
      <c r="U407"/>
      <c r="V407"/>
    </row>
    <row r="408" spans="1:24" ht="27" hidden="1" customHeight="1" x14ac:dyDescent="0.4">
      <c r="B408" s="580" t="s">
        <v>369</v>
      </c>
      <c r="C408" s="580"/>
      <c r="D408" s="580"/>
      <c r="E408" s="324">
        <f ca="1">IF(ISERROR(E406*44/28),0,E406*44/28)</f>
        <v>389.35192845677449</v>
      </c>
      <c r="F408" s="309" t="s">
        <v>370</v>
      </c>
      <c r="Q408"/>
      <c r="R408"/>
      <c r="S408"/>
      <c r="T408"/>
      <c r="U408"/>
      <c r="V408"/>
    </row>
    <row r="409" spans="1:24" hidden="1" x14ac:dyDescent="0.25">
      <c r="Q409"/>
      <c r="R409"/>
      <c r="S409"/>
      <c r="T409"/>
      <c r="U409"/>
      <c r="V409"/>
    </row>
    <row r="410" spans="1:24" x14ac:dyDescent="0.25">
      <c r="Q410"/>
      <c r="R410"/>
      <c r="S410"/>
      <c r="T410"/>
      <c r="U410"/>
      <c r="V410"/>
    </row>
    <row r="412" spans="1:24" s="480" customFormat="1" ht="26.25" x14ac:dyDescent="0.4">
      <c r="A412" s="479" t="s">
        <v>921</v>
      </c>
    </row>
    <row r="415" spans="1:24" x14ac:dyDescent="0.25">
      <c r="A415" s="153" t="s">
        <v>934</v>
      </c>
    </row>
    <row r="417" spans="1:20" ht="43.15" customHeight="1" x14ac:dyDescent="0.25">
      <c r="B417" s="518" t="s">
        <v>196</v>
      </c>
      <c r="C417" s="518"/>
      <c r="D417" s="518"/>
      <c r="E417" s="518" t="s">
        <v>197</v>
      </c>
      <c r="F417" s="518"/>
      <c r="G417" s="518"/>
      <c r="H417" s="518" t="s">
        <v>236</v>
      </c>
      <c r="I417" s="518"/>
      <c r="J417" s="518"/>
      <c r="K417" s="518" t="s">
        <v>454</v>
      </c>
      <c r="L417" s="518"/>
      <c r="M417" s="518"/>
      <c r="N417" s="518" t="s">
        <v>455</v>
      </c>
      <c r="O417" s="518"/>
      <c r="P417" s="518"/>
      <c r="R417" s="583" t="s">
        <v>922</v>
      </c>
      <c r="T417" s="561" t="s">
        <v>968</v>
      </c>
    </row>
    <row r="418" spans="1:20" x14ac:dyDescent="0.25">
      <c r="B418" s="261" t="s">
        <v>923</v>
      </c>
      <c r="C418" s="200" t="s">
        <v>924</v>
      </c>
      <c r="D418" s="200" t="s">
        <v>925</v>
      </c>
      <c r="E418" s="261" t="s">
        <v>923</v>
      </c>
      <c r="F418" s="200" t="s">
        <v>924</v>
      </c>
      <c r="G418" s="200" t="s">
        <v>925</v>
      </c>
      <c r="H418" s="261" t="s">
        <v>923</v>
      </c>
      <c r="I418" s="200" t="s">
        <v>924</v>
      </c>
      <c r="J418" s="200" t="s">
        <v>925</v>
      </c>
      <c r="K418" s="261" t="s">
        <v>923</v>
      </c>
      <c r="L418" s="200" t="s">
        <v>924</v>
      </c>
      <c r="M418" s="200" t="s">
        <v>925</v>
      </c>
      <c r="N418" s="261" t="s">
        <v>923</v>
      </c>
      <c r="O418" s="200" t="s">
        <v>924</v>
      </c>
      <c r="P418" s="200" t="s">
        <v>925</v>
      </c>
      <c r="R418" s="584"/>
      <c r="T418" s="561"/>
    </row>
    <row r="419" spans="1:20" x14ac:dyDescent="0.25">
      <c r="A419" s="279">
        <v>1</v>
      </c>
      <c r="B419" s="481">
        <f ca="1">IF(ISERROR(VLOOKUP($F46,ITAVI_2013_volailles!$C:$J,7,FALSE)*$J19/1000*$H46/100*$M46*$N46*N72*$T419),0,VLOOKUP($F46,ITAVI_2013_volailles!$C:$J,7,FALSE)*$J19/1000*$H46/100*$M46*$N46*N72*$T419)</f>
        <v>0</v>
      </c>
      <c r="C419" s="481">
        <f ca="1">IF(ISERROR(VLOOKUP($F46,ITAVI_2013_volailles!$C:$J,7,FALSE)*$J19/1000*$H46/100*$M46*$N46*O72*$T419),0,VLOOKUP($F46,ITAVI_2013_volailles!$C:$J,7,FALSE)*$J19/1000*$H46/100*$M46*$N46*O72*$T419)</f>
        <v>4737.6219870000004</v>
      </c>
      <c r="D419" s="481">
        <f ca="1">IF(ISERROR(VLOOKUP($F46,ITAVI_2013_volailles!$C:$J,7,FALSE)*$J19/1000*$H46/100*$M46*$N46*P72*$T419),0,VLOOKUP($F46,ITAVI_2013_volailles!$C:$J,7,FALSE)*$J19/1000*$H46/100*$M46*$N46*P72*$T419)</f>
        <v>0</v>
      </c>
      <c r="E419" s="481">
        <f ca="1">IF(ISERROR(VLOOKUP($R46,ITAVI_2013_volailles!$C:$J,7,FALSE)*$R19/1000*$T46/100*$Y46*$Z46*U72*$T419),0,VLOOKUP($R46,ITAVI_2013_volailles!$C:$J,7,FALSE)*$R19/1000*$T46/100*$Y46*$Z46*U72*$T419)</f>
        <v>0</v>
      </c>
      <c r="F419" s="481">
        <f ca="1">IF(ISERROR(VLOOKUP($R46,ITAVI_2013_volailles!$C:$J,7,FALSE)*$R19/1000*$T46/100*$Y46*$Z46*V72*$T419),0,VLOOKUP($R46,ITAVI_2013_volailles!$C:$J,7,FALSE)*$R19/1000*$T46/100*$Y46*$Z46*V72*$T419)</f>
        <v>0</v>
      </c>
      <c r="G419" s="481">
        <f ca="1">IF(ISERROR(VLOOKUP($R46,ITAVI_2013_volailles!$C:$J,7,FALSE)*$R19/1000*$T46/100*$Y46*$Z46*W72*$T419),0,VLOOKUP($R46,ITAVI_2013_volailles!$C:$J,7,FALSE)*$R19/1000*$T46/100*$Y46*$Z46*W72*$T419)</f>
        <v>0</v>
      </c>
      <c r="H419" s="481">
        <f ca="1">IF(ISERROR(VLOOKUP($AD46,ITAVI_2013_volailles!$C:$J,7,FALSE)*$Z19/1000*$AF46/100*$AK46*$AL46*AB72*$T419),0,VLOOKUP($AD46,ITAVI_2013_volailles!$C:$J,7,FALSE)*$Z19/1000*$AF46/100*$AK46*$AL46*AB72*$T419)</f>
        <v>0</v>
      </c>
      <c r="I419" s="481">
        <f ca="1">IF(ISERROR(VLOOKUP($AD46,ITAVI_2013_volailles!$C:$J,7,FALSE)*$Z19/1000*$AF46/100*$AK46*$AL46*AC72*$T419),0,VLOOKUP($AD46,ITAVI_2013_volailles!$C:$J,7,FALSE)*$Z19/1000*$AF46/100*$AK46*$AL46*AC72*$T419)</f>
        <v>0</v>
      </c>
      <c r="J419" s="481">
        <f ca="1">IF(ISERROR(VLOOKUP($AD46,ITAVI_2013_volailles!$C:$J,7,FALSE)*$Z19/1000*$AF46/100*$AK46*$AL46*AD72*$T419),0,VLOOKUP($AD46,ITAVI_2013_volailles!$C:$J,7,FALSE)*$Z19/1000*$AF46/100*$AK46*$AL46*AD72*$T419)</f>
        <v>0</v>
      </c>
      <c r="K419" s="481">
        <f ca="1">IF(ISERROR(VLOOKUP($AP46,ITAVI_2013_volailles!$C:$J,7,FALSE)*$AH19/1000*$AR46/100*$AW46*$AX46*AI72*$T419),0,VLOOKUP($AP46,ITAVI_2013_volailles!$C:$J,7,FALSE)*$AH19/1000*$AR46/100*$AW46*$AX46*AI72*$T419)</f>
        <v>0</v>
      </c>
      <c r="L419" s="481">
        <f ca="1">IF(ISERROR(VLOOKUP($AP46,ITAVI_2013_volailles!$C:$J,7,FALSE)*$AH19/1000*$AR46/100*$AW46*$AX46*AJ72*$T419),0,VLOOKUP($AP46,ITAVI_2013_volailles!$C:$J,7,FALSE)*$AH19/1000*$AR46/100*$AW46*$AX46*AJ72*$T419)</f>
        <v>0</v>
      </c>
      <c r="M419" s="481">
        <f ca="1">IF(ISERROR(VLOOKUP($AP46,ITAVI_2013_volailles!$C:$J,7,FALSE)*$AH19/1000*$AR46/100*$AW46*$AX46*AK72*$T419),0,VLOOKUP($AP46,ITAVI_2013_volailles!$C:$J,7,FALSE)*$AH19/1000*$AR46/100*$AW46*$AX46*AK72*$T419)</f>
        <v>0</v>
      </c>
      <c r="N419" s="481">
        <f ca="1">IF(ISERROR(VLOOKUP($BB46,ITAVI_2013_volailles!$C:$J,7,FALSE)*$AP19/1000*$BD46/100*$BI46*$BJ46*AP72*$T419),0,VLOOKUP($BB46,ITAVI_2013_volailles!$C:$J,7,FALSE)*$AP19/1000*$BD46/100*$BI46*$BJ46*AP72*$T419)</f>
        <v>0</v>
      </c>
      <c r="O419" s="481">
        <f ca="1">IF(ISERROR(VLOOKUP($BB46,ITAVI_2013_volailles!$C:$J,7,FALSE)*$AP19/1000*$BD46/100*$BI46*$BJ46*AQ72*$T419),0,VLOOKUP($BB46,ITAVI_2013_volailles!$C:$J,7,FALSE)*$AP19/1000*$BD46/100*$BI46*$BJ46*AQ72*$T419)</f>
        <v>0</v>
      </c>
      <c r="P419" s="481">
        <f ca="1">IF(ISERROR(VLOOKUP($BB46,ITAVI_2013_volailles!$C:$J,7,FALSE)*$AP19/1000*$BD46/100*$BI46*$BJ46*AR72*$T419),0,VLOOKUP($BB46,ITAVI_2013_volailles!$C:$J,7,FALSE)*$AP19/1000*$BD46/100*$BI46*$BJ46*AR72*$T419)</f>
        <v>0</v>
      </c>
      <c r="R419" s="282">
        <f ca="1">SUM(B419:P419)</f>
        <v>4737.6219870000004</v>
      </c>
      <c r="T419" s="501">
        <f>IF(ISERROR(VLOOKUP(C72,'Donnees d''entrée'!$B$417:$G$440,2,FALSE)),0,VLOOKUP(C72,'Donnees d''entrée'!$B$417:$G$440,2,FALSE))</f>
        <v>1</v>
      </c>
    </row>
    <row r="420" spans="1:20" x14ac:dyDescent="0.25">
      <c r="A420" s="279">
        <v>2</v>
      </c>
      <c r="B420" s="481">
        <f ca="1">IF(ISERROR(VLOOKUP($F47,ITAVI_2013_volailles!$C:$J,7,FALSE)*$J20/1000*$H47/100*$M47*$N47*N73*$T420),0,VLOOKUP($F47,ITAVI_2013_volailles!$C:$J,7,FALSE)*$J20/1000*$H47/100*$M47*$N47*N73*$T420)</f>
        <v>0</v>
      </c>
      <c r="C420" s="481">
        <f ca="1">IF(ISERROR(VLOOKUP($F47,ITAVI_2013_volailles!$C:$J,7,FALSE)*$J20/1000*$H47/100*$M47*$N47*O73*$T420),0,VLOOKUP($F47,ITAVI_2013_volailles!$C:$J,7,FALSE)*$J20/1000*$H47/100*$M47*$N47*O73*$T420)</f>
        <v>0</v>
      </c>
      <c r="D420" s="481">
        <f ca="1">IF(ISERROR(VLOOKUP($F47,ITAVI_2013_volailles!$C:$J,7,FALSE)*$J20/1000*$H47/100*$M47*$N47*P73*$T420),0,VLOOKUP($F47,ITAVI_2013_volailles!$C:$J,7,FALSE)*$J20/1000*$H47/100*$M47*$N47*P73*$T420)</f>
        <v>0</v>
      </c>
      <c r="E420" s="481">
        <f ca="1">IF(ISERROR(VLOOKUP($R47,ITAVI_2013_volailles!$C:$J,7,FALSE)*$R20/1000*$T47/100*$Y47*$Z47*U73*$T420),0,VLOOKUP($R47,ITAVI_2013_volailles!$C:$J,7,FALSE)*$R20/1000*$T47/100*$Y47*$Z47*U73*$T420)</f>
        <v>0</v>
      </c>
      <c r="F420" s="481">
        <f ca="1">IF(ISERROR(VLOOKUP($R47,ITAVI_2013_volailles!$C:$J,7,FALSE)*$R20/1000*$T47/100*$Y47*$Z47*V73*$T420),0,VLOOKUP($R47,ITAVI_2013_volailles!$C:$J,7,FALSE)*$R20/1000*$T47/100*$Y47*$Z47*V73*$T420)</f>
        <v>0</v>
      </c>
      <c r="G420" s="481">
        <f ca="1">IF(ISERROR(VLOOKUP($R47,ITAVI_2013_volailles!$C:$J,7,FALSE)*$R20/1000*$T47/100*$Y47*$Z47*W73*$T420),0,VLOOKUP($R47,ITAVI_2013_volailles!$C:$J,7,FALSE)*$R20/1000*$T47/100*$Y47*$Z47*W73*$T420)</f>
        <v>0</v>
      </c>
      <c r="H420" s="481">
        <f ca="1">IF(ISERROR(VLOOKUP($AD47,ITAVI_2013_volailles!$C:$J,7,FALSE)*$Z20/1000*$AF47/100*$AK47*$AL47*AB73*$T420),0,VLOOKUP($AD47,ITAVI_2013_volailles!$C:$J,7,FALSE)*$Z20/1000*$AF47/100*$AK47*$AL47*AB73*$T420)</f>
        <v>0</v>
      </c>
      <c r="I420" s="481">
        <f ca="1">IF(ISERROR(VLOOKUP($AD47,ITAVI_2013_volailles!$C:$J,7,FALSE)*$Z20/1000*$AF47/100*$AK47*$AL47*AC73*$T420),0,VLOOKUP($AD47,ITAVI_2013_volailles!$C:$J,7,FALSE)*$Z20/1000*$AF47/100*$AK47*$AL47*AC73*$T420)</f>
        <v>0</v>
      </c>
      <c r="J420" s="481">
        <f ca="1">IF(ISERROR(VLOOKUP($AD47,ITAVI_2013_volailles!$C:$J,7,FALSE)*$Z20/1000*$AF47/100*$AK47*$AL47*AD73*$T420),0,VLOOKUP($AD47,ITAVI_2013_volailles!$C:$J,7,FALSE)*$Z20/1000*$AF47/100*$AK47*$AL47*AD73*$T420)</f>
        <v>0</v>
      </c>
      <c r="K420" s="481">
        <f ca="1">IF(ISERROR(VLOOKUP($AP47,ITAVI_2013_volailles!$C:$J,7,FALSE)*$AH20/1000*$AR47/100*$AW47*$AX47*AI73*$T420),0,VLOOKUP($AP47,ITAVI_2013_volailles!$C:$J,7,FALSE)*$AH20/1000*$AR47/100*$AW47*$AX47*AI73*$T420)</f>
        <v>0</v>
      </c>
      <c r="L420" s="481">
        <f ca="1">IF(ISERROR(VLOOKUP($AP47,ITAVI_2013_volailles!$C:$J,7,FALSE)*$AH20/1000*$AR47/100*$AW47*$AX47*AJ73*$T420),0,VLOOKUP($AP47,ITAVI_2013_volailles!$C:$J,7,FALSE)*$AH20/1000*$AR47/100*$AW47*$AX47*AJ73*$T420)</f>
        <v>0</v>
      </c>
      <c r="M420" s="481">
        <f ca="1">IF(ISERROR(VLOOKUP($AP47,ITAVI_2013_volailles!$C:$J,7,FALSE)*$AH20/1000*$AR47/100*$AW47*$AX47*AK73*$T420),0,VLOOKUP($AP47,ITAVI_2013_volailles!$C:$J,7,FALSE)*$AH20/1000*$AR47/100*$AW47*$AX47*AK73*$T420)</f>
        <v>0</v>
      </c>
      <c r="N420" s="481">
        <f ca="1">IF(ISERROR(VLOOKUP($BB47,ITAVI_2013_volailles!$C:$J,7,FALSE)*$AP20/1000*$BD47/100*$BI47*$BJ47*AP73*$T420),0,VLOOKUP($BB47,ITAVI_2013_volailles!$C:$J,7,FALSE)*$AP20/1000*$BD47/100*$BI47*$BJ47*AP73*$T420)</f>
        <v>0</v>
      </c>
      <c r="O420" s="481">
        <f ca="1">IF(ISERROR(VLOOKUP($BB47,ITAVI_2013_volailles!$C:$J,7,FALSE)*$AP20/1000*$BD47/100*$BI47*$BJ47*AQ73*$T420),0,VLOOKUP($BB47,ITAVI_2013_volailles!$C:$J,7,FALSE)*$AP20/1000*$BD47/100*$BI47*$BJ47*AQ73*$T420)</f>
        <v>0</v>
      </c>
      <c r="P420" s="481">
        <f ca="1">IF(ISERROR(VLOOKUP($BB47,ITAVI_2013_volailles!$C:$J,7,FALSE)*$AP20/1000*$BD47/100*$BI47*$BJ47*AR73*$T420),0,VLOOKUP($BB47,ITAVI_2013_volailles!$C:$J,7,FALSE)*$AP20/1000*$BD47/100*$BI47*$BJ47*AR73*$T420)</f>
        <v>0</v>
      </c>
      <c r="R420" s="282">
        <f t="shared" ref="R420:R437" ca="1" si="667">SUM(B420:P420)</f>
        <v>0</v>
      </c>
      <c r="T420" s="501">
        <f>IF(ISERROR(VLOOKUP(C73,'Donnees d''entrée'!$B$417:$G$440,2,FALSE)),0,VLOOKUP(C73,'Donnees d''entrée'!$B$417:$G$440,2,FALSE))</f>
        <v>0</v>
      </c>
    </row>
    <row r="421" spans="1:20" x14ac:dyDescent="0.25">
      <c r="A421" s="279">
        <v>3</v>
      </c>
      <c r="B421" s="481">
        <f ca="1">IF(ISERROR(VLOOKUP($F48,ITAVI_2013_volailles!$C:$J,7,FALSE)*$J21/1000*$H48/100*$M48*$N48*N74*$T421),0,VLOOKUP($F48,ITAVI_2013_volailles!$C:$J,7,FALSE)*$J21/1000*$H48/100*$M48*$N48*N74*$T421)</f>
        <v>0</v>
      </c>
      <c r="C421" s="481">
        <f ca="1">IF(ISERROR(VLOOKUP($F48,ITAVI_2013_volailles!$C:$J,7,FALSE)*$J21/1000*$H48/100*$M48*$N48*O74*$T421),0,VLOOKUP($F48,ITAVI_2013_volailles!$C:$J,7,FALSE)*$J21/1000*$H48/100*$M48*$N48*O74*$T421)</f>
        <v>0</v>
      </c>
      <c r="D421" s="481">
        <f ca="1">IF(ISERROR(VLOOKUP($F48,ITAVI_2013_volailles!$C:$J,7,FALSE)*$J21/1000*$H48/100*$M48*$N48*P74*$T421),0,VLOOKUP($F48,ITAVI_2013_volailles!$C:$J,7,FALSE)*$J21/1000*$H48/100*$M48*$N48*P74*$T421)</f>
        <v>0</v>
      </c>
      <c r="E421" s="481">
        <f ca="1">IF(ISERROR(VLOOKUP($R48,ITAVI_2013_volailles!$C:$J,7,FALSE)*$R21/1000*$T48/100*$Y48*$Z48*U74*$T421),0,VLOOKUP($R48,ITAVI_2013_volailles!$C:$J,7,FALSE)*$R21/1000*$T48/100*$Y48*$Z48*U74*$T421)</f>
        <v>0</v>
      </c>
      <c r="F421" s="481">
        <f ca="1">IF(ISERROR(VLOOKUP($R48,ITAVI_2013_volailles!$C:$J,7,FALSE)*$R21/1000*$T48/100*$Y48*$Z48*V74*$T421),0,VLOOKUP($R48,ITAVI_2013_volailles!$C:$J,7,FALSE)*$R21/1000*$T48/100*$Y48*$Z48*V74*$T421)</f>
        <v>0</v>
      </c>
      <c r="G421" s="481">
        <f ca="1">IF(ISERROR(VLOOKUP($R48,ITAVI_2013_volailles!$C:$J,7,FALSE)*$R21/1000*$T48/100*$Y48*$Z48*W74*$T421),0,VLOOKUP($R48,ITAVI_2013_volailles!$C:$J,7,FALSE)*$R21/1000*$T48/100*$Y48*$Z48*W74*$T421)</f>
        <v>0</v>
      </c>
      <c r="H421" s="481">
        <f ca="1">IF(ISERROR(VLOOKUP($AD48,ITAVI_2013_volailles!$C:$J,7,FALSE)*$Z21/1000*$AF48/100*$AK48*$AL48*AB74*$T421),0,VLOOKUP($AD48,ITAVI_2013_volailles!$C:$J,7,FALSE)*$Z21/1000*$AF48/100*$AK48*$AL48*AB74*$T421)</f>
        <v>0</v>
      </c>
      <c r="I421" s="481">
        <f ca="1">IF(ISERROR(VLOOKUP($AD48,ITAVI_2013_volailles!$C:$J,7,FALSE)*$Z21/1000*$AF48/100*$AK48*$AL48*AC74*$T421),0,VLOOKUP($AD48,ITAVI_2013_volailles!$C:$J,7,FALSE)*$Z21/1000*$AF48/100*$AK48*$AL48*AC74*$T421)</f>
        <v>0</v>
      </c>
      <c r="J421" s="481">
        <f ca="1">IF(ISERROR(VLOOKUP($AD48,ITAVI_2013_volailles!$C:$J,7,FALSE)*$Z21/1000*$AF48/100*$AK48*$AL48*AD74*$T421),0,VLOOKUP($AD48,ITAVI_2013_volailles!$C:$J,7,FALSE)*$Z21/1000*$AF48/100*$AK48*$AL48*AD74*$T421)</f>
        <v>0</v>
      </c>
      <c r="K421" s="481">
        <f ca="1">IF(ISERROR(VLOOKUP($AP48,ITAVI_2013_volailles!$C:$J,7,FALSE)*$AH21/1000*$AR48/100*$AW48*$AX48*AI74*$T421),0,VLOOKUP($AP48,ITAVI_2013_volailles!$C:$J,7,FALSE)*$AH21/1000*$AR48/100*$AW48*$AX48*AI74*$T421)</f>
        <v>0</v>
      </c>
      <c r="L421" s="481">
        <f ca="1">IF(ISERROR(VLOOKUP($AP48,ITAVI_2013_volailles!$C:$J,7,FALSE)*$AH21/1000*$AR48/100*$AW48*$AX48*AJ74*$T421),0,VLOOKUP($AP48,ITAVI_2013_volailles!$C:$J,7,FALSE)*$AH21/1000*$AR48/100*$AW48*$AX48*AJ74*$T421)</f>
        <v>0</v>
      </c>
      <c r="M421" s="481">
        <f ca="1">IF(ISERROR(VLOOKUP($AP48,ITAVI_2013_volailles!$C:$J,7,FALSE)*$AH21/1000*$AR48/100*$AW48*$AX48*AK74*$T421),0,VLOOKUP($AP48,ITAVI_2013_volailles!$C:$J,7,FALSE)*$AH21/1000*$AR48/100*$AW48*$AX48*AK74*$T421)</f>
        <v>0</v>
      </c>
      <c r="N421" s="481">
        <f ca="1">IF(ISERROR(VLOOKUP($BB48,ITAVI_2013_volailles!$C:$J,7,FALSE)*$AP21/1000*$BD48/100*$BI48*$BJ48*AP74*$T421),0,VLOOKUP($BB48,ITAVI_2013_volailles!$C:$J,7,FALSE)*$AP21/1000*$BD48/100*$BI48*$BJ48*AP74*$T421)</f>
        <v>0</v>
      </c>
      <c r="O421" s="481">
        <f ca="1">IF(ISERROR(VLOOKUP($BB48,ITAVI_2013_volailles!$C:$J,7,FALSE)*$AP21/1000*$BD48/100*$BI48*$BJ48*AQ74*$T421),0,VLOOKUP($BB48,ITAVI_2013_volailles!$C:$J,7,FALSE)*$AP21/1000*$BD48/100*$BI48*$BJ48*AQ74*$T421)</f>
        <v>0</v>
      </c>
      <c r="P421" s="481">
        <f ca="1">IF(ISERROR(VLOOKUP($BB48,ITAVI_2013_volailles!$C:$J,7,FALSE)*$AP21/1000*$BD48/100*$BI48*$BJ48*AR74*$T421),0,VLOOKUP($BB48,ITAVI_2013_volailles!$C:$J,7,FALSE)*$AP21/1000*$BD48/100*$BI48*$BJ48*AR74*$T421)</f>
        <v>0</v>
      </c>
      <c r="R421" s="282">
        <f t="shared" ca="1" si="667"/>
        <v>0</v>
      </c>
      <c r="T421" s="501">
        <f>IF(ISERROR(VLOOKUP(C74,'Donnees d''entrée'!$B$417:$G$440,2,FALSE)),0,VLOOKUP(C74,'Donnees d''entrée'!$B$417:$G$440,2,FALSE))</f>
        <v>0</v>
      </c>
    </row>
    <row r="422" spans="1:20" x14ac:dyDescent="0.25">
      <c r="A422" s="279">
        <v>4</v>
      </c>
      <c r="B422" s="481">
        <f ca="1">IF(ISERROR(VLOOKUP($F49,ITAVI_2013_volailles!$C:$J,7,FALSE)*$J22/1000*$H49/100*$M49*$N49*N75*$T422),0,VLOOKUP($F49,ITAVI_2013_volailles!$C:$J,7,FALSE)*$J22/1000*$H49/100*$M49*$N49*N75*$T422)</f>
        <v>0</v>
      </c>
      <c r="C422" s="481">
        <f ca="1">IF(ISERROR(VLOOKUP($F49,ITAVI_2013_volailles!$C:$J,7,FALSE)*$J22/1000*$H49/100*$M49*$N49*O75*$T422),0,VLOOKUP($F49,ITAVI_2013_volailles!$C:$J,7,FALSE)*$J22/1000*$H49/100*$M49*$N49*O75*$T422)</f>
        <v>0</v>
      </c>
      <c r="D422" s="481">
        <f ca="1">IF(ISERROR(VLOOKUP($F49,ITAVI_2013_volailles!$C:$J,7,FALSE)*$J22/1000*$H49/100*$M49*$N49*P75*$T422),0,VLOOKUP($F49,ITAVI_2013_volailles!$C:$J,7,FALSE)*$J22/1000*$H49/100*$M49*$N49*P75*$T422)</f>
        <v>0</v>
      </c>
      <c r="E422" s="481">
        <f ca="1">IF(ISERROR(VLOOKUP($R49,ITAVI_2013_volailles!$C:$J,7,FALSE)*$R22/1000*$T49/100*$Y49*$Z49*U75*$T422),0,VLOOKUP($R49,ITAVI_2013_volailles!$C:$J,7,FALSE)*$R22/1000*$T49/100*$Y49*$Z49*U75*$T422)</f>
        <v>0</v>
      </c>
      <c r="F422" s="481">
        <f ca="1">IF(ISERROR(VLOOKUP($R49,ITAVI_2013_volailles!$C:$J,7,FALSE)*$R22/1000*$T49/100*$Y49*$Z49*V75*$T422),0,VLOOKUP($R49,ITAVI_2013_volailles!$C:$J,7,FALSE)*$R22/1000*$T49/100*$Y49*$Z49*V75*$T422)</f>
        <v>0</v>
      </c>
      <c r="G422" s="481">
        <f ca="1">IF(ISERROR(VLOOKUP($R49,ITAVI_2013_volailles!$C:$J,7,FALSE)*$R22/1000*$T49/100*$Y49*$Z49*W75*$T422),0,VLOOKUP($R49,ITAVI_2013_volailles!$C:$J,7,FALSE)*$R22/1000*$T49/100*$Y49*$Z49*W75*$T422)</f>
        <v>0</v>
      </c>
      <c r="H422" s="481">
        <f ca="1">IF(ISERROR(VLOOKUP($AD49,ITAVI_2013_volailles!$C:$J,7,FALSE)*$Z22/1000*$AF49/100*$AK49*$AL49*AB75*$T422),0,VLOOKUP($AD49,ITAVI_2013_volailles!$C:$J,7,FALSE)*$Z22/1000*$AF49/100*$AK49*$AL49*AB75*$T422)</f>
        <v>0</v>
      </c>
      <c r="I422" s="481">
        <f ca="1">IF(ISERROR(VLOOKUP($AD49,ITAVI_2013_volailles!$C:$J,7,FALSE)*$Z22/1000*$AF49/100*$AK49*$AL49*AC75*$T422),0,VLOOKUP($AD49,ITAVI_2013_volailles!$C:$J,7,FALSE)*$Z22/1000*$AF49/100*$AK49*$AL49*AC75*$T422)</f>
        <v>0</v>
      </c>
      <c r="J422" s="481">
        <f ca="1">IF(ISERROR(VLOOKUP($AD49,ITAVI_2013_volailles!$C:$J,7,FALSE)*$Z22/1000*$AF49/100*$AK49*$AL49*AD75*$T422),0,VLOOKUP($AD49,ITAVI_2013_volailles!$C:$J,7,FALSE)*$Z22/1000*$AF49/100*$AK49*$AL49*AD75*$T422)</f>
        <v>0</v>
      </c>
      <c r="K422" s="481">
        <f ca="1">IF(ISERROR(VLOOKUP($AP49,ITAVI_2013_volailles!$C:$J,7,FALSE)*$AH22/1000*$AR49/100*$AW49*$AX49*AI75*$T422),0,VLOOKUP($AP49,ITAVI_2013_volailles!$C:$J,7,FALSE)*$AH22/1000*$AR49/100*$AW49*$AX49*AI75*$T422)</f>
        <v>0</v>
      </c>
      <c r="L422" s="481">
        <f ca="1">IF(ISERROR(VLOOKUP($AP49,ITAVI_2013_volailles!$C:$J,7,FALSE)*$AH22/1000*$AR49/100*$AW49*$AX49*AJ75*$T422),0,VLOOKUP($AP49,ITAVI_2013_volailles!$C:$J,7,FALSE)*$AH22/1000*$AR49/100*$AW49*$AX49*AJ75*$T422)</f>
        <v>0</v>
      </c>
      <c r="M422" s="481">
        <f ca="1">IF(ISERROR(VLOOKUP($AP49,ITAVI_2013_volailles!$C:$J,7,FALSE)*$AH22/1000*$AR49/100*$AW49*$AX49*AK75*$T422),0,VLOOKUP($AP49,ITAVI_2013_volailles!$C:$J,7,FALSE)*$AH22/1000*$AR49/100*$AW49*$AX49*AK75*$T422)</f>
        <v>0</v>
      </c>
      <c r="N422" s="481">
        <f ca="1">IF(ISERROR(VLOOKUP($BB49,ITAVI_2013_volailles!$C:$J,7,FALSE)*$AP22/1000*$BD49/100*$BI49*$BJ49*AP75*$T422),0,VLOOKUP($BB49,ITAVI_2013_volailles!$C:$J,7,FALSE)*$AP22/1000*$BD49/100*$BI49*$BJ49*AP75*$T422)</f>
        <v>0</v>
      </c>
      <c r="O422" s="481">
        <f ca="1">IF(ISERROR(VLOOKUP($BB49,ITAVI_2013_volailles!$C:$J,7,FALSE)*$AP22/1000*$BD49/100*$BI49*$BJ49*AQ75*$T422),0,VLOOKUP($BB49,ITAVI_2013_volailles!$C:$J,7,FALSE)*$AP22/1000*$BD49/100*$BI49*$BJ49*AQ75*$T422)</f>
        <v>0</v>
      </c>
      <c r="P422" s="481">
        <f ca="1">IF(ISERROR(VLOOKUP($BB49,ITAVI_2013_volailles!$C:$J,7,FALSE)*$AP22/1000*$BD49/100*$BI49*$BJ49*AR75*$T422),0,VLOOKUP($BB49,ITAVI_2013_volailles!$C:$J,7,FALSE)*$AP22/1000*$BD49/100*$BI49*$BJ49*AR75*$T422)</f>
        <v>0</v>
      </c>
      <c r="R422" s="282">
        <f t="shared" ca="1" si="667"/>
        <v>0</v>
      </c>
      <c r="T422" s="501">
        <f>IF(ISERROR(VLOOKUP(C75,'Donnees d''entrée'!$B$417:$G$440,2,FALSE)),0,VLOOKUP(C75,'Donnees d''entrée'!$B$417:$G$440,2,FALSE))</f>
        <v>0</v>
      </c>
    </row>
    <row r="423" spans="1:20" x14ac:dyDescent="0.25">
      <c r="A423" s="279">
        <v>5</v>
      </c>
      <c r="B423" s="481">
        <f ca="1">IF(ISERROR(VLOOKUP($F50,ITAVI_2013_volailles!$C:$J,7,FALSE)*$J23/1000*$H50/100*$M50*$N50*N76*$T423),0,VLOOKUP($F50,ITAVI_2013_volailles!$C:$J,7,FALSE)*$J23/1000*$H50/100*$M50*$N50*N76*$T423)</f>
        <v>0</v>
      </c>
      <c r="C423" s="481">
        <f ca="1">IF(ISERROR(VLOOKUP($F50,ITAVI_2013_volailles!$C:$J,7,FALSE)*$J23/1000*$H50/100*$M50*$N50*O76*$T423),0,VLOOKUP($F50,ITAVI_2013_volailles!$C:$J,7,FALSE)*$J23/1000*$H50/100*$M50*$N50*O76*$T423)</f>
        <v>0</v>
      </c>
      <c r="D423" s="481">
        <f ca="1">IF(ISERROR(VLOOKUP($F50,ITAVI_2013_volailles!$C:$J,7,FALSE)*$J23/1000*$H50/100*$M50*$N50*P76*$T423),0,VLOOKUP($F50,ITAVI_2013_volailles!$C:$J,7,FALSE)*$J23/1000*$H50/100*$M50*$N50*P76*$T423)</f>
        <v>0</v>
      </c>
      <c r="E423" s="481">
        <f ca="1">IF(ISERROR(VLOOKUP($R50,ITAVI_2013_volailles!$C:$J,7,FALSE)*$R23/1000*$T50/100*$Y50*$Z50*U76*$T423),0,VLOOKUP($R50,ITAVI_2013_volailles!$C:$J,7,FALSE)*$R23/1000*$T50/100*$Y50*$Z50*U76*$T423)</f>
        <v>0</v>
      </c>
      <c r="F423" s="481">
        <f ca="1">IF(ISERROR(VLOOKUP($R50,ITAVI_2013_volailles!$C:$J,7,FALSE)*$R23/1000*$T50/100*$Y50*$Z50*V76*$T423),0,VLOOKUP($R50,ITAVI_2013_volailles!$C:$J,7,FALSE)*$R23/1000*$T50/100*$Y50*$Z50*V76*$T423)</f>
        <v>0</v>
      </c>
      <c r="G423" s="481">
        <f ca="1">IF(ISERROR(VLOOKUP($R50,ITAVI_2013_volailles!$C:$J,7,FALSE)*$R23/1000*$T50/100*$Y50*$Z50*W76*$T423),0,VLOOKUP($R50,ITAVI_2013_volailles!$C:$J,7,FALSE)*$R23/1000*$T50/100*$Y50*$Z50*W76*$T423)</f>
        <v>0</v>
      </c>
      <c r="H423" s="481">
        <f ca="1">IF(ISERROR(VLOOKUP($AD50,ITAVI_2013_volailles!$C:$J,7,FALSE)*$Z23/1000*$AF50/100*$AK50*$AL50*AB76*$T423),0,VLOOKUP($AD50,ITAVI_2013_volailles!$C:$J,7,FALSE)*$Z23/1000*$AF50/100*$AK50*$AL50*AB76*$T423)</f>
        <v>0</v>
      </c>
      <c r="I423" s="481">
        <f ca="1">IF(ISERROR(VLOOKUP($AD50,ITAVI_2013_volailles!$C:$J,7,FALSE)*$Z23/1000*$AF50/100*$AK50*$AL50*AC76*$T423),0,VLOOKUP($AD50,ITAVI_2013_volailles!$C:$J,7,FALSE)*$Z23/1000*$AF50/100*$AK50*$AL50*AC76*$T423)</f>
        <v>0</v>
      </c>
      <c r="J423" s="481">
        <f ca="1">IF(ISERROR(VLOOKUP($AD50,ITAVI_2013_volailles!$C:$J,7,FALSE)*$Z23/1000*$AF50/100*$AK50*$AL50*AD76*$T423),0,VLOOKUP($AD50,ITAVI_2013_volailles!$C:$J,7,FALSE)*$Z23/1000*$AF50/100*$AK50*$AL50*AD76*$T423)</f>
        <v>0</v>
      </c>
      <c r="K423" s="481">
        <f ca="1">IF(ISERROR(VLOOKUP($AP50,ITAVI_2013_volailles!$C:$J,7,FALSE)*$AH23/1000*$AR50/100*$AW50*$AX50*AI76*$T423),0,VLOOKUP($AP50,ITAVI_2013_volailles!$C:$J,7,FALSE)*$AH23/1000*$AR50/100*$AW50*$AX50*AI76*$T423)</f>
        <v>0</v>
      </c>
      <c r="L423" s="481">
        <f ca="1">IF(ISERROR(VLOOKUP($AP50,ITAVI_2013_volailles!$C:$J,7,FALSE)*$AH23/1000*$AR50/100*$AW50*$AX50*AJ76*$T423),0,VLOOKUP($AP50,ITAVI_2013_volailles!$C:$J,7,FALSE)*$AH23/1000*$AR50/100*$AW50*$AX50*AJ76*$T423)</f>
        <v>0</v>
      </c>
      <c r="M423" s="481">
        <f ca="1">IF(ISERROR(VLOOKUP($AP50,ITAVI_2013_volailles!$C:$J,7,FALSE)*$AH23/1000*$AR50/100*$AW50*$AX50*AK76*$T423),0,VLOOKUP($AP50,ITAVI_2013_volailles!$C:$J,7,FALSE)*$AH23/1000*$AR50/100*$AW50*$AX50*AK76*$T423)</f>
        <v>0</v>
      </c>
      <c r="N423" s="481">
        <f ca="1">IF(ISERROR(VLOOKUP($BB50,ITAVI_2013_volailles!$C:$J,7,FALSE)*$AP23/1000*$BD50/100*$BI50*$BJ50*AP76*$T423),0,VLOOKUP($BB50,ITAVI_2013_volailles!$C:$J,7,FALSE)*$AP23/1000*$BD50/100*$BI50*$BJ50*AP76*$T423)</f>
        <v>0</v>
      </c>
      <c r="O423" s="481">
        <f ca="1">IF(ISERROR(VLOOKUP($BB50,ITAVI_2013_volailles!$C:$J,7,FALSE)*$AP23/1000*$BD50/100*$BI50*$BJ50*AQ76*$T423),0,VLOOKUP($BB50,ITAVI_2013_volailles!$C:$J,7,FALSE)*$AP23/1000*$BD50/100*$BI50*$BJ50*AQ76*$T423)</f>
        <v>0</v>
      </c>
      <c r="P423" s="481">
        <f ca="1">IF(ISERROR(VLOOKUP($BB50,ITAVI_2013_volailles!$C:$J,7,FALSE)*$AP23/1000*$BD50/100*$BI50*$BJ50*AR76*$T423),0,VLOOKUP($BB50,ITAVI_2013_volailles!$C:$J,7,FALSE)*$AP23/1000*$BD50/100*$BI50*$BJ50*AR76*$T423)</f>
        <v>0</v>
      </c>
      <c r="R423" s="282">
        <f t="shared" ca="1" si="667"/>
        <v>0</v>
      </c>
      <c r="T423" s="501">
        <f>IF(ISERROR(VLOOKUP(C76,'Donnees d''entrée'!$B$417:$G$440,2,FALSE)),0,VLOOKUP(C76,'Donnees d''entrée'!$B$417:$G$440,2,FALSE))</f>
        <v>0</v>
      </c>
    </row>
    <row r="424" spans="1:20" x14ac:dyDescent="0.25">
      <c r="A424" s="279">
        <v>6</v>
      </c>
      <c r="B424" s="481">
        <f ca="1">IF(ISERROR(VLOOKUP($F51,ITAVI_2013_volailles!$C:$J,7,FALSE)*$J24/1000*$H51/100*$M51*$N51*N77*$T424),0,VLOOKUP($F51,ITAVI_2013_volailles!$C:$J,7,FALSE)*$J24/1000*$H51/100*$M51*$N51*N77*$T424)</f>
        <v>0</v>
      </c>
      <c r="C424" s="481">
        <f ca="1">IF(ISERROR(VLOOKUP($F51,ITAVI_2013_volailles!$C:$J,7,FALSE)*$J24/1000*$H51/100*$M51*$N51*O77*$T424),0,VLOOKUP($F51,ITAVI_2013_volailles!$C:$J,7,FALSE)*$J24/1000*$H51/100*$M51*$N51*O77*$T424)</f>
        <v>0</v>
      </c>
      <c r="D424" s="481">
        <f ca="1">IF(ISERROR(VLOOKUP($F51,ITAVI_2013_volailles!$C:$J,7,FALSE)*$J24/1000*$H51/100*$M51*$N51*P77*$T424),0,VLOOKUP($F51,ITAVI_2013_volailles!$C:$J,7,FALSE)*$J24/1000*$H51/100*$M51*$N51*P77*$T424)</f>
        <v>0</v>
      </c>
      <c r="E424" s="481">
        <f ca="1">IF(ISERROR(VLOOKUP($R51,ITAVI_2013_volailles!$C:$J,7,FALSE)*$R24/1000*$T51/100*$Y51*$Z51*U77*$T424),0,VLOOKUP($R51,ITAVI_2013_volailles!$C:$J,7,FALSE)*$R24/1000*$T51/100*$Y51*$Z51*U77*$T424)</f>
        <v>0</v>
      </c>
      <c r="F424" s="481">
        <f ca="1">IF(ISERROR(VLOOKUP($R51,ITAVI_2013_volailles!$C:$J,7,FALSE)*$R24/1000*$T51/100*$Y51*$Z51*V77*$T424),0,VLOOKUP($R51,ITAVI_2013_volailles!$C:$J,7,FALSE)*$R24/1000*$T51/100*$Y51*$Z51*V77*$T424)</f>
        <v>0</v>
      </c>
      <c r="G424" s="481">
        <f ca="1">IF(ISERROR(VLOOKUP($R51,ITAVI_2013_volailles!$C:$J,7,FALSE)*$R24/1000*$T51/100*$Y51*$Z51*W77*$T424),0,VLOOKUP($R51,ITAVI_2013_volailles!$C:$J,7,FALSE)*$R24/1000*$T51/100*$Y51*$Z51*W77*$T424)</f>
        <v>0</v>
      </c>
      <c r="H424" s="481">
        <f ca="1">IF(ISERROR(VLOOKUP($AD51,ITAVI_2013_volailles!$C:$J,7,FALSE)*$Z24/1000*$AF51/100*$AK51*$AL51*AB77*$T424),0,VLOOKUP($AD51,ITAVI_2013_volailles!$C:$J,7,FALSE)*$Z24/1000*$AF51/100*$AK51*$AL51*AB77*$T424)</f>
        <v>0</v>
      </c>
      <c r="I424" s="481">
        <f ca="1">IF(ISERROR(VLOOKUP($AD51,ITAVI_2013_volailles!$C:$J,7,FALSE)*$Z24/1000*$AF51/100*$AK51*$AL51*AC77*$T424),0,VLOOKUP($AD51,ITAVI_2013_volailles!$C:$J,7,FALSE)*$Z24/1000*$AF51/100*$AK51*$AL51*AC77*$T424)</f>
        <v>0</v>
      </c>
      <c r="J424" s="481">
        <f ca="1">IF(ISERROR(VLOOKUP($AD51,ITAVI_2013_volailles!$C:$J,7,FALSE)*$Z24/1000*$AF51/100*$AK51*$AL51*AD77*$T424),0,VLOOKUP($AD51,ITAVI_2013_volailles!$C:$J,7,FALSE)*$Z24/1000*$AF51/100*$AK51*$AL51*AD77*$T424)</f>
        <v>0</v>
      </c>
      <c r="K424" s="481">
        <f ca="1">IF(ISERROR(VLOOKUP($AP51,ITAVI_2013_volailles!$C:$J,7,FALSE)*$AH24/1000*$AR51/100*$AW51*$AX51*AI77*$T424),0,VLOOKUP($AP51,ITAVI_2013_volailles!$C:$J,7,FALSE)*$AH24/1000*$AR51/100*$AW51*$AX51*AI77*$T424)</f>
        <v>0</v>
      </c>
      <c r="L424" s="481">
        <f ca="1">IF(ISERROR(VLOOKUP($AP51,ITAVI_2013_volailles!$C:$J,7,FALSE)*$AH24/1000*$AR51/100*$AW51*$AX51*AJ77*$T424),0,VLOOKUP($AP51,ITAVI_2013_volailles!$C:$J,7,FALSE)*$AH24/1000*$AR51/100*$AW51*$AX51*AJ77*$T424)</f>
        <v>0</v>
      </c>
      <c r="M424" s="481">
        <f ca="1">IF(ISERROR(VLOOKUP($AP51,ITAVI_2013_volailles!$C:$J,7,FALSE)*$AH24/1000*$AR51/100*$AW51*$AX51*AK77*$T424),0,VLOOKUP($AP51,ITAVI_2013_volailles!$C:$J,7,FALSE)*$AH24/1000*$AR51/100*$AW51*$AX51*AK77*$T424)</f>
        <v>0</v>
      </c>
      <c r="N424" s="481">
        <f ca="1">IF(ISERROR(VLOOKUP($BB51,ITAVI_2013_volailles!$C:$J,7,FALSE)*$AP24/1000*$BD51/100*$BI51*$BJ51*AP77*$T424),0,VLOOKUP($BB51,ITAVI_2013_volailles!$C:$J,7,FALSE)*$AP24/1000*$BD51/100*$BI51*$BJ51*AP77*$T424)</f>
        <v>0</v>
      </c>
      <c r="O424" s="481">
        <f ca="1">IF(ISERROR(VLOOKUP($BB51,ITAVI_2013_volailles!$C:$J,7,FALSE)*$AP24/1000*$BD51/100*$BI51*$BJ51*AQ77*$T424),0,VLOOKUP($BB51,ITAVI_2013_volailles!$C:$J,7,FALSE)*$AP24/1000*$BD51/100*$BI51*$BJ51*AQ77*$T424)</f>
        <v>0</v>
      </c>
      <c r="P424" s="481">
        <f ca="1">IF(ISERROR(VLOOKUP($BB51,ITAVI_2013_volailles!$C:$J,7,FALSE)*$AP24/1000*$BD51/100*$BI51*$BJ51*AR77*$T424),0,VLOOKUP($BB51,ITAVI_2013_volailles!$C:$J,7,FALSE)*$AP24/1000*$BD51/100*$BI51*$BJ51*AR77*$T424)</f>
        <v>0</v>
      </c>
      <c r="R424" s="282">
        <f t="shared" ca="1" si="667"/>
        <v>0</v>
      </c>
      <c r="T424" s="501">
        <f>IF(ISERROR(VLOOKUP(C77,'Donnees d''entrée'!$B$417:$G$440,2,FALSE)),0,VLOOKUP(C77,'Donnees d''entrée'!$B$417:$G$440,2,FALSE))</f>
        <v>0</v>
      </c>
    </row>
    <row r="425" spans="1:20" x14ac:dyDescent="0.25">
      <c r="A425" s="279">
        <v>7</v>
      </c>
      <c r="B425" s="481">
        <f ca="1">IF(ISERROR(VLOOKUP($F52,ITAVI_2013_volailles!$C:$J,7,FALSE)*$J25/1000*$H52/100*$M52*$N52*N78*$T425),0,VLOOKUP($F52,ITAVI_2013_volailles!$C:$J,7,FALSE)*$J25/1000*$H52/100*$M52*$N52*N78*$T425)</f>
        <v>0</v>
      </c>
      <c r="C425" s="481">
        <f ca="1">IF(ISERROR(VLOOKUP($F52,ITAVI_2013_volailles!$C:$J,7,FALSE)*$J25/1000*$H52/100*$M52*$N52*O78*$T425),0,VLOOKUP($F52,ITAVI_2013_volailles!$C:$J,7,FALSE)*$J25/1000*$H52/100*$M52*$N52*O78*$T425)</f>
        <v>0</v>
      </c>
      <c r="D425" s="481">
        <f ca="1">IF(ISERROR(VLOOKUP($F52,ITAVI_2013_volailles!$C:$J,7,FALSE)*$J25/1000*$H52/100*$M52*$N52*P78*$T425),0,VLOOKUP($F52,ITAVI_2013_volailles!$C:$J,7,FALSE)*$J25/1000*$H52/100*$M52*$N52*P78*$T425)</f>
        <v>0</v>
      </c>
      <c r="E425" s="481">
        <f ca="1">IF(ISERROR(VLOOKUP($R52,ITAVI_2013_volailles!$C:$J,7,FALSE)*$R25/1000*$T52/100*$Y52*$Z52*U78*$T425),0,VLOOKUP($R52,ITAVI_2013_volailles!$C:$J,7,FALSE)*$R25/1000*$T52/100*$Y52*$Z52*U78*$T425)</f>
        <v>0</v>
      </c>
      <c r="F425" s="481">
        <f ca="1">IF(ISERROR(VLOOKUP($R52,ITAVI_2013_volailles!$C:$J,7,FALSE)*$R25/1000*$T52/100*$Y52*$Z52*V78*$T425),0,VLOOKUP($R52,ITAVI_2013_volailles!$C:$J,7,FALSE)*$R25/1000*$T52/100*$Y52*$Z52*V78*$T425)</f>
        <v>0</v>
      </c>
      <c r="G425" s="481">
        <f ca="1">IF(ISERROR(VLOOKUP($R52,ITAVI_2013_volailles!$C:$J,7,FALSE)*$R25/1000*$T52/100*$Y52*$Z52*W78*$T425),0,VLOOKUP($R52,ITAVI_2013_volailles!$C:$J,7,FALSE)*$R25/1000*$T52/100*$Y52*$Z52*W78*$T425)</f>
        <v>0</v>
      </c>
      <c r="H425" s="481">
        <f ca="1">IF(ISERROR(VLOOKUP($AD52,ITAVI_2013_volailles!$C:$J,7,FALSE)*$Z25/1000*$AF52/100*$AK52*$AL52*AB78*$T425),0,VLOOKUP($AD52,ITAVI_2013_volailles!$C:$J,7,FALSE)*$Z25/1000*$AF52/100*$AK52*$AL52*AB78*$T425)</f>
        <v>0</v>
      </c>
      <c r="I425" s="481">
        <f ca="1">IF(ISERROR(VLOOKUP($AD52,ITAVI_2013_volailles!$C:$J,7,FALSE)*$Z25/1000*$AF52/100*$AK52*$AL52*AC78*$T425),0,VLOOKUP($AD52,ITAVI_2013_volailles!$C:$J,7,FALSE)*$Z25/1000*$AF52/100*$AK52*$AL52*AC78*$T425)</f>
        <v>0</v>
      </c>
      <c r="J425" s="481">
        <f ca="1">IF(ISERROR(VLOOKUP($AD52,ITAVI_2013_volailles!$C:$J,7,FALSE)*$Z25/1000*$AF52/100*$AK52*$AL52*AD78*$T425),0,VLOOKUP($AD52,ITAVI_2013_volailles!$C:$J,7,FALSE)*$Z25/1000*$AF52/100*$AK52*$AL52*AD78*$T425)</f>
        <v>0</v>
      </c>
      <c r="K425" s="481">
        <f ca="1">IF(ISERROR(VLOOKUP($AP52,ITAVI_2013_volailles!$C:$J,7,FALSE)*$AH25/1000*$AR52/100*$AW52*$AX52*AI78*$T425),0,VLOOKUP($AP52,ITAVI_2013_volailles!$C:$J,7,FALSE)*$AH25/1000*$AR52/100*$AW52*$AX52*AI78*$T425)</f>
        <v>0</v>
      </c>
      <c r="L425" s="481">
        <f ca="1">IF(ISERROR(VLOOKUP($AP52,ITAVI_2013_volailles!$C:$J,7,FALSE)*$AH25/1000*$AR52/100*$AW52*$AX52*AJ78*$T425),0,VLOOKUP($AP52,ITAVI_2013_volailles!$C:$J,7,FALSE)*$AH25/1000*$AR52/100*$AW52*$AX52*AJ78*$T425)</f>
        <v>0</v>
      </c>
      <c r="M425" s="481">
        <f ca="1">IF(ISERROR(VLOOKUP($AP52,ITAVI_2013_volailles!$C:$J,7,FALSE)*$AH25/1000*$AR52/100*$AW52*$AX52*AK78*$T425),0,VLOOKUP($AP52,ITAVI_2013_volailles!$C:$J,7,FALSE)*$AH25/1000*$AR52/100*$AW52*$AX52*AK78*$T425)</f>
        <v>0</v>
      </c>
      <c r="N425" s="481">
        <f ca="1">IF(ISERROR(VLOOKUP($BB52,ITAVI_2013_volailles!$C:$J,7,FALSE)*$AP25/1000*$BD52/100*$BI52*$BJ52*AP78*$T425),0,VLOOKUP($BB52,ITAVI_2013_volailles!$C:$J,7,FALSE)*$AP25/1000*$BD52/100*$BI52*$BJ52*AP78*$T425)</f>
        <v>0</v>
      </c>
      <c r="O425" s="481">
        <f ca="1">IF(ISERROR(VLOOKUP($BB52,ITAVI_2013_volailles!$C:$J,7,FALSE)*$AP25/1000*$BD52/100*$BI52*$BJ52*AQ78*$T425),0,VLOOKUP($BB52,ITAVI_2013_volailles!$C:$J,7,FALSE)*$AP25/1000*$BD52/100*$BI52*$BJ52*AQ78*$T425)</f>
        <v>0</v>
      </c>
      <c r="P425" s="481">
        <f ca="1">IF(ISERROR(VLOOKUP($BB52,ITAVI_2013_volailles!$C:$J,7,FALSE)*$AP25/1000*$BD52/100*$BI52*$BJ52*AR78*$T425),0,VLOOKUP($BB52,ITAVI_2013_volailles!$C:$J,7,FALSE)*$AP25/1000*$BD52/100*$BI52*$BJ52*AR78*$T425)</f>
        <v>0</v>
      </c>
      <c r="R425" s="282">
        <f t="shared" ca="1" si="667"/>
        <v>0</v>
      </c>
      <c r="T425" s="501">
        <f>IF(ISERROR(VLOOKUP(C78,'Donnees d''entrée'!$B$417:$G$440,2,FALSE)),0,VLOOKUP(C78,'Donnees d''entrée'!$B$417:$G$440,2,FALSE))</f>
        <v>0</v>
      </c>
    </row>
    <row r="426" spans="1:20" x14ac:dyDescent="0.25">
      <c r="A426" s="279">
        <v>8</v>
      </c>
      <c r="B426" s="481">
        <f ca="1">IF(ISERROR(VLOOKUP($F53,ITAVI_2013_volailles!$C:$J,7,FALSE)*$J26/1000*$H53/100*$M53*$N53*N79*$T426),0,VLOOKUP($F53,ITAVI_2013_volailles!$C:$J,7,FALSE)*$J26/1000*$H53/100*$M53*$N53*N79*$T426)</f>
        <v>0</v>
      </c>
      <c r="C426" s="481">
        <f ca="1">IF(ISERROR(VLOOKUP($F53,ITAVI_2013_volailles!$C:$J,7,FALSE)*$J26/1000*$H53/100*$M53*$N53*O79*$T426),0,VLOOKUP($F53,ITAVI_2013_volailles!$C:$J,7,FALSE)*$J26/1000*$H53/100*$M53*$N53*O79*$T426)</f>
        <v>0</v>
      </c>
      <c r="D426" s="481">
        <f ca="1">IF(ISERROR(VLOOKUP($F53,ITAVI_2013_volailles!$C:$J,7,FALSE)*$J26/1000*$H53/100*$M53*$N53*P79*$T426),0,VLOOKUP($F53,ITAVI_2013_volailles!$C:$J,7,FALSE)*$J26/1000*$H53/100*$M53*$N53*P79*$T426)</f>
        <v>0</v>
      </c>
      <c r="E426" s="481">
        <f ca="1">IF(ISERROR(VLOOKUP($R53,ITAVI_2013_volailles!$C:$J,7,FALSE)*$R26/1000*$T53/100*$Y53*$Z53*U79*$T426),0,VLOOKUP($R53,ITAVI_2013_volailles!$C:$J,7,FALSE)*$R26/1000*$T53/100*$Y53*$Z53*U79*$T426)</f>
        <v>0</v>
      </c>
      <c r="F426" s="481">
        <f ca="1">IF(ISERROR(VLOOKUP($R53,ITAVI_2013_volailles!$C:$J,7,FALSE)*$R26/1000*$T53/100*$Y53*$Z53*V79*$T426),0,VLOOKUP($R53,ITAVI_2013_volailles!$C:$J,7,FALSE)*$R26/1000*$T53/100*$Y53*$Z53*V79*$T426)</f>
        <v>0</v>
      </c>
      <c r="G426" s="481">
        <f ca="1">IF(ISERROR(VLOOKUP($R53,ITAVI_2013_volailles!$C:$J,7,FALSE)*$R26/1000*$T53/100*$Y53*$Z53*W79*$T426),0,VLOOKUP($R53,ITAVI_2013_volailles!$C:$J,7,FALSE)*$R26/1000*$T53/100*$Y53*$Z53*W79*$T426)</f>
        <v>0</v>
      </c>
      <c r="H426" s="481">
        <f ca="1">IF(ISERROR(VLOOKUP($AD53,ITAVI_2013_volailles!$C:$J,7,FALSE)*$Z26/1000*$AF53/100*$AK53*$AL53*AB79*$T426),0,VLOOKUP($AD53,ITAVI_2013_volailles!$C:$J,7,FALSE)*$Z26/1000*$AF53/100*$AK53*$AL53*AB79*$T426)</f>
        <v>0</v>
      </c>
      <c r="I426" s="481">
        <f ca="1">IF(ISERROR(VLOOKUP($AD53,ITAVI_2013_volailles!$C:$J,7,FALSE)*$Z26/1000*$AF53/100*$AK53*$AL53*AC79*$T426),0,VLOOKUP($AD53,ITAVI_2013_volailles!$C:$J,7,FALSE)*$Z26/1000*$AF53/100*$AK53*$AL53*AC79*$T426)</f>
        <v>0</v>
      </c>
      <c r="J426" s="481">
        <f ca="1">IF(ISERROR(VLOOKUP($AD53,ITAVI_2013_volailles!$C:$J,7,FALSE)*$Z26/1000*$AF53/100*$AK53*$AL53*AD79*$T426),0,VLOOKUP($AD53,ITAVI_2013_volailles!$C:$J,7,FALSE)*$Z26/1000*$AF53/100*$AK53*$AL53*AD79*$T426)</f>
        <v>0</v>
      </c>
      <c r="K426" s="481">
        <f ca="1">IF(ISERROR(VLOOKUP($AP53,ITAVI_2013_volailles!$C:$J,7,FALSE)*$AH26/1000*$AR53/100*$AW53*$AX53*AI79*$T426),0,VLOOKUP($AP53,ITAVI_2013_volailles!$C:$J,7,FALSE)*$AH26/1000*$AR53/100*$AW53*$AX53*AI79*$T426)</f>
        <v>0</v>
      </c>
      <c r="L426" s="481">
        <f ca="1">IF(ISERROR(VLOOKUP($AP53,ITAVI_2013_volailles!$C:$J,7,FALSE)*$AH26/1000*$AR53/100*$AW53*$AX53*AJ79*$T426),0,VLOOKUP($AP53,ITAVI_2013_volailles!$C:$J,7,FALSE)*$AH26/1000*$AR53/100*$AW53*$AX53*AJ79*$T426)</f>
        <v>0</v>
      </c>
      <c r="M426" s="481">
        <f ca="1">IF(ISERROR(VLOOKUP($AP53,ITAVI_2013_volailles!$C:$J,7,FALSE)*$AH26/1000*$AR53/100*$AW53*$AX53*AK79*$T426),0,VLOOKUP($AP53,ITAVI_2013_volailles!$C:$J,7,FALSE)*$AH26/1000*$AR53/100*$AW53*$AX53*AK79*$T426)</f>
        <v>0</v>
      </c>
      <c r="N426" s="481">
        <f ca="1">IF(ISERROR(VLOOKUP($BB53,ITAVI_2013_volailles!$C:$J,7,FALSE)*$AP26/1000*$BD53/100*$BI53*$BJ53*AP79*$T426),0,VLOOKUP($BB53,ITAVI_2013_volailles!$C:$J,7,FALSE)*$AP26/1000*$BD53/100*$BI53*$BJ53*AP79*$T426)</f>
        <v>0</v>
      </c>
      <c r="O426" s="481">
        <f ca="1">IF(ISERROR(VLOOKUP($BB53,ITAVI_2013_volailles!$C:$J,7,FALSE)*$AP26/1000*$BD53/100*$BI53*$BJ53*AQ79*$T426),0,VLOOKUP($BB53,ITAVI_2013_volailles!$C:$J,7,FALSE)*$AP26/1000*$BD53/100*$BI53*$BJ53*AQ79*$T426)</f>
        <v>0</v>
      </c>
      <c r="P426" s="481">
        <f ca="1">IF(ISERROR(VLOOKUP($BB53,ITAVI_2013_volailles!$C:$J,7,FALSE)*$AP26/1000*$BD53/100*$BI53*$BJ53*AR79*$T426),0,VLOOKUP($BB53,ITAVI_2013_volailles!$C:$J,7,FALSE)*$AP26/1000*$BD53/100*$BI53*$BJ53*AR79*$T426)</f>
        <v>0</v>
      </c>
      <c r="R426" s="282">
        <f t="shared" ca="1" si="667"/>
        <v>0</v>
      </c>
      <c r="T426" s="501">
        <f>IF(ISERROR(VLOOKUP(C79,'Donnees d''entrée'!$B$417:$G$440,2,FALSE)),0,VLOOKUP(C79,'Donnees d''entrée'!$B$417:$G$440,2,FALSE))</f>
        <v>0</v>
      </c>
    </row>
    <row r="427" spans="1:20" x14ac:dyDescent="0.25">
      <c r="A427" s="279">
        <v>9</v>
      </c>
      <c r="B427" s="481">
        <f ca="1">IF(ISERROR(VLOOKUP($F54,ITAVI_2013_volailles!$C:$J,7,FALSE)*$J27/1000*$H54/100*$M54*$N54*N80*$T427),0,VLOOKUP($F54,ITAVI_2013_volailles!$C:$J,7,FALSE)*$J27/1000*$H54/100*$M54*$N54*N80*$T427)</f>
        <v>0</v>
      </c>
      <c r="C427" s="481">
        <f ca="1">IF(ISERROR(VLOOKUP($F54,ITAVI_2013_volailles!$C:$J,7,FALSE)*$J27/1000*$H54/100*$M54*$N54*O80*$T427),0,VLOOKUP($F54,ITAVI_2013_volailles!$C:$J,7,FALSE)*$J27/1000*$H54/100*$M54*$N54*O80*$T427)</f>
        <v>0</v>
      </c>
      <c r="D427" s="481">
        <f ca="1">IF(ISERROR(VLOOKUP($F54,ITAVI_2013_volailles!$C:$J,7,FALSE)*$J27/1000*$H54/100*$M54*$N54*P80*$T427),0,VLOOKUP($F54,ITAVI_2013_volailles!$C:$J,7,FALSE)*$J27/1000*$H54/100*$M54*$N54*P80*$T427)</f>
        <v>0</v>
      </c>
      <c r="E427" s="481">
        <f ca="1">IF(ISERROR(VLOOKUP($R54,ITAVI_2013_volailles!$C:$J,7,FALSE)*$R27/1000*$T54/100*$Y54*$Z54*U80*$T427),0,VLOOKUP($R54,ITAVI_2013_volailles!$C:$J,7,FALSE)*$R27/1000*$T54/100*$Y54*$Z54*U80*$T427)</f>
        <v>0</v>
      </c>
      <c r="F427" s="481">
        <f ca="1">IF(ISERROR(VLOOKUP($R54,ITAVI_2013_volailles!$C:$J,7,FALSE)*$R27/1000*$T54/100*$Y54*$Z54*V80*$T427),0,VLOOKUP($R54,ITAVI_2013_volailles!$C:$J,7,FALSE)*$R27/1000*$T54/100*$Y54*$Z54*V80*$T427)</f>
        <v>0</v>
      </c>
      <c r="G427" s="481">
        <f ca="1">IF(ISERROR(VLOOKUP($R54,ITAVI_2013_volailles!$C:$J,7,FALSE)*$R27/1000*$T54/100*$Y54*$Z54*W80*$T427),0,VLOOKUP($R54,ITAVI_2013_volailles!$C:$J,7,FALSE)*$R27/1000*$T54/100*$Y54*$Z54*W80*$T427)</f>
        <v>0</v>
      </c>
      <c r="H427" s="481">
        <f ca="1">IF(ISERROR(VLOOKUP($AD54,ITAVI_2013_volailles!$C:$J,7,FALSE)*$Z27/1000*$AF54/100*$AK54*$AL54*AB80*$T427),0,VLOOKUP($AD54,ITAVI_2013_volailles!$C:$J,7,FALSE)*$Z27/1000*$AF54/100*$AK54*$AL54*AB80*$T427)</f>
        <v>0</v>
      </c>
      <c r="I427" s="481">
        <f ca="1">IF(ISERROR(VLOOKUP($AD54,ITAVI_2013_volailles!$C:$J,7,FALSE)*$Z27/1000*$AF54/100*$AK54*$AL54*AC80*$T427),0,VLOOKUP($AD54,ITAVI_2013_volailles!$C:$J,7,FALSE)*$Z27/1000*$AF54/100*$AK54*$AL54*AC80*$T427)</f>
        <v>0</v>
      </c>
      <c r="J427" s="481">
        <f ca="1">IF(ISERROR(VLOOKUP($AD54,ITAVI_2013_volailles!$C:$J,7,FALSE)*$Z27/1000*$AF54/100*$AK54*$AL54*AD80*$T427),0,VLOOKUP($AD54,ITAVI_2013_volailles!$C:$J,7,FALSE)*$Z27/1000*$AF54/100*$AK54*$AL54*AD80*$T427)</f>
        <v>0</v>
      </c>
      <c r="K427" s="481">
        <f ca="1">IF(ISERROR(VLOOKUP($AP54,ITAVI_2013_volailles!$C:$J,7,FALSE)*$AH27/1000*$AR54/100*$AW54*$AX54*AI80*$T427),0,VLOOKUP($AP54,ITAVI_2013_volailles!$C:$J,7,FALSE)*$AH27/1000*$AR54/100*$AW54*$AX54*AI80*$T427)</f>
        <v>0</v>
      </c>
      <c r="L427" s="481">
        <f ca="1">IF(ISERROR(VLOOKUP($AP54,ITAVI_2013_volailles!$C:$J,7,FALSE)*$AH27/1000*$AR54/100*$AW54*$AX54*AJ80*$T427),0,VLOOKUP($AP54,ITAVI_2013_volailles!$C:$J,7,FALSE)*$AH27/1000*$AR54/100*$AW54*$AX54*AJ80*$T427)</f>
        <v>0</v>
      </c>
      <c r="M427" s="481">
        <f ca="1">IF(ISERROR(VLOOKUP($AP54,ITAVI_2013_volailles!$C:$J,7,FALSE)*$AH27/1000*$AR54/100*$AW54*$AX54*AK80*$T427),0,VLOOKUP($AP54,ITAVI_2013_volailles!$C:$J,7,FALSE)*$AH27/1000*$AR54/100*$AW54*$AX54*AK80*$T427)</f>
        <v>0</v>
      </c>
      <c r="N427" s="481">
        <f ca="1">IF(ISERROR(VLOOKUP($BB54,ITAVI_2013_volailles!$C:$J,7,FALSE)*$AP27/1000*$BD54/100*$BI54*$BJ54*AP80*$T427),0,VLOOKUP($BB54,ITAVI_2013_volailles!$C:$J,7,FALSE)*$AP27/1000*$BD54/100*$BI54*$BJ54*AP80*$T427)</f>
        <v>0</v>
      </c>
      <c r="O427" s="481">
        <f ca="1">IF(ISERROR(VLOOKUP($BB54,ITAVI_2013_volailles!$C:$J,7,FALSE)*$AP27/1000*$BD54/100*$BI54*$BJ54*AQ80*$T427),0,VLOOKUP($BB54,ITAVI_2013_volailles!$C:$J,7,FALSE)*$AP27/1000*$BD54/100*$BI54*$BJ54*AQ80*$T427)</f>
        <v>0</v>
      </c>
      <c r="P427" s="481">
        <f ca="1">IF(ISERROR(VLOOKUP($BB54,ITAVI_2013_volailles!$C:$J,7,FALSE)*$AP27/1000*$BD54/100*$BI54*$BJ54*AR80*$T427),0,VLOOKUP($BB54,ITAVI_2013_volailles!$C:$J,7,FALSE)*$AP27/1000*$BD54/100*$BI54*$BJ54*AR80*$T427)</f>
        <v>0</v>
      </c>
      <c r="R427" s="282">
        <f t="shared" ca="1" si="667"/>
        <v>0</v>
      </c>
      <c r="T427" s="501">
        <f>IF(ISERROR(VLOOKUP(C80,'Donnees d''entrée'!$B$417:$G$440,2,FALSE)),0,VLOOKUP(C80,'Donnees d''entrée'!$B$417:$G$440,2,FALSE))</f>
        <v>0</v>
      </c>
    </row>
    <row r="428" spans="1:20" x14ac:dyDescent="0.25">
      <c r="A428" s="279">
        <v>10</v>
      </c>
      <c r="B428" s="481">
        <f ca="1">IF(ISERROR(VLOOKUP($F55,ITAVI_2013_volailles!$C:$J,7,FALSE)*$J28/1000*$H55/100*$M55*$N55*N81*$T428),0,VLOOKUP($F55,ITAVI_2013_volailles!$C:$J,7,FALSE)*$J28/1000*$H55/100*$M55*$N55*N81*$T428)</f>
        <v>0</v>
      </c>
      <c r="C428" s="481">
        <f ca="1">IF(ISERROR(VLOOKUP($F55,ITAVI_2013_volailles!$C:$J,7,FALSE)*$J28/1000*$H55/100*$M55*$N55*O81*$T428),0,VLOOKUP($F55,ITAVI_2013_volailles!$C:$J,7,FALSE)*$J28/1000*$H55/100*$M55*$N55*O81*$T428)</f>
        <v>0</v>
      </c>
      <c r="D428" s="481">
        <f ca="1">IF(ISERROR(VLOOKUP($F55,ITAVI_2013_volailles!$C:$J,7,FALSE)*$J28/1000*$H55/100*$M55*$N55*P81*$T428),0,VLOOKUP($F55,ITAVI_2013_volailles!$C:$J,7,FALSE)*$J28/1000*$H55/100*$M55*$N55*P81*$T428)</f>
        <v>0</v>
      </c>
      <c r="E428" s="481">
        <f ca="1">IF(ISERROR(VLOOKUP($R55,ITAVI_2013_volailles!$C:$J,7,FALSE)*$R28/1000*$T55/100*$Y55*$Z55*U81*$T428),0,VLOOKUP($R55,ITAVI_2013_volailles!$C:$J,7,FALSE)*$R28/1000*$T55/100*$Y55*$Z55*U81*$T428)</f>
        <v>0</v>
      </c>
      <c r="F428" s="481">
        <f ca="1">IF(ISERROR(VLOOKUP($R55,ITAVI_2013_volailles!$C:$J,7,FALSE)*$R28/1000*$T55/100*$Y55*$Z55*V81*$T428),0,VLOOKUP($R55,ITAVI_2013_volailles!$C:$J,7,FALSE)*$R28/1000*$T55/100*$Y55*$Z55*V81*$T428)</f>
        <v>0</v>
      </c>
      <c r="G428" s="481">
        <f ca="1">IF(ISERROR(VLOOKUP($R55,ITAVI_2013_volailles!$C:$J,7,FALSE)*$R28/1000*$T55/100*$Y55*$Z55*W81*$T428),0,VLOOKUP($R55,ITAVI_2013_volailles!$C:$J,7,FALSE)*$R28/1000*$T55/100*$Y55*$Z55*W81*$T428)</f>
        <v>0</v>
      </c>
      <c r="H428" s="481">
        <f ca="1">IF(ISERROR(VLOOKUP($AD55,ITAVI_2013_volailles!$C:$J,7,FALSE)*$Z28/1000*$AF55/100*$AK55*$AL55*AB81*$T428),0,VLOOKUP($AD55,ITAVI_2013_volailles!$C:$J,7,FALSE)*$Z28/1000*$AF55/100*$AK55*$AL55*AB81*$T428)</f>
        <v>0</v>
      </c>
      <c r="I428" s="481">
        <f ca="1">IF(ISERROR(VLOOKUP($AD55,ITAVI_2013_volailles!$C:$J,7,FALSE)*$Z28/1000*$AF55/100*$AK55*$AL55*AC81*$T428),0,VLOOKUP($AD55,ITAVI_2013_volailles!$C:$J,7,FALSE)*$Z28/1000*$AF55/100*$AK55*$AL55*AC81*$T428)</f>
        <v>0</v>
      </c>
      <c r="J428" s="481">
        <f ca="1">IF(ISERROR(VLOOKUP($AD55,ITAVI_2013_volailles!$C:$J,7,FALSE)*$Z28/1000*$AF55/100*$AK55*$AL55*AD81*$T428),0,VLOOKUP($AD55,ITAVI_2013_volailles!$C:$J,7,FALSE)*$Z28/1000*$AF55/100*$AK55*$AL55*AD81*$T428)</f>
        <v>0</v>
      </c>
      <c r="K428" s="481">
        <f ca="1">IF(ISERROR(VLOOKUP($AP55,ITAVI_2013_volailles!$C:$J,7,FALSE)*$AH28/1000*$AR55/100*$AW55*$AX55*AI81*$T428),0,VLOOKUP($AP55,ITAVI_2013_volailles!$C:$J,7,FALSE)*$AH28/1000*$AR55/100*$AW55*$AX55*AI81*$T428)</f>
        <v>0</v>
      </c>
      <c r="L428" s="481">
        <f ca="1">IF(ISERROR(VLOOKUP($AP55,ITAVI_2013_volailles!$C:$J,7,FALSE)*$AH28/1000*$AR55/100*$AW55*$AX55*AJ81*$T428),0,VLOOKUP($AP55,ITAVI_2013_volailles!$C:$J,7,FALSE)*$AH28/1000*$AR55/100*$AW55*$AX55*AJ81*$T428)</f>
        <v>0</v>
      </c>
      <c r="M428" s="481">
        <f ca="1">IF(ISERROR(VLOOKUP($AP55,ITAVI_2013_volailles!$C:$J,7,FALSE)*$AH28/1000*$AR55/100*$AW55*$AX55*AK81*$T428),0,VLOOKUP($AP55,ITAVI_2013_volailles!$C:$J,7,FALSE)*$AH28/1000*$AR55/100*$AW55*$AX55*AK81*$T428)</f>
        <v>0</v>
      </c>
      <c r="N428" s="481">
        <f ca="1">IF(ISERROR(VLOOKUP($BB55,ITAVI_2013_volailles!$C:$J,7,FALSE)*$AP28/1000*$BD55/100*$BI55*$BJ55*AP81*$T428),0,VLOOKUP($BB55,ITAVI_2013_volailles!$C:$J,7,FALSE)*$AP28/1000*$BD55/100*$BI55*$BJ55*AP81*$T428)</f>
        <v>0</v>
      </c>
      <c r="O428" s="481">
        <f ca="1">IF(ISERROR(VLOOKUP($BB55,ITAVI_2013_volailles!$C:$J,7,FALSE)*$AP28/1000*$BD55/100*$BI55*$BJ55*AQ81*$T428),0,VLOOKUP($BB55,ITAVI_2013_volailles!$C:$J,7,FALSE)*$AP28/1000*$BD55/100*$BI55*$BJ55*AQ81*$T428)</f>
        <v>0</v>
      </c>
      <c r="P428" s="481">
        <f ca="1">IF(ISERROR(VLOOKUP($BB55,ITAVI_2013_volailles!$C:$J,7,FALSE)*$AP28/1000*$BD55/100*$BI55*$BJ55*AR81*$T428),0,VLOOKUP($BB55,ITAVI_2013_volailles!$C:$J,7,FALSE)*$AP28/1000*$BD55/100*$BI55*$BJ55*AR81*$T428)</f>
        <v>0</v>
      </c>
      <c r="R428" s="282">
        <f t="shared" ca="1" si="667"/>
        <v>0</v>
      </c>
      <c r="T428" s="501">
        <f>IF(ISERROR(VLOOKUP(C81,'Donnees d''entrée'!$B$417:$G$440,2,FALSE)),0,VLOOKUP(C81,'Donnees d''entrée'!$B$417:$G$440,2,FALSE))</f>
        <v>0</v>
      </c>
    </row>
    <row r="429" spans="1:20" x14ac:dyDescent="0.25">
      <c r="A429" s="279">
        <v>11</v>
      </c>
      <c r="B429" s="481">
        <f ca="1">IF(ISERROR(VLOOKUP($F56,ITAVI_2013_volailles!$C:$J,7,FALSE)*$J29/1000*$H56/100*$M56*$N56*N82*$T429),0,VLOOKUP($F56,ITAVI_2013_volailles!$C:$J,7,FALSE)*$J29/1000*$H56/100*$M56*$N56*N82*$T429)</f>
        <v>0</v>
      </c>
      <c r="C429" s="481">
        <f ca="1">IF(ISERROR(VLOOKUP($F56,ITAVI_2013_volailles!$C:$J,7,FALSE)*$J29/1000*$H56/100*$M56*$N56*O82*$T429),0,VLOOKUP($F56,ITAVI_2013_volailles!$C:$J,7,FALSE)*$J29/1000*$H56/100*$M56*$N56*O82*$T429)</f>
        <v>0</v>
      </c>
      <c r="D429" s="481">
        <f ca="1">IF(ISERROR(VLOOKUP($F56,ITAVI_2013_volailles!$C:$J,7,FALSE)*$J29/1000*$H56/100*$M56*$N56*P82*$T429),0,VLOOKUP($F56,ITAVI_2013_volailles!$C:$J,7,FALSE)*$J29/1000*$H56/100*$M56*$N56*P82*$T429)</f>
        <v>0</v>
      </c>
      <c r="E429" s="481">
        <f ca="1">IF(ISERROR(VLOOKUP($R56,ITAVI_2013_volailles!$C:$J,7,FALSE)*$R29/1000*$T56/100*$Y56*$Z56*U82*$T429),0,VLOOKUP($R56,ITAVI_2013_volailles!$C:$J,7,FALSE)*$R29/1000*$T56/100*$Y56*$Z56*U82*$T429)</f>
        <v>0</v>
      </c>
      <c r="F429" s="481">
        <f ca="1">IF(ISERROR(VLOOKUP($R56,ITAVI_2013_volailles!$C:$J,7,FALSE)*$R29/1000*$T56/100*$Y56*$Z56*V82*$T429),0,VLOOKUP($R56,ITAVI_2013_volailles!$C:$J,7,FALSE)*$R29/1000*$T56/100*$Y56*$Z56*V82*$T429)</f>
        <v>0</v>
      </c>
      <c r="G429" s="481">
        <f ca="1">IF(ISERROR(VLOOKUP($R56,ITAVI_2013_volailles!$C:$J,7,FALSE)*$R29/1000*$T56/100*$Y56*$Z56*W82*$T429),0,VLOOKUP($R56,ITAVI_2013_volailles!$C:$J,7,FALSE)*$R29/1000*$T56/100*$Y56*$Z56*W82*$T429)</f>
        <v>0</v>
      </c>
      <c r="H429" s="481">
        <f ca="1">IF(ISERROR(VLOOKUP($AD56,ITAVI_2013_volailles!$C:$J,7,FALSE)*$Z29/1000*$AF56/100*$AK56*$AL56*AB82*$T429),0,VLOOKUP($AD56,ITAVI_2013_volailles!$C:$J,7,FALSE)*$Z29/1000*$AF56/100*$AK56*$AL56*AB82*$T429)</f>
        <v>0</v>
      </c>
      <c r="I429" s="481">
        <f ca="1">IF(ISERROR(VLOOKUP($AD56,ITAVI_2013_volailles!$C:$J,7,FALSE)*$Z29/1000*$AF56/100*$AK56*$AL56*AC82*$T429),0,VLOOKUP($AD56,ITAVI_2013_volailles!$C:$J,7,FALSE)*$Z29/1000*$AF56/100*$AK56*$AL56*AC82*$T429)</f>
        <v>0</v>
      </c>
      <c r="J429" s="481">
        <f ca="1">IF(ISERROR(VLOOKUP($AD56,ITAVI_2013_volailles!$C:$J,7,FALSE)*$Z29/1000*$AF56/100*$AK56*$AL56*AD82*$T429),0,VLOOKUP($AD56,ITAVI_2013_volailles!$C:$J,7,FALSE)*$Z29/1000*$AF56/100*$AK56*$AL56*AD82*$T429)</f>
        <v>0</v>
      </c>
      <c r="K429" s="481">
        <f ca="1">IF(ISERROR(VLOOKUP($AP56,ITAVI_2013_volailles!$C:$J,7,FALSE)*$AH29/1000*$AR56/100*$AW56*$AX56*AI82*$T429),0,VLOOKUP($AP56,ITAVI_2013_volailles!$C:$J,7,FALSE)*$AH29/1000*$AR56/100*$AW56*$AX56*AI82*$T429)</f>
        <v>0</v>
      </c>
      <c r="L429" s="481">
        <f ca="1">IF(ISERROR(VLOOKUP($AP56,ITAVI_2013_volailles!$C:$J,7,FALSE)*$AH29/1000*$AR56/100*$AW56*$AX56*AJ82*$T429),0,VLOOKUP($AP56,ITAVI_2013_volailles!$C:$J,7,FALSE)*$AH29/1000*$AR56/100*$AW56*$AX56*AJ82*$T429)</f>
        <v>0</v>
      </c>
      <c r="M429" s="481">
        <f ca="1">IF(ISERROR(VLOOKUP($AP56,ITAVI_2013_volailles!$C:$J,7,FALSE)*$AH29/1000*$AR56/100*$AW56*$AX56*AK82*$T429),0,VLOOKUP($AP56,ITAVI_2013_volailles!$C:$J,7,FALSE)*$AH29/1000*$AR56/100*$AW56*$AX56*AK82*$T429)</f>
        <v>0</v>
      </c>
      <c r="N429" s="481">
        <f ca="1">IF(ISERROR(VLOOKUP($BB56,ITAVI_2013_volailles!$C:$J,7,FALSE)*$AP29/1000*$BD56/100*$BI56*$BJ56*AP82*$T429),0,VLOOKUP($BB56,ITAVI_2013_volailles!$C:$J,7,FALSE)*$AP29/1000*$BD56/100*$BI56*$BJ56*AP82*$T429)</f>
        <v>0</v>
      </c>
      <c r="O429" s="481">
        <f ca="1">IF(ISERROR(VLOOKUP($BB56,ITAVI_2013_volailles!$C:$J,7,FALSE)*$AP29/1000*$BD56/100*$BI56*$BJ56*AQ82*$T429),0,VLOOKUP($BB56,ITAVI_2013_volailles!$C:$J,7,FALSE)*$AP29/1000*$BD56/100*$BI56*$BJ56*AQ82*$T429)</f>
        <v>0</v>
      </c>
      <c r="P429" s="481">
        <f ca="1">IF(ISERROR(VLOOKUP($BB56,ITAVI_2013_volailles!$C:$J,7,FALSE)*$AP29/1000*$BD56/100*$BI56*$BJ56*AR82*$T429),0,VLOOKUP($BB56,ITAVI_2013_volailles!$C:$J,7,FALSE)*$AP29/1000*$BD56/100*$BI56*$BJ56*AR82*$T429)</f>
        <v>0</v>
      </c>
      <c r="R429" s="282">
        <f t="shared" ca="1" si="667"/>
        <v>0</v>
      </c>
      <c r="T429" s="501">
        <f>IF(ISERROR(VLOOKUP(C82,'Donnees d''entrée'!$B$417:$G$440,2,FALSE)),0,VLOOKUP(C82,'Donnees d''entrée'!$B$417:$G$440,2,FALSE))</f>
        <v>0</v>
      </c>
    </row>
    <row r="430" spans="1:20" x14ac:dyDescent="0.25">
      <c r="A430" s="279">
        <v>12</v>
      </c>
      <c r="B430" s="481">
        <f ca="1">IF(ISERROR(VLOOKUP($F57,ITAVI_2013_volailles!$C:$J,7,FALSE)*$J30/1000*$H57/100*$M57*$N57*N83*$T430),0,VLOOKUP($F57,ITAVI_2013_volailles!$C:$J,7,FALSE)*$J30/1000*$H57/100*$M57*$N57*N83*$T430)</f>
        <v>0</v>
      </c>
      <c r="C430" s="481">
        <f ca="1">IF(ISERROR(VLOOKUP($F57,ITAVI_2013_volailles!$C:$J,7,FALSE)*$J30/1000*$H57/100*$M57*$N57*O83*$T430),0,VLOOKUP($F57,ITAVI_2013_volailles!$C:$J,7,FALSE)*$J30/1000*$H57/100*$M57*$N57*O83*$T430)</f>
        <v>0</v>
      </c>
      <c r="D430" s="481">
        <f ca="1">IF(ISERROR(VLOOKUP($F57,ITAVI_2013_volailles!$C:$J,7,FALSE)*$J30/1000*$H57/100*$M57*$N57*P83*$T430),0,VLOOKUP($F57,ITAVI_2013_volailles!$C:$J,7,FALSE)*$J30/1000*$H57/100*$M57*$N57*P83*$T430)</f>
        <v>0</v>
      </c>
      <c r="E430" s="481">
        <f ca="1">IF(ISERROR(VLOOKUP($R57,ITAVI_2013_volailles!$C:$J,7,FALSE)*$R30/1000*$T57/100*$Y57*$Z57*U83*$T430),0,VLOOKUP($R57,ITAVI_2013_volailles!$C:$J,7,FALSE)*$R30/1000*$T57/100*$Y57*$Z57*U83*$T430)</f>
        <v>0</v>
      </c>
      <c r="F430" s="481">
        <f ca="1">IF(ISERROR(VLOOKUP($R57,ITAVI_2013_volailles!$C:$J,7,FALSE)*$R30/1000*$T57/100*$Y57*$Z57*V83*$T430),0,VLOOKUP($R57,ITAVI_2013_volailles!$C:$J,7,FALSE)*$R30/1000*$T57/100*$Y57*$Z57*V83*$T430)</f>
        <v>0</v>
      </c>
      <c r="G430" s="481">
        <f ca="1">IF(ISERROR(VLOOKUP($R57,ITAVI_2013_volailles!$C:$J,7,FALSE)*$R30/1000*$T57/100*$Y57*$Z57*W83*$T430),0,VLOOKUP($R57,ITAVI_2013_volailles!$C:$J,7,FALSE)*$R30/1000*$T57/100*$Y57*$Z57*W83*$T430)</f>
        <v>0</v>
      </c>
      <c r="H430" s="481">
        <f ca="1">IF(ISERROR(VLOOKUP($AD57,ITAVI_2013_volailles!$C:$J,7,FALSE)*$Z30/1000*$AF57/100*$AK57*$AL57*AB83*$T430),0,VLOOKUP($AD57,ITAVI_2013_volailles!$C:$J,7,FALSE)*$Z30/1000*$AF57/100*$AK57*$AL57*AB83*$T430)</f>
        <v>0</v>
      </c>
      <c r="I430" s="481">
        <f ca="1">IF(ISERROR(VLOOKUP($AD57,ITAVI_2013_volailles!$C:$J,7,FALSE)*$Z30/1000*$AF57/100*$AK57*$AL57*AC83*$T430),0,VLOOKUP($AD57,ITAVI_2013_volailles!$C:$J,7,FALSE)*$Z30/1000*$AF57/100*$AK57*$AL57*AC83*$T430)</f>
        <v>0</v>
      </c>
      <c r="J430" s="481">
        <f ca="1">IF(ISERROR(VLOOKUP($AD57,ITAVI_2013_volailles!$C:$J,7,FALSE)*$Z30/1000*$AF57/100*$AK57*$AL57*AD83*$T430),0,VLOOKUP($AD57,ITAVI_2013_volailles!$C:$J,7,FALSE)*$Z30/1000*$AF57/100*$AK57*$AL57*AD83*$T430)</f>
        <v>0</v>
      </c>
      <c r="K430" s="481">
        <f ca="1">IF(ISERROR(VLOOKUP($AP57,ITAVI_2013_volailles!$C:$J,7,FALSE)*$AH30/1000*$AR57/100*$AW57*$AX57*AI83*$T430),0,VLOOKUP($AP57,ITAVI_2013_volailles!$C:$J,7,FALSE)*$AH30/1000*$AR57/100*$AW57*$AX57*AI83*$T430)</f>
        <v>0</v>
      </c>
      <c r="L430" s="481">
        <f ca="1">IF(ISERROR(VLOOKUP($AP57,ITAVI_2013_volailles!$C:$J,7,FALSE)*$AH30/1000*$AR57/100*$AW57*$AX57*AJ83*$T430),0,VLOOKUP($AP57,ITAVI_2013_volailles!$C:$J,7,FALSE)*$AH30/1000*$AR57/100*$AW57*$AX57*AJ83*$T430)</f>
        <v>0</v>
      </c>
      <c r="M430" s="481">
        <f ca="1">IF(ISERROR(VLOOKUP($AP57,ITAVI_2013_volailles!$C:$J,7,FALSE)*$AH30/1000*$AR57/100*$AW57*$AX57*AK83*$T430),0,VLOOKUP($AP57,ITAVI_2013_volailles!$C:$J,7,FALSE)*$AH30/1000*$AR57/100*$AW57*$AX57*AK83*$T430)</f>
        <v>0</v>
      </c>
      <c r="N430" s="481">
        <f ca="1">IF(ISERROR(VLOOKUP($BB57,ITAVI_2013_volailles!$C:$J,7,FALSE)*$AP30/1000*$BD57/100*$BI57*$BJ57*AP83*$T430),0,VLOOKUP($BB57,ITAVI_2013_volailles!$C:$J,7,FALSE)*$AP30/1000*$BD57/100*$BI57*$BJ57*AP83*$T430)</f>
        <v>0</v>
      </c>
      <c r="O430" s="481">
        <f ca="1">IF(ISERROR(VLOOKUP($BB57,ITAVI_2013_volailles!$C:$J,7,FALSE)*$AP30/1000*$BD57/100*$BI57*$BJ57*AQ83*$T430),0,VLOOKUP($BB57,ITAVI_2013_volailles!$C:$J,7,FALSE)*$AP30/1000*$BD57/100*$BI57*$BJ57*AQ83*$T430)</f>
        <v>0</v>
      </c>
      <c r="P430" s="481">
        <f ca="1">IF(ISERROR(VLOOKUP($BB57,ITAVI_2013_volailles!$C:$J,7,FALSE)*$AP30/1000*$BD57/100*$BI57*$BJ57*AR83*$T430),0,VLOOKUP($BB57,ITAVI_2013_volailles!$C:$J,7,FALSE)*$AP30/1000*$BD57/100*$BI57*$BJ57*AR83*$T430)</f>
        <v>0</v>
      </c>
      <c r="R430" s="282">
        <f t="shared" ca="1" si="667"/>
        <v>0</v>
      </c>
      <c r="T430" s="501">
        <f>IF(ISERROR(VLOOKUP(C83,'Donnees d''entrée'!$B$417:$G$440,2,FALSE)),0,VLOOKUP(C83,'Donnees d''entrée'!$B$417:$G$440,2,FALSE))</f>
        <v>0</v>
      </c>
    </row>
    <row r="431" spans="1:20" x14ac:dyDescent="0.25">
      <c r="A431" s="279">
        <v>13</v>
      </c>
      <c r="B431" s="481">
        <f ca="1">IF(ISERROR(VLOOKUP($F58,ITAVI_2013_volailles!$C:$J,7,FALSE)*$J31/1000*$H58/100*$M58*$N58*N84*$T431),0,VLOOKUP($F58,ITAVI_2013_volailles!$C:$J,7,FALSE)*$J31/1000*$H58/100*$M58*$N58*N84*$T431)</f>
        <v>0</v>
      </c>
      <c r="C431" s="481">
        <f ca="1">IF(ISERROR(VLOOKUP($F58,ITAVI_2013_volailles!$C:$J,7,FALSE)*$J31/1000*$H58/100*$M58*$N58*O84*$T431),0,VLOOKUP($F58,ITAVI_2013_volailles!$C:$J,7,FALSE)*$J31/1000*$H58/100*$M58*$N58*O84*$T431)</f>
        <v>0</v>
      </c>
      <c r="D431" s="481">
        <f ca="1">IF(ISERROR(VLOOKUP($F58,ITAVI_2013_volailles!$C:$J,7,FALSE)*$J31/1000*$H58/100*$M58*$N58*P84*$T431),0,VLOOKUP($F58,ITAVI_2013_volailles!$C:$J,7,FALSE)*$J31/1000*$H58/100*$M58*$N58*P84*$T431)</f>
        <v>0</v>
      </c>
      <c r="E431" s="481">
        <f ca="1">IF(ISERROR(VLOOKUP($R58,ITAVI_2013_volailles!$C:$J,7,FALSE)*$R31/1000*$T58/100*$Y58*$Z58*U84*$T431),0,VLOOKUP($R58,ITAVI_2013_volailles!$C:$J,7,FALSE)*$R31/1000*$T58/100*$Y58*$Z58*U84*$T431)</f>
        <v>0</v>
      </c>
      <c r="F431" s="481">
        <f ca="1">IF(ISERROR(VLOOKUP($R58,ITAVI_2013_volailles!$C:$J,7,FALSE)*$R31/1000*$T58/100*$Y58*$Z58*V84*$T431),0,VLOOKUP($R58,ITAVI_2013_volailles!$C:$J,7,FALSE)*$R31/1000*$T58/100*$Y58*$Z58*V84*$T431)</f>
        <v>0</v>
      </c>
      <c r="G431" s="481">
        <f ca="1">IF(ISERROR(VLOOKUP($R58,ITAVI_2013_volailles!$C:$J,7,FALSE)*$R31/1000*$T58/100*$Y58*$Z58*W84*$T431),0,VLOOKUP($R58,ITAVI_2013_volailles!$C:$J,7,FALSE)*$R31/1000*$T58/100*$Y58*$Z58*W84*$T431)</f>
        <v>0</v>
      </c>
      <c r="H431" s="481">
        <f ca="1">IF(ISERROR(VLOOKUP($AD58,ITAVI_2013_volailles!$C:$J,7,FALSE)*$Z31/1000*$AF58/100*$AK58*$AL58*AB84*$T431),0,VLOOKUP($AD58,ITAVI_2013_volailles!$C:$J,7,FALSE)*$Z31/1000*$AF58/100*$AK58*$AL58*AB84*$T431)</f>
        <v>0</v>
      </c>
      <c r="I431" s="481">
        <f ca="1">IF(ISERROR(VLOOKUP($AD58,ITAVI_2013_volailles!$C:$J,7,FALSE)*$Z31/1000*$AF58/100*$AK58*$AL58*AC84*$T431),0,VLOOKUP($AD58,ITAVI_2013_volailles!$C:$J,7,FALSE)*$Z31/1000*$AF58/100*$AK58*$AL58*AC84*$T431)</f>
        <v>0</v>
      </c>
      <c r="J431" s="481">
        <f ca="1">IF(ISERROR(VLOOKUP($AD58,ITAVI_2013_volailles!$C:$J,7,FALSE)*$Z31/1000*$AF58/100*$AK58*$AL58*AD84*$T431),0,VLOOKUP($AD58,ITAVI_2013_volailles!$C:$J,7,FALSE)*$Z31/1000*$AF58/100*$AK58*$AL58*AD84*$T431)</f>
        <v>0</v>
      </c>
      <c r="K431" s="481">
        <f ca="1">IF(ISERROR(VLOOKUP($AP58,ITAVI_2013_volailles!$C:$J,7,FALSE)*$AH31/1000*$AR58/100*$AW58*$AX58*AI84*$T431),0,VLOOKUP($AP58,ITAVI_2013_volailles!$C:$J,7,FALSE)*$AH31/1000*$AR58/100*$AW58*$AX58*AI84*$T431)</f>
        <v>0</v>
      </c>
      <c r="L431" s="481">
        <f ca="1">IF(ISERROR(VLOOKUP($AP58,ITAVI_2013_volailles!$C:$J,7,FALSE)*$AH31/1000*$AR58/100*$AW58*$AX58*AJ84*$T431),0,VLOOKUP($AP58,ITAVI_2013_volailles!$C:$J,7,FALSE)*$AH31/1000*$AR58/100*$AW58*$AX58*AJ84*$T431)</f>
        <v>0</v>
      </c>
      <c r="M431" s="481">
        <f ca="1">IF(ISERROR(VLOOKUP($AP58,ITAVI_2013_volailles!$C:$J,7,FALSE)*$AH31/1000*$AR58/100*$AW58*$AX58*AK84*$T431),0,VLOOKUP($AP58,ITAVI_2013_volailles!$C:$J,7,FALSE)*$AH31/1000*$AR58/100*$AW58*$AX58*AK84*$T431)</f>
        <v>0</v>
      </c>
      <c r="N431" s="481">
        <f ca="1">IF(ISERROR(VLOOKUP($BB58,ITAVI_2013_volailles!$C:$J,7,FALSE)*$AP31/1000*$BD58/100*$BI58*$BJ58*AP84*$T431),0,VLOOKUP($BB58,ITAVI_2013_volailles!$C:$J,7,FALSE)*$AP31/1000*$BD58/100*$BI58*$BJ58*AP84*$T431)</f>
        <v>0</v>
      </c>
      <c r="O431" s="481">
        <f ca="1">IF(ISERROR(VLOOKUP($BB58,ITAVI_2013_volailles!$C:$J,7,FALSE)*$AP31/1000*$BD58/100*$BI58*$BJ58*AQ84*$T431),0,VLOOKUP($BB58,ITAVI_2013_volailles!$C:$J,7,FALSE)*$AP31/1000*$BD58/100*$BI58*$BJ58*AQ84*$T431)</f>
        <v>0</v>
      </c>
      <c r="P431" s="481">
        <f ca="1">IF(ISERROR(VLOOKUP($BB58,ITAVI_2013_volailles!$C:$J,7,FALSE)*$AP31/1000*$BD58/100*$BI58*$BJ58*AR84*$T431),0,VLOOKUP($BB58,ITAVI_2013_volailles!$C:$J,7,FALSE)*$AP31/1000*$BD58/100*$BI58*$BJ58*AR84*$T431)</f>
        <v>0</v>
      </c>
      <c r="R431" s="282">
        <f t="shared" ca="1" si="667"/>
        <v>0</v>
      </c>
      <c r="T431" s="501">
        <f>IF(ISERROR(VLOOKUP(C84,'Donnees d''entrée'!$B$417:$G$440,2,FALSE)),0,VLOOKUP(C84,'Donnees d''entrée'!$B$417:$G$440,2,FALSE))</f>
        <v>0</v>
      </c>
    </row>
    <row r="432" spans="1:20" x14ac:dyDescent="0.25">
      <c r="A432" s="279">
        <v>14</v>
      </c>
      <c r="B432" s="481">
        <f ca="1">IF(ISERROR(VLOOKUP($F59,ITAVI_2013_volailles!$C:$J,7,FALSE)*$J32/1000*$H59/100*$M59*$N59*N85*$T432),0,VLOOKUP($F59,ITAVI_2013_volailles!$C:$J,7,FALSE)*$J32/1000*$H59/100*$M59*$N59*N85*$T432)</f>
        <v>0</v>
      </c>
      <c r="C432" s="481">
        <f ca="1">IF(ISERROR(VLOOKUP($F59,ITAVI_2013_volailles!$C:$J,7,FALSE)*$J32/1000*$H59/100*$M59*$N59*O85*$T432),0,VLOOKUP($F59,ITAVI_2013_volailles!$C:$J,7,FALSE)*$J32/1000*$H59/100*$M59*$N59*O85*$T432)</f>
        <v>0</v>
      </c>
      <c r="D432" s="481">
        <f ca="1">IF(ISERROR(VLOOKUP($F59,ITAVI_2013_volailles!$C:$J,7,FALSE)*$J32/1000*$H59/100*$M59*$N59*P85*$T432),0,VLOOKUP($F59,ITAVI_2013_volailles!$C:$J,7,FALSE)*$J32/1000*$H59/100*$M59*$N59*P85*$T432)</f>
        <v>0</v>
      </c>
      <c r="E432" s="481">
        <f ca="1">IF(ISERROR(VLOOKUP($R59,ITAVI_2013_volailles!$C:$J,7,FALSE)*$R32/1000*$T59/100*$Y59*$Z59*U85*$T432),0,VLOOKUP($R59,ITAVI_2013_volailles!$C:$J,7,FALSE)*$R32/1000*$T59/100*$Y59*$Z59*U85*$T432)</f>
        <v>0</v>
      </c>
      <c r="F432" s="481">
        <f ca="1">IF(ISERROR(VLOOKUP($R59,ITAVI_2013_volailles!$C:$J,7,FALSE)*$R32/1000*$T59/100*$Y59*$Z59*V85*$T432),0,VLOOKUP($R59,ITAVI_2013_volailles!$C:$J,7,FALSE)*$R32/1000*$T59/100*$Y59*$Z59*V85*$T432)</f>
        <v>0</v>
      </c>
      <c r="G432" s="481">
        <f ca="1">IF(ISERROR(VLOOKUP($R59,ITAVI_2013_volailles!$C:$J,7,FALSE)*$R32/1000*$T59/100*$Y59*$Z59*W85*$T432),0,VLOOKUP($R59,ITAVI_2013_volailles!$C:$J,7,FALSE)*$R32/1000*$T59/100*$Y59*$Z59*W85*$T432)</f>
        <v>0</v>
      </c>
      <c r="H432" s="481">
        <f ca="1">IF(ISERROR(VLOOKUP($AD59,ITAVI_2013_volailles!$C:$J,7,FALSE)*$Z32/1000*$AF59/100*$AK59*$AL59*AB85*$T432),0,VLOOKUP($AD59,ITAVI_2013_volailles!$C:$J,7,FALSE)*$Z32/1000*$AF59/100*$AK59*$AL59*AB85*$T432)</f>
        <v>0</v>
      </c>
      <c r="I432" s="481">
        <f ca="1">IF(ISERROR(VLOOKUP($AD59,ITAVI_2013_volailles!$C:$J,7,FALSE)*$Z32/1000*$AF59/100*$AK59*$AL59*AC85*$T432),0,VLOOKUP($AD59,ITAVI_2013_volailles!$C:$J,7,FALSE)*$Z32/1000*$AF59/100*$AK59*$AL59*AC85*$T432)</f>
        <v>0</v>
      </c>
      <c r="J432" s="481">
        <f ca="1">IF(ISERROR(VLOOKUP($AD59,ITAVI_2013_volailles!$C:$J,7,FALSE)*$Z32/1000*$AF59/100*$AK59*$AL59*AD85*$T432),0,VLOOKUP($AD59,ITAVI_2013_volailles!$C:$J,7,FALSE)*$Z32/1000*$AF59/100*$AK59*$AL59*AD85*$T432)</f>
        <v>0</v>
      </c>
      <c r="K432" s="481">
        <f ca="1">IF(ISERROR(VLOOKUP($AP59,ITAVI_2013_volailles!$C:$J,7,FALSE)*$AH32/1000*$AR59/100*$AW59*$AX59*AI85*$T432),0,VLOOKUP($AP59,ITAVI_2013_volailles!$C:$J,7,FALSE)*$AH32/1000*$AR59/100*$AW59*$AX59*AI85*$T432)</f>
        <v>0</v>
      </c>
      <c r="L432" s="481">
        <f ca="1">IF(ISERROR(VLOOKUP($AP59,ITAVI_2013_volailles!$C:$J,7,FALSE)*$AH32/1000*$AR59/100*$AW59*$AX59*AJ85*$T432),0,VLOOKUP($AP59,ITAVI_2013_volailles!$C:$J,7,FALSE)*$AH32/1000*$AR59/100*$AW59*$AX59*AJ85*$T432)</f>
        <v>0</v>
      </c>
      <c r="M432" s="481">
        <f ca="1">IF(ISERROR(VLOOKUP($AP59,ITAVI_2013_volailles!$C:$J,7,FALSE)*$AH32/1000*$AR59/100*$AW59*$AX59*AK85*$T432),0,VLOOKUP($AP59,ITAVI_2013_volailles!$C:$J,7,FALSE)*$AH32/1000*$AR59/100*$AW59*$AX59*AK85*$T432)</f>
        <v>0</v>
      </c>
      <c r="N432" s="481">
        <f ca="1">IF(ISERROR(VLOOKUP($BB59,ITAVI_2013_volailles!$C:$J,7,FALSE)*$AP32/1000*$BD59/100*$BI59*$BJ59*AP85*$T432),0,VLOOKUP($BB59,ITAVI_2013_volailles!$C:$J,7,FALSE)*$AP32/1000*$BD59/100*$BI59*$BJ59*AP85*$T432)</f>
        <v>0</v>
      </c>
      <c r="O432" s="481">
        <f ca="1">IF(ISERROR(VLOOKUP($BB59,ITAVI_2013_volailles!$C:$J,7,FALSE)*$AP32/1000*$BD59/100*$BI59*$BJ59*AQ85*$T432),0,VLOOKUP($BB59,ITAVI_2013_volailles!$C:$J,7,FALSE)*$AP32/1000*$BD59/100*$BI59*$BJ59*AQ85*$T432)</f>
        <v>0</v>
      </c>
      <c r="P432" s="481">
        <f ca="1">IF(ISERROR(VLOOKUP($BB59,ITAVI_2013_volailles!$C:$J,7,FALSE)*$AP32/1000*$BD59/100*$BI59*$BJ59*AR85*$T432),0,VLOOKUP($BB59,ITAVI_2013_volailles!$C:$J,7,FALSE)*$AP32/1000*$BD59/100*$BI59*$BJ59*AR85*$T432)</f>
        <v>0</v>
      </c>
      <c r="R432" s="282">
        <f t="shared" ca="1" si="667"/>
        <v>0</v>
      </c>
      <c r="T432" s="501">
        <f>IF(ISERROR(VLOOKUP(C85,'Donnees d''entrée'!$B$417:$G$440,2,FALSE)),0,VLOOKUP(C85,'Donnees d''entrée'!$B$417:$G$440,2,FALSE))</f>
        <v>0</v>
      </c>
    </row>
    <row r="433" spans="1:63" x14ac:dyDescent="0.25">
      <c r="A433" s="279">
        <v>15</v>
      </c>
      <c r="B433" s="481">
        <f ca="1">IF(ISERROR(VLOOKUP($F60,ITAVI_2013_volailles!$C:$J,7,FALSE)*$J33/1000*$H60/100*$M60*$N60*N86*$T433),0,VLOOKUP($F60,ITAVI_2013_volailles!$C:$J,7,FALSE)*$J33/1000*$H60/100*$M60*$N60*N86*$T433)</f>
        <v>0</v>
      </c>
      <c r="C433" s="481">
        <f ca="1">IF(ISERROR(VLOOKUP($F60,ITAVI_2013_volailles!$C:$J,7,FALSE)*$J33/1000*$H60/100*$M60*$N60*O86*$T433),0,VLOOKUP($F60,ITAVI_2013_volailles!$C:$J,7,FALSE)*$J33/1000*$H60/100*$M60*$N60*O86*$T433)</f>
        <v>0</v>
      </c>
      <c r="D433" s="481">
        <f ca="1">IF(ISERROR(VLOOKUP($F60,ITAVI_2013_volailles!$C:$J,7,FALSE)*$J33/1000*$H60/100*$M60*$N60*P86*$T433),0,VLOOKUP($F60,ITAVI_2013_volailles!$C:$J,7,FALSE)*$J33/1000*$H60/100*$M60*$N60*P86*$T433)</f>
        <v>0</v>
      </c>
      <c r="E433" s="481">
        <f ca="1">IF(ISERROR(VLOOKUP($R60,ITAVI_2013_volailles!$C:$J,7,FALSE)*$R33/1000*$T60/100*$Y60*$Z60*U86*$T433),0,VLOOKUP($R60,ITAVI_2013_volailles!$C:$J,7,FALSE)*$R33/1000*$T60/100*$Y60*$Z60*U86*$T433)</f>
        <v>0</v>
      </c>
      <c r="F433" s="481">
        <f ca="1">IF(ISERROR(VLOOKUP($R60,ITAVI_2013_volailles!$C:$J,7,FALSE)*$R33/1000*$T60/100*$Y60*$Z60*V86*$T433),0,VLOOKUP($R60,ITAVI_2013_volailles!$C:$J,7,FALSE)*$R33/1000*$T60/100*$Y60*$Z60*V86*$T433)</f>
        <v>0</v>
      </c>
      <c r="G433" s="481">
        <f ca="1">IF(ISERROR(VLOOKUP($R60,ITAVI_2013_volailles!$C:$J,7,FALSE)*$R33/1000*$T60/100*$Y60*$Z60*W86*$T433),0,VLOOKUP($R60,ITAVI_2013_volailles!$C:$J,7,FALSE)*$R33/1000*$T60/100*$Y60*$Z60*W86*$T433)</f>
        <v>0</v>
      </c>
      <c r="H433" s="481">
        <f ca="1">IF(ISERROR(VLOOKUP($AD60,ITAVI_2013_volailles!$C:$J,7,FALSE)*$Z33/1000*$AF60/100*$AK60*$AL60*AB86*$T433),0,VLOOKUP($AD60,ITAVI_2013_volailles!$C:$J,7,FALSE)*$Z33/1000*$AF60/100*$AK60*$AL60*AB86*$T433)</f>
        <v>0</v>
      </c>
      <c r="I433" s="481">
        <f ca="1">IF(ISERROR(VLOOKUP($AD60,ITAVI_2013_volailles!$C:$J,7,FALSE)*$Z33/1000*$AF60/100*$AK60*$AL60*AC86*$T433),0,VLOOKUP($AD60,ITAVI_2013_volailles!$C:$J,7,FALSE)*$Z33/1000*$AF60/100*$AK60*$AL60*AC86*$T433)</f>
        <v>0</v>
      </c>
      <c r="J433" s="481">
        <f ca="1">IF(ISERROR(VLOOKUP($AD60,ITAVI_2013_volailles!$C:$J,7,FALSE)*$Z33/1000*$AF60/100*$AK60*$AL60*AD86*$T433),0,VLOOKUP($AD60,ITAVI_2013_volailles!$C:$J,7,FALSE)*$Z33/1000*$AF60/100*$AK60*$AL60*AD86*$T433)</f>
        <v>0</v>
      </c>
      <c r="K433" s="481">
        <f ca="1">IF(ISERROR(VLOOKUP($AP60,ITAVI_2013_volailles!$C:$J,7,FALSE)*$AH33/1000*$AR60/100*$AW60*$AX60*AI86*$T433),0,VLOOKUP($AP60,ITAVI_2013_volailles!$C:$J,7,FALSE)*$AH33/1000*$AR60/100*$AW60*$AX60*AI86*$T433)</f>
        <v>0</v>
      </c>
      <c r="L433" s="481">
        <f ca="1">IF(ISERROR(VLOOKUP($AP60,ITAVI_2013_volailles!$C:$J,7,FALSE)*$AH33/1000*$AR60/100*$AW60*$AX60*AJ86*$T433),0,VLOOKUP($AP60,ITAVI_2013_volailles!$C:$J,7,FALSE)*$AH33/1000*$AR60/100*$AW60*$AX60*AJ86*$T433)</f>
        <v>0</v>
      </c>
      <c r="M433" s="481">
        <f ca="1">IF(ISERROR(VLOOKUP($AP60,ITAVI_2013_volailles!$C:$J,7,FALSE)*$AH33/1000*$AR60/100*$AW60*$AX60*AK86*$T433),0,VLOOKUP($AP60,ITAVI_2013_volailles!$C:$J,7,FALSE)*$AH33/1000*$AR60/100*$AW60*$AX60*AK86*$T433)</f>
        <v>0</v>
      </c>
      <c r="N433" s="481">
        <f ca="1">IF(ISERROR(VLOOKUP($BB60,ITAVI_2013_volailles!$C:$J,7,FALSE)*$AP33/1000*$BD60/100*$BI60*$BJ60*AP86*$T433),0,VLOOKUP($BB60,ITAVI_2013_volailles!$C:$J,7,FALSE)*$AP33/1000*$BD60/100*$BI60*$BJ60*AP86*$T433)</f>
        <v>0</v>
      </c>
      <c r="O433" s="481">
        <f ca="1">IF(ISERROR(VLOOKUP($BB60,ITAVI_2013_volailles!$C:$J,7,FALSE)*$AP33/1000*$BD60/100*$BI60*$BJ60*AQ86*$T433),0,VLOOKUP($BB60,ITAVI_2013_volailles!$C:$J,7,FALSE)*$AP33/1000*$BD60/100*$BI60*$BJ60*AQ86*$T433)</f>
        <v>0</v>
      </c>
      <c r="P433" s="481">
        <f ca="1">IF(ISERROR(VLOOKUP($BB60,ITAVI_2013_volailles!$C:$J,7,FALSE)*$AP33/1000*$BD60/100*$BI60*$BJ60*AR86*$T433),0,VLOOKUP($BB60,ITAVI_2013_volailles!$C:$J,7,FALSE)*$AP33/1000*$BD60/100*$BI60*$BJ60*AR86*$T433)</f>
        <v>0</v>
      </c>
      <c r="R433" s="282">
        <f t="shared" ca="1" si="667"/>
        <v>0</v>
      </c>
      <c r="T433" s="501">
        <f>IF(ISERROR(VLOOKUP(C86,'Donnees d''entrée'!$B$417:$G$440,2,FALSE)),0,VLOOKUP(C86,'Donnees d''entrée'!$B$417:$G$440,2,FALSE))</f>
        <v>0</v>
      </c>
    </row>
    <row r="434" spans="1:63" x14ac:dyDescent="0.25">
      <c r="A434" s="279">
        <v>16</v>
      </c>
      <c r="B434" s="481">
        <f ca="1">IF(ISERROR(VLOOKUP($F61,ITAVI_2013_volailles!$C:$J,7,FALSE)*$J34/1000*$H61/100*$M61*$N61*N87*$T434),0,VLOOKUP($F61,ITAVI_2013_volailles!$C:$J,7,FALSE)*$J34/1000*$H61/100*$M61*$N61*N87*$T434)</f>
        <v>0</v>
      </c>
      <c r="C434" s="481">
        <f ca="1">IF(ISERROR(VLOOKUP($F61,ITAVI_2013_volailles!$C:$J,7,FALSE)*$J34/1000*$H61/100*$M61*$N61*O87*$T434),0,VLOOKUP($F61,ITAVI_2013_volailles!$C:$J,7,FALSE)*$J34/1000*$H61/100*$M61*$N61*O87*$T434)</f>
        <v>0</v>
      </c>
      <c r="D434" s="481">
        <f ca="1">IF(ISERROR(VLOOKUP($F61,ITAVI_2013_volailles!$C:$J,7,FALSE)*$J34/1000*$H61/100*$M61*$N61*P87*$T434),0,VLOOKUP($F61,ITAVI_2013_volailles!$C:$J,7,FALSE)*$J34/1000*$H61/100*$M61*$N61*P87*$T434)</f>
        <v>0</v>
      </c>
      <c r="E434" s="481">
        <f ca="1">IF(ISERROR(VLOOKUP($R61,ITAVI_2013_volailles!$C:$J,7,FALSE)*$R34/1000*$T61/100*$Y61*$Z61*U87*$T434),0,VLOOKUP($R61,ITAVI_2013_volailles!$C:$J,7,FALSE)*$R34/1000*$T61/100*$Y61*$Z61*U87*$T434)</f>
        <v>0</v>
      </c>
      <c r="F434" s="481">
        <f ca="1">IF(ISERROR(VLOOKUP($R61,ITAVI_2013_volailles!$C:$J,7,FALSE)*$R34/1000*$T61/100*$Y61*$Z61*V87*$T434),0,VLOOKUP($R61,ITAVI_2013_volailles!$C:$J,7,FALSE)*$R34/1000*$T61/100*$Y61*$Z61*V87*$T434)</f>
        <v>0</v>
      </c>
      <c r="G434" s="481">
        <f ca="1">IF(ISERROR(VLOOKUP($R61,ITAVI_2013_volailles!$C:$J,7,FALSE)*$R34/1000*$T61/100*$Y61*$Z61*W87*$T434),0,VLOOKUP($R61,ITAVI_2013_volailles!$C:$J,7,FALSE)*$R34/1000*$T61/100*$Y61*$Z61*W87*$T434)</f>
        <v>0</v>
      </c>
      <c r="H434" s="481">
        <f ca="1">IF(ISERROR(VLOOKUP($AD61,ITAVI_2013_volailles!$C:$J,7,FALSE)*$Z34/1000*$AF61/100*$AK61*$AL61*AB87*$T434),0,VLOOKUP($AD61,ITAVI_2013_volailles!$C:$J,7,FALSE)*$Z34/1000*$AF61/100*$AK61*$AL61*AB87*$T434)</f>
        <v>0</v>
      </c>
      <c r="I434" s="481">
        <f ca="1">IF(ISERROR(VLOOKUP($AD61,ITAVI_2013_volailles!$C:$J,7,FALSE)*$Z34/1000*$AF61/100*$AK61*$AL61*AC87*$T434),0,VLOOKUP($AD61,ITAVI_2013_volailles!$C:$J,7,FALSE)*$Z34/1000*$AF61/100*$AK61*$AL61*AC87*$T434)</f>
        <v>0</v>
      </c>
      <c r="J434" s="481">
        <f ca="1">IF(ISERROR(VLOOKUP($AD61,ITAVI_2013_volailles!$C:$J,7,FALSE)*$Z34/1000*$AF61/100*$AK61*$AL61*AD87*$T434),0,VLOOKUP($AD61,ITAVI_2013_volailles!$C:$J,7,FALSE)*$Z34/1000*$AF61/100*$AK61*$AL61*AD87*$T434)</f>
        <v>0</v>
      </c>
      <c r="K434" s="481">
        <f ca="1">IF(ISERROR(VLOOKUP($AP61,ITAVI_2013_volailles!$C:$J,7,FALSE)*$AH34/1000*$AR61/100*$AW61*$AX61*AI87*$T434),0,VLOOKUP($AP61,ITAVI_2013_volailles!$C:$J,7,FALSE)*$AH34/1000*$AR61/100*$AW61*$AX61*AI87*$T434)</f>
        <v>0</v>
      </c>
      <c r="L434" s="481">
        <f ca="1">IF(ISERROR(VLOOKUP($AP61,ITAVI_2013_volailles!$C:$J,7,FALSE)*$AH34/1000*$AR61/100*$AW61*$AX61*AJ87*$T434),0,VLOOKUP($AP61,ITAVI_2013_volailles!$C:$J,7,FALSE)*$AH34/1000*$AR61/100*$AW61*$AX61*AJ87*$T434)</f>
        <v>0</v>
      </c>
      <c r="M434" s="481">
        <f ca="1">IF(ISERROR(VLOOKUP($AP61,ITAVI_2013_volailles!$C:$J,7,FALSE)*$AH34/1000*$AR61/100*$AW61*$AX61*AK87*$T434),0,VLOOKUP($AP61,ITAVI_2013_volailles!$C:$J,7,FALSE)*$AH34/1000*$AR61/100*$AW61*$AX61*AK87*$T434)</f>
        <v>0</v>
      </c>
      <c r="N434" s="481">
        <f ca="1">IF(ISERROR(VLOOKUP($BB61,ITAVI_2013_volailles!$C:$J,7,FALSE)*$AP34/1000*$BD61/100*$BI61*$BJ61*AP87*$T434),0,VLOOKUP($BB61,ITAVI_2013_volailles!$C:$J,7,FALSE)*$AP34/1000*$BD61/100*$BI61*$BJ61*AP87*$T434)</f>
        <v>0</v>
      </c>
      <c r="O434" s="481">
        <f ca="1">IF(ISERROR(VLOOKUP($BB61,ITAVI_2013_volailles!$C:$J,7,FALSE)*$AP34/1000*$BD61/100*$BI61*$BJ61*AQ87*$T434),0,VLOOKUP($BB61,ITAVI_2013_volailles!$C:$J,7,FALSE)*$AP34/1000*$BD61/100*$BI61*$BJ61*AQ87*$T434)</f>
        <v>0</v>
      </c>
      <c r="P434" s="481">
        <f ca="1">IF(ISERROR(VLOOKUP($BB61,ITAVI_2013_volailles!$C:$J,7,FALSE)*$AP34/1000*$BD61/100*$BI61*$BJ61*AR87*$T434),0,VLOOKUP($BB61,ITAVI_2013_volailles!$C:$J,7,FALSE)*$AP34/1000*$BD61/100*$BI61*$BJ61*AR87*$T434)</f>
        <v>0</v>
      </c>
      <c r="R434" s="282">
        <f t="shared" ca="1" si="667"/>
        <v>0</v>
      </c>
      <c r="T434" s="501">
        <f>IF(ISERROR(VLOOKUP(C87,'Donnees d''entrée'!$B$417:$G$440,2,FALSE)),0,VLOOKUP(C87,'Donnees d''entrée'!$B$417:$G$440,2,FALSE))</f>
        <v>0</v>
      </c>
    </row>
    <row r="435" spans="1:63" x14ac:dyDescent="0.25">
      <c r="A435" s="279">
        <v>17</v>
      </c>
      <c r="B435" s="481">
        <f ca="1">IF(ISERROR(VLOOKUP($F62,ITAVI_2013_volailles!$C:$J,7,FALSE)*$J35/1000*$H62/100*$M62*$N62*N88*$T435),0,VLOOKUP($F62,ITAVI_2013_volailles!$C:$J,7,FALSE)*$J35/1000*$H62/100*$M62*$N62*N88*$T435)</f>
        <v>0</v>
      </c>
      <c r="C435" s="481">
        <f ca="1">IF(ISERROR(VLOOKUP($F62,ITAVI_2013_volailles!$C:$J,7,FALSE)*$J35/1000*$H62/100*$M62*$N62*O88*$T435),0,VLOOKUP($F62,ITAVI_2013_volailles!$C:$J,7,FALSE)*$J35/1000*$H62/100*$M62*$N62*O88*$T435)</f>
        <v>0</v>
      </c>
      <c r="D435" s="481">
        <f ca="1">IF(ISERROR(VLOOKUP($F62,ITAVI_2013_volailles!$C:$J,7,FALSE)*$J35/1000*$H62/100*$M62*$N62*P88*$T435),0,VLOOKUP($F62,ITAVI_2013_volailles!$C:$J,7,FALSE)*$J35/1000*$H62/100*$M62*$N62*P88*$T435)</f>
        <v>0</v>
      </c>
      <c r="E435" s="481">
        <f ca="1">IF(ISERROR(VLOOKUP($R62,ITAVI_2013_volailles!$C:$J,7,FALSE)*$R35/1000*$T62/100*$Y62*$Z62*U88*$T435),0,VLOOKUP($R62,ITAVI_2013_volailles!$C:$J,7,FALSE)*$R35/1000*$T62/100*$Y62*$Z62*U88*$T435)</f>
        <v>0</v>
      </c>
      <c r="F435" s="481">
        <f ca="1">IF(ISERROR(VLOOKUP($R62,ITAVI_2013_volailles!$C:$J,7,FALSE)*$R35/1000*$T62/100*$Y62*$Z62*V88*$T435),0,VLOOKUP($R62,ITAVI_2013_volailles!$C:$J,7,FALSE)*$R35/1000*$T62/100*$Y62*$Z62*V88*$T435)</f>
        <v>0</v>
      </c>
      <c r="G435" s="481">
        <f ca="1">IF(ISERROR(VLOOKUP($R62,ITAVI_2013_volailles!$C:$J,7,FALSE)*$R35/1000*$T62/100*$Y62*$Z62*W88*$T435),0,VLOOKUP($R62,ITAVI_2013_volailles!$C:$J,7,FALSE)*$R35/1000*$T62/100*$Y62*$Z62*W88*$T435)</f>
        <v>0</v>
      </c>
      <c r="H435" s="481">
        <f ca="1">IF(ISERROR(VLOOKUP($AD62,ITAVI_2013_volailles!$C:$J,7,FALSE)*$Z35/1000*$AF62/100*$AK62*$AL62*AB88*$T435),0,VLOOKUP($AD62,ITAVI_2013_volailles!$C:$J,7,FALSE)*$Z35/1000*$AF62/100*$AK62*$AL62*AB88*$T435)</f>
        <v>0</v>
      </c>
      <c r="I435" s="481">
        <f ca="1">IF(ISERROR(VLOOKUP($AD62,ITAVI_2013_volailles!$C:$J,7,FALSE)*$Z35/1000*$AF62/100*$AK62*$AL62*AC88*$T435),0,VLOOKUP($AD62,ITAVI_2013_volailles!$C:$J,7,FALSE)*$Z35/1000*$AF62/100*$AK62*$AL62*AC88*$T435)</f>
        <v>0</v>
      </c>
      <c r="J435" s="481">
        <f ca="1">IF(ISERROR(VLOOKUP($AD62,ITAVI_2013_volailles!$C:$J,7,FALSE)*$Z35/1000*$AF62/100*$AK62*$AL62*AD88*$T435),0,VLOOKUP($AD62,ITAVI_2013_volailles!$C:$J,7,FALSE)*$Z35/1000*$AF62/100*$AK62*$AL62*AD88*$T435)</f>
        <v>0</v>
      </c>
      <c r="K435" s="481">
        <f ca="1">IF(ISERROR(VLOOKUP($AP62,ITAVI_2013_volailles!$C:$J,7,FALSE)*$AH35/1000*$AR62/100*$AW62*$AX62*AI88*$T435),0,VLOOKUP($AP62,ITAVI_2013_volailles!$C:$J,7,FALSE)*$AH35/1000*$AR62/100*$AW62*$AX62*AI88*$T435)</f>
        <v>0</v>
      </c>
      <c r="L435" s="481">
        <f ca="1">IF(ISERROR(VLOOKUP($AP62,ITAVI_2013_volailles!$C:$J,7,FALSE)*$AH35/1000*$AR62/100*$AW62*$AX62*AJ88*$T435),0,VLOOKUP($AP62,ITAVI_2013_volailles!$C:$J,7,FALSE)*$AH35/1000*$AR62/100*$AW62*$AX62*AJ88*$T435)</f>
        <v>0</v>
      </c>
      <c r="M435" s="481">
        <f ca="1">IF(ISERROR(VLOOKUP($AP62,ITAVI_2013_volailles!$C:$J,7,FALSE)*$AH35/1000*$AR62/100*$AW62*$AX62*AK88*$T435),0,VLOOKUP($AP62,ITAVI_2013_volailles!$C:$J,7,FALSE)*$AH35/1000*$AR62/100*$AW62*$AX62*AK88*$T435)</f>
        <v>0</v>
      </c>
      <c r="N435" s="481">
        <f ca="1">IF(ISERROR(VLOOKUP($BB62,ITAVI_2013_volailles!$C:$J,7,FALSE)*$AP35/1000*$BD62/100*$BI62*$BJ62*AP88*$T435),0,VLOOKUP($BB62,ITAVI_2013_volailles!$C:$J,7,FALSE)*$AP35/1000*$BD62/100*$BI62*$BJ62*AP88*$T435)</f>
        <v>0</v>
      </c>
      <c r="O435" s="481">
        <f ca="1">IF(ISERROR(VLOOKUP($BB62,ITAVI_2013_volailles!$C:$J,7,FALSE)*$AP35/1000*$BD62/100*$BI62*$BJ62*AQ88*$T435),0,VLOOKUP($BB62,ITAVI_2013_volailles!$C:$J,7,FALSE)*$AP35/1000*$BD62/100*$BI62*$BJ62*AQ88*$T435)</f>
        <v>0</v>
      </c>
      <c r="P435" s="481">
        <f ca="1">IF(ISERROR(VLOOKUP($BB62,ITAVI_2013_volailles!$C:$J,7,FALSE)*$AP35/1000*$BD62/100*$BI62*$BJ62*AR88*$T435),0,VLOOKUP($BB62,ITAVI_2013_volailles!$C:$J,7,FALSE)*$AP35/1000*$BD62/100*$BI62*$BJ62*AR88*$T435)</f>
        <v>0</v>
      </c>
      <c r="R435" s="282">
        <f t="shared" ca="1" si="667"/>
        <v>0</v>
      </c>
      <c r="T435" s="501">
        <f>IF(ISERROR(VLOOKUP(C88,'Donnees d''entrée'!$B$417:$G$440,2,FALSE)),0,VLOOKUP(C88,'Donnees d''entrée'!$B$417:$G$440,2,FALSE))</f>
        <v>0</v>
      </c>
    </row>
    <row r="436" spans="1:63" x14ac:dyDescent="0.25">
      <c r="A436" s="279">
        <v>18</v>
      </c>
      <c r="B436" s="481">
        <f ca="1">IF(ISERROR(VLOOKUP($F63,ITAVI_2013_volailles!$C:$J,7,FALSE)*$J36/1000*$H63/100*$M63*$N63*N89*$T436),0,VLOOKUP($F63,ITAVI_2013_volailles!$C:$J,7,FALSE)*$J36/1000*$H63/100*$M63*$N63*N89*$T436)</f>
        <v>0</v>
      </c>
      <c r="C436" s="481">
        <f ca="1">IF(ISERROR(VLOOKUP($F63,ITAVI_2013_volailles!$C:$J,7,FALSE)*$J36/1000*$H63/100*$M63*$N63*O89*$T436),0,VLOOKUP($F63,ITAVI_2013_volailles!$C:$J,7,FALSE)*$J36/1000*$H63/100*$M63*$N63*O89*$T436)</f>
        <v>0</v>
      </c>
      <c r="D436" s="481">
        <f ca="1">IF(ISERROR(VLOOKUP($F63,ITAVI_2013_volailles!$C:$J,7,FALSE)*$J36/1000*$H63/100*$M63*$N63*P89*$T436),0,VLOOKUP($F63,ITAVI_2013_volailles!$C:$J,7,FALSE)*$J36/1000*$H63/100*$M63*$N63*P89*$T436)</f>
        <v>0</v>
      </c>
      <c r="E436" s="481">
        <f ca="1">IF(ISERROR(VLOOKUP($R63,ITAVI_2013_volailles!$C:$J,7,FALSE)*$R36/1000*$T63/100*$Y63*$Z63*U89*$T436),0,VLOOKUP($R63,ITAVI_2013_volailles!$C:$J,7,FALSE)*$R36/1000*$T63/100*$Y63*$Z63*U89*$T436)</f>
        <v>0</v>
      </c>
      <c r="F436" s="481">
        <f ca="1">IF(ISERROR(VLOOKUP($R63,ITAVI_2013_volailles!$C:$J,7,FALSE)*$R36/1000*$T63/100*$Y63*$Z63*V89*$T436),0,VLOOKUP($R63,ITAVI_2013_volailles!$C:$J,7,FALSE)*$R36/1000*$T63/100*$Y63*$Z63*V89*$T436)</f>
        <v>0</v>
      </c>
      <c r="G436" s="481">
        <f ca="1">IF(ISERROR(VLOOKUP($R63,ITAVI_2013_volailles!$C:$J,7,FALSE)*$R36/1000*$T63/100*$Y63*$Z63*W89*$T436),0,VLOOKUP($R63,ITAVI_2013_volailles!$C:$J,7,FALSE)*$R36/1000*$T63/100*$Y63*$Z63*W89*$T436)</f>
        <v>0</v>
      </c>
      <c r="H436" s="481">
        <f ca="1">IF(ISERROR(VLOOKUP($AD63,ITAVI_2013_volailles!$C:$J,7,FALSE)*$Z36/1000*$AF63/100*$AK63*$AL63*AB89*$T436),0,VLOOKUP($AD63,ITAVI_2013_volailles!$C:$J,7,FALSE)*$Z36/1000*$AF63/100*$AK63*$AL63*AB89*$T436)</f>
        <v>0</v>
      </c>
      <c r="I436" s="481">
        <f ca="1">IF(ISERROR(VLOOKUP($AD63,ITAVI_2013_volailles!$C:$J,7,FALSE)*$Z36/1000*$AF63/100*$AK63*$AL63*AC89*$T436),0,VLOOKUP($AD63,ITAVI_2013_volailles!$C:$J,7,FALSE)*$Z36/1000*$AF63/100*$AK63*$AL63*AC89*$T436)</f>
        <v>0</v>
      </c>
      <c r="J436" s="481">
        <f ca="1">IF(ISERROR(VLOOKUP($AD63,ITAVI_2013_volailles!$C:$J,7,FALSE)*$Z36/1000*$AF63/100*$AK63*$AL63*AD89*$T436),0,VLOOKUP($AD63,ITAVI_2013_volailles!$C:$J,7,FALSE)*$Z36/1000*$AF63/100*$AK63*$AL63*AD89*$T436)</f>
        <v>0</v>
      </c>
      <c r="K436" s="481">
        <f ca="1">IF(ISERROR(VLOOKUP($AP63,ITAVI_2013_volailles!$C:$J,7,FALSE)*$AH36/1000*$AR63/100*$AW63*$AX63*AI89*$T436),0,VLOOKUP($AP63,ITAVI_2013_volailles!$C:$J,7,FALSE)*$AH36/1000*$AR63/100*$AW63*$AX63*AI89*$T436)</f>
        <v>0</v>
      </c>
      <c r="L436" s="481">
        <f ca="1">IF(ISERROR(VLOOKUP($AP63,ITAVI_2013_volailles!$C:$J,7,FALSE)*$AH36/1000*$AR63/100*$AW63*$AX63*AJ89*$T436),0,VLOOKUP($AP63,ITAVI_2013_volailles!$C:$J,7,FALSE)*$AH36/1000*$AR63/100*$AW63*$AX63*AJ89*$T436)</f>
        <v>0</v>
      </c>
      <c r="M436" s="481">
        <f ca="1">IF(ISERROR(VLOOKUP($AP63,ITAVI_2013_volailles!$C:$J,7,FALSE)*$AH36/1000*$AR63/100*$AW63*$AX63*AK89*$T436),0,VLOOKUP($AP63,ITAVI_2013_volailles!$C:$J,7,FALSE)*$AH36/1000*$AR63/100*$AW63*$AX63*AK89*$T436)</f>
        <v>0</v>
      </c>
      <c r="N436" s="481">
        <f ca="1">IF(ISERROR(VLOOKUP($BB63,ITAVI_2013_volailles!$C:$J,7,FALSE)*$AP36/1000*$BD63/100*$BI63*$BJ63*AP89*$T436),0,VLOOKUP($BB63,ITAVI_2013_volailles!$C:$J,7,FALSE)*$AP36/1000*$BD63/100*$BI63*$BJ63*AP89*$T436)</f>
        <v>0</v>
      </c>
      <c r="O436" s="481">
        <f ca="1">IF(ISERROR(VLOOKUP($BB63,ITAVI_2013_volailles!$C:$J,7,FALSE)*$AP36/1000*$BD63/100*$BI63*$BJ63*AQ89*$T436),0,VLOOKUP($BB63,ITAVI_2013_volailles!$C:$J,7,FALSE)*$AP36/1000*$BD63/100*$BI63*$BJ63*AQ89*$T436)</f>
        <v>0</v>
      </c>
      <c r="P436" s="481">
        <f ca="1">IF(ISERROR(VLOOKUP($BB63,ITAVI_2013_volailles!$C:$J,7,FALSE)*$AP36/1000*$BD63/100*$BI63*$BJ63*AR89*$T436),0,VLOOKUP($BB63,ITAVI_2013_volailles!$C:$J,7,FALSE)*$AP36/1000*$BD63/100*$BI63*$BJ63*AR89*$T436)</f>
        <v>0</v>
      </c>
      <c r="R436" s="282">
        <f t="shared" ca="1" si="667"/>
        <v>0</v>
      </c>
      <c r="T436" s="501">
        <f>IF(ISERROR(VLOOKUP(C89,'Donnees d''entrée'!$B$417:$G$440,2,FALSE)),0,VLOOKUP(C89,'Donnees d''entrée'!$B$417:$G$440,2,FALSE))</f>
        <v>0</v>
      </c>
    </row>
    <row r="437" spans="1:63" x14ac:dyDescent="0.25">
      <c r="A437" s="279">
        <v>19</v>
      </c>
      <c r="B437" s="481">
        <f ca="1">IF(ISERROR(VLOOKUP($F64,ITAVI_2013_volailles!$C:$J,7,FALSE)*$J37/1000*$H64/100*$M64*$N64*N90*$T437),0,VLOOKUP($F64,ITAVI_2013_volailles!$C:$J,7,FALSE)*$J37/1000*$H64/100*$M64*$N64*N90*$T437)</f>
        <v>0</v>
      </c>
      <c r="C437" s="481">
        <f ca="1">IF(ISERROR(VLOOKUP($F64,ITAVI_2013_volailles!$C:$J,7,FALSE)*$J37/1000*$H64/100*$M64*$N64*O90*$T437),0,VLOOKUP($F64,ITAVI_2013_volailles!$C:$J,7,FALSE)*$J37/1000*$H64/100*$M64*$N64*O90*$T437)</f>
        <v>0</v>
      </c>
      <c r="D437" s="481">
        <f ca="1">IF(ISERROR(VLOOKUP($F64,ITAVI_2013_volailles!$C:$J,7,FALSE)*$J37/1000*$H64/100*$M64*$N64*P90*$T437),0,VLOOKUP($F64,ITAVI_2013_volailles!$C:$J,7,FALSE)*$J37/1000*$H64/100*$M64*$N64*P90*$T437)</f>
        <v>0</v>
      </c>
      <c r="E437" s="481">
        <f ca="1">IF(ISERROR(VLOOKUP($R64,ITAVI_2013_volailles!$C:$J,7,FALSE)*$R37/1000*$T64/100*$Y64*$Z64*U90*$T437),0,VLOOKUP($R64,ITAVI_2013_volailles!$C:$J,7,FALSE)*$R37/1000*$T64/100*$Y64*$Z64*U90*$T437)</f>
        <v>0</v>
      </c>
      <c r="F437" s="481">
        <f ca="1">IF(ISERROR(VLOOKUP($R64,ITAVI_2013_volailles!$C:$J,7,FALSE)*$R37/1000*$T64/100*$Y64*$Z64*V90*$T437),0,VLOOKUP($R64,ITAVI_2013_volailles!$C:$J,7,FALSE)*$R37/1000*$T64/100*$Y64*$Z64*V90*$T437)</f>
        <v>0</v>
      </c>
      <c r="G437" s="481">
        <f ca="1">IF(ISERROR(VLOOKUP($R64,ITAVI_2013_volailles!$C:$J,7,FALSE)*$R37/1000*$T64/100*$Y64*$Z64*W90*$T437),0,VLOOKUP($R64,ITAVI_2013_volailles!$C:$J,7,FALSE)*$R37/1000*$T64/100*$Y64*$Z64*W90*$T437)</f>
        <v>0</v>
      </c>
      <c r="H437" s="481">
        <f ca="1">IF(ISERROR(VLOOKUP($AD64,ITAVI_2013_volailles!$C:$J,7,FALSE)*$Z37/1000*$AF64/100*$AK64*$AL64*AB90*$T437),0,VLOOKUP($AD64,ITAVI_2013_volailles!$C:$J,7,FALSE)*$Z37/1000*$AF64/100*$AK64*$AL64*AB90*$T437)</f>
        <v>0</v>
      </c>
      <c r="I437" s="481">
        <f ca="1">IF(ISERROR(VLOOKUP($AD64,ITAVI_2013_volailles!$C:$J,7,FALSE)*$Z37/1000*$AF64/100*$AK64*$AL64*AC90*$T437),0,VLOOKUP($AD64,ITAVI_2013_volailles!$C:$J,7,FALSE)*$Z37/1000*$AF64/100*$AK64*$AL64*AC90*$T437)</f>
        <v>0</v>
      </c>
      <c r="J437" s="481">
        <f ca="1">IF(ISERROR(VLOOKUP($AD64,ITAVI_2013_volailles!$C:$J,7,FALSE)*$Z37/1000*$AF64/100*$AK64*$AL64*AD90*$T437),0,VLOOKUP($AD64,ITAVI_2013_volailles!$C:$J,7,FALSE)*$Z37/1000*$AF64/100*$AK64*$AL64*AD90*$T437)</f>
        <v>0</v>
      </c>
      <c r="K437" s="481">
        <f ca="1">IF(ISERROR(VLOOKUP($AP64,ITAVI_2013_volailles!$C:$J,7,FALSE)*$AH37/1000*$AR64/100*$AW64*$AX64*AI90*$T437),0,VLOOKUP($AP64,ITAVI_2013_volailles!$C:$J,7,FALSE)*$AH37/1000*$AR64/100*$AW64*$AX64*AI90*$T437)</f>
        <v>0</v>
      </c>
      <c r="L437" s="481">
        <f ca="1">IF(ISERROR(VLOOKUP($AP64,ITAVI_2013_volailles!$C:$J,7,FALSE)*$AH37/1000*$AR64/100*$AW64*$AX64*AJ90*$T437),0,VLOOKUP($AP64,ITAVI_2013_volailles!$C:$J,7,FALSE)*$AH37/1000*$AR64/100*$AW64*$AX64*AJ90*$T437)</f>
        <v>0</v>
      </c>
      <c r="M437" s="481">
        <f ca="1">IF(ISERROR(VLOOKUP($AP64,ITAVI_2013_volailles!$C:$J,7,FALSE)*$AH37/1000*$AR64/100*$AW64*$AX64*AK90*$T437),0,VLOOKUP($AP64,ITAVI_2013_volailles!$C:$J,7,FALSE)*$AH37/1000*$AR64/100*$AW64*$AX64*AK90*$T437)</f>
        <v>0</v>
      </c>
      <c r="N437" s="481">
        <f ca="1">IF(ISERROR(VLOOKUP($BB64,ITAVI_2013_volailles!$C:$J,7,FALSE)*$AP37/1000*$BD64/100*$BI64*$BJ64*AP90*$T437),0,VLOOKUP($BB64,ITAVI_2013_volailles!$C:$J,7,FALSE)*$AP37/1000*$BD64/100*$BI64*$BJ64*AP90*$T437)</f>
        <v>0</v>
      </c>
      <c r="O437" s="481">
        <f ca="1">IF(ISERROR(VLOOKUP($BB64,ITAVI_2013_volailles!$C:$J,7,FALSE)*$AP37/1000*$BD64/100*$BI64*$BJ64*AQ90*$T437),0,VLOOKUP($BB64,ITAVI_2013_volailles!$C:$J,7,FALSE)*$AP37/1000*$BD64/100*$BI64*$BJ64*AQ90*$T437)</f>
        <v>0</v>
      </c>
      <c r="P437" s="481">
        <f ca="1">IF(ISERROR(VLOOKUP($BB64,ITAVI_2013_volailles!$C:$J,7,FALSE)*$AP37/1000*$BD64/100*$BI64*$BJ64*AR90*$T437),0,VLOOKUP($BB64,ITAVI_2013_volailles!$C:$J,7,FALSE)*$AP37/1000*$BD64/100*$BI64*$BJ64*AR90*$T437)</f>
        <v>0</v>
      </c>
      <c r="R437" s="282">
        <f t="shared" ca="1" si="667"/>
        <v>0</v>
      </c>
      <c r="T437" s="501">
        <f>IF(ISERROR(VLOOKUP(C90,'Donnees d''entrée'!$B$417:$G$440,2,FALSE)),0,VLOOKUP(C90,'Donnees d''entrée'!$B$417:$G$440,2,FALSE))</f>
        <v>0</v>
      </c>
    </row>
    <row r="438" spans="1:63" x14ac:dyDescent="0.25">
      <c r="A438" s="279">
        <v>20</v>
      </c>
      <c r="B438" s="481">
        <f ca="1">IF(ISERROR(VLOOKUP($F65,ITAVI_2013_volailles!$C:$J,7,FALSE)*$J38/1000*$H65/100*$M65*$N65*N91*$T438),0,VLOOKUP($F65,ITAVI_2013_volailles!$C:$J,7,FALSE)*$J38/1000*$H65/100*$M65*$N65*N91*$T438)</f>
        <v>0</v>
      </c>
      <c r="C438" s="481">
        <f ca="1">IF(ISERROR(VLOOKUP($F65,ITAVI_2013_volailles!$C:$J,7,FALSE)*$J38/1000*$H65/100*$M65*$N65*O91*$T438),0,VLOOKUP($F65,ITAVI_2013_volailles!$C:$J,7,FALSE)*$J38/1000*$H65/100*$M65*$N65*O91*$T438)</f>
        <v>0</v>
      </c>
      <c r="D438" s="481">
        <f ca="1">IF(ISERROR(VLOOKUP($F65,ITAVI_2013_volailles!$C:$J,7,FALSE)*$J38/1000*$H65/100*$M65*$N65*P91*$T438),0,VLOOKUP($F65,ITAVI_2013_volailles!$C:$J,7,FALSE)*$J38/1000*$H65/100*$M65*$N65*P91*$T438)</f>
        <v>0</v>
      </c>
      <c r="E438" s="481">
        <f ca="1">IF(ISERROR(VLOOKUP($R65,ITAVI_2013_volailles!$C:$J,7,FALSE)*$R38/1000*$T65/100*$Y65*$Z65*U91*$T438),0,VLOOKUP($R65,ITAVI_2013_volailles!$C:$J,7,FALSE)*$R38/1000*$T65/100*$Y65*$Z65*U91*$T438)</f>
        <v>0</v>
      </c>
      <c r="F438" s="481">
        <f ca="1">IF(ISERROR(VLOOKUP($R65,ITAVI_2013_volailles!$C:$J,7,FALSE)*$R38/1000*$T65/100*$Y65*$Z65*V91*$T438),0,VLOOKUP($R65,ITAVI_2013_volailles!$C:$J,7,FALSE)*$R38/1000*$T65/100*$Y65*$Z65*V91*$T438)</f>
        <v>0</v>
      </c>
      <c r="G438" s="481">
        <f ca="1">IF(ISERROR(VLOOKUP($R65,ITAVI_2013_volailles!$C:$J,7,FALSE)*$R38/1000*$T65/100*$Y65*$Z65*W91*$T438),0,VLOOKUP($R65,ITAVI_2013_volailles!$C:$J,7,FALSE)*$R38/1000*$T65/100*$Y65*$Z65*W91*$T438)</f>
        <v>0</v>
      </c>
      <c r="H438" s="481">
        <f ca="1">IF(ISERROR(VLOOKUP($AD65,ITAVI_2013_volailles!$C:$J,7,FALSE)*$Z38/1000*$AF65/100*$AK65*$AL65*AB91*$T438),0,VLOOKUP($AD65,ITAVI_2013_volailles!$C:$J,7,FALSE)*$Z38/1000*$AF65/100*$AK65*$AL65*AB91*$T438)</f>
        <v>0</v>
      </c>
      <c r="I438" s="481">
        <f ca="1">IF(ISERROR(VLOOKUP($AD65,ITAVI_2013_volailles!$C:$J,7,FALSE)*$Z38/1000*$AF65/100*$AK65*$AL65*AC91*$T438),0,VLOOKUP($AD65,ITAVI_2013_volailles!$C:$J,7,FALSE)*$Z38/1000*$AF65/100*$AK65*$AL65*AC91*$T438)</f>
        <v>0</v>
      </c>
      <c r="J438" s="481">
        <f ca="1">IF(ISERROR(VLOOKUP($AD65,ITAVI_2013_volailles!$C:$J,7,FALSE)*$Z38/1000*$AF65/100*$AK65*$AL65*AD91*$T438),0,VLOOKUP($AD65,ITAVI_2013_volailles!$C:$J,7,FALSE)*$Z38/1000*$AF65/100*$AK65*$AL65*AD91*$T438)</f>
        <v>0</v>
      </c>
      <c r="K438" s="481">
        <f ca="1">IF(ISERROR(VLOOKUP($AP65,ITAVI_2013_volailles!$C:$J,7,FALSE)*$AH38/1000*$AR65/100*$AW65*$AX65*AI91*$T438),0,VLOOKUP($AP65,ITAVI_2013_volailles!$C:$J,7,FALSE)*$AH38/1000*$AR65/100*$AW65*$AX65*AI91*$T438)</f>
        <v>0</v>
      </c>
      <c r="L438" s="481">
        <f ca="1">IF(ISERROR(VLOOKUP($AP65,ITAVI_2013_volailles!$C:$J,7,FALSE)*$AH38/1000*$AR65/100*$AW65*$AX65*AJ91*$T438),0,VLOOKUP($AP65,ITAVI_2013_volailles!$C:$J,7,FALSE)*$AH38/1000*$AR65/100*$AW65*$AX65*AJ91*$T438)</f>
        <v>0</v>
      </c>
      <c r="M438" s="481">
        <f ca="1">IF(ISERROR(VLOOKUP($AP65,ITAVI_2013_volailles!$C:$J,7,FALSE)*$AH38/1000*$AR65/100*$AW65*$AX65*AK91*$T438),0,VLOOKUP($AP65,ITAVI_2013_volailles!$C:$J,7,FALSE)*$AH38/1000*$AR65/100*$AW65*$AX65*AK91*$T438)</f>
        <v>0</v>
      </c>
      <c r="N438" s="481">
        <f ca="1">IF(ISERROR(VLOOKUP($BB65,ITAVI_2013_volailles!$C:$J,7,FALSE)*$AP38/1000*$BD65/100*$BI65*$BJ65*AP91*$T438),0,VLOOKUP($BB65,ITAVI_2013_volailles!$C:$J,7,FALSE)*$AP38/1000*$BD65/100*$BI65*$BJ65*AP91*$T438)</f>
        <v>0</v>
      </c>
      <c r="O438" s="481">
        <f ca="1">IF(ISERROR(VLOOKUP($BB65,ITAVI_2013_volailles!$C:$J,7,FALSE)*$AP38/1000*$BD65/100*$BI65*$BJ65*AQ91*$T438),0,VLOOKUP($BB65,ITAVI_2013_volailles!$C:$J,7,FALSE)*$AP38/1000*$BD65/100*$BI65*$BJ65*AQ91*$T438)</f>
        <v>0</v>
      </c>
      <c r="P438" s="481">
        <f ca="1">IF(ISERROR(VLOOKUP($BB65,ITAVI_2013_volailles!$C:$J,7,FALSE)*$AP38/1000*$BD65/100*$BI65*$BJ65*AR91*$T438),0,VLOOKUP($BB65,ITAVI_2013_volailles!$C:$J,7,FALSE)*$AP38/1000*$BD65/100*$BI65*$BJ65*AR91*$T438)</f>
        <v>0</v>
      </c>
      <c r="R438" s="282">
        <f ca="1">SUM(B438:P438)</f>
        <v>0</v>
      </c>
      <c r="T438" s="501">
        <f>IF(ISERROR(VLOOKUP(C91,'Donnees d''entrée'!$B$417:$G$440,2,FALSE)),0,VLOOKUP(C91,'Donnees d''entrée'!$B$417:$G$440,2,FALSE))</f>
        <v>0</v>
      </c>
    </row>
    <row r="439" spans="1:63" x14ac:dyDescent="0.25">
      <c r="B439"/>
    </row>
    <row r="440" spans="1:63" ht="26.25" x14ac:dyDescent="0.4">
      <c r="B440" s="582" t="s">
        <v>298</v>
      </c>
      <c r="C440" s="582"/>
      <c r="D440" s="582"/>
      <c r="E440" s="308">
        <f ca="1">SUM(R419:R438)</f>
        <v>4737.6219870000004</v>
      </c>
      <c r="F440" s="309" t="s">
        <v>106</v>
      </c>
    </row>
    <row r="443" spans="1:63" x14ac:dyDescent="0.25">
      <c r="B443" s="558" t="s">
        <v>196</v>
      </c>
      <c r="C443" s="558"/>
      <c r="D443" s="558"/>
      <c r="E443" s="558"/>
      <c r="F443" s="558"/>
      <c r="G443" s="558"/>
      <c r="H443" s="558"/>
      <c r="I443" s="558"/>
      <c r="J443" s="558"/>
      <c r="K443" s="558"/>
      <c r="L443" s="558"/>
      <c r="M443" s="558"/>
      <c r="N443" s="558" t="s">
        <v>197</v>
      </c>
      <c r="O443" s="558"/>
      <c r="P443" s="558"/>
      <c r="Q443" s="558"/>
      <c r="R443" s="558"/>
      <c r="S443" s="558"/>
      <c r="T443" s="558"/>
      <c r="U443" s="558"/>
      <c r="V443" s="558"/>
      <c r="W443" s="558"/>
      <c r="X443" s="558"/>
      <c r="Y443" s="558"/>
      <c r="Z443" s="558" t="s">
        <v>236</v>
      </c>
      <c r="AA443" s="558"/>
      <c r="AB443" s="558"/>
      <c r="AC443" s="558"/>
      <c r="AD443" s="558"/>
      <c r="AE443" s="558"/>
      <c r="AF443" s="558"/>
      <c r="AG443" s="558"/>
      <c r="AH443" s="558"/>
      <c r="AI443" s="558"/>
      <c r="AJ443" s="558"/>
      <c r="AK443" s="558"/>
      <c r="AL443" s="558" t="s">
        <v>454</v>
      </c>
      <c r="AM443" s="558"/>
      <c r="AN443" s="558"/>
      <c r="AO443" s="558"/>
      <c r="AP443" s="558"/>
      <c r="AQ443" s="558"/>
      <c r="AR443" s="558"/>
      <c r="AS443" s="558"/>
      <c r="AT443" s="558"/>
      <c r="AU443" s="558"/>
      <c r="AV443" s="558"/>
      <c r="AW443" s="558"/>
      <c r="AX443" s="558" t="s">
        <v>455</v>
      </c>
      <c r="AY443" s="558"/>
      <c r="AZ443" s="558"/>
      <c r="BA443" s="558"/>
      <c r="BB443" s="558"/>
      <c r="BC443" s="558"/>
      <c r="BD443" s="558"/>
      <c r="BE443" s="558"/>
      <c r="BF443" s="558"/>
      <c r="BG443" s="558"/>
      <c r="BH443" s="558"/>
      <c r="BI443" s="558"/>
      <c r="BK443" s="566" t="s">
        <v>922</v>
      </c>
    </row>
    <row r="444" spans="1:63" ht="60" x14ac:dyDescent="0.25">
      <c r="B444" s="475" t="s">
        <v>599</v>
      </c>
      <c r="C444" s="474" t="s">
        <v>660</v>
      </c>
      <c r="D444" s="475" t="s">
        <v>597</v>
      </c>
      <c r="E444" s="474" t="s">
        <v>658</v>
      </c>
      <c r="F444" s="474" t="s">
        <v>598</v>
      </c>
      <c r="G444" s="474" t="s">
        <v>659</v>
      </c>
      <c r="H444" s="483" t="s">
        <v>108</v>
      </c>
      <c r="I444" s="483" t="s">
        <v>710</v>
      </c>
      <c r="J444" s="484" t="s">
        <v>703</v>
      </c>
      <c r="K444" s="477" t="s">
        <v>707</v>
      </c>
      <c r="L444" s="477" t="s">
        <v>708</v>
      </c>
      <c r="M444" s="477" t="s">
        <v>709</v>
      </c>
      <c r="N444" s="475" t="s">
        <v>599</v>
      </c>
      <c r="O444" s="474" t="s">
        <v>660</v>
      </c>
      <c r="P444" s="475" t="s">
        <v>597</v>
      </c>
      <c r="Q444" s="474" t="s">
        <v>658</v>
      </c>
      <c r="R444" s="474" t="s">
        <v>598</v>
      </c>
      <c r="S444" s="474" t="s">
        <v>659</v>
      </c>
      <c r="T444" s="483" t="s">
        <v>108</v>
      </c>
      <c r="U444" s="483" t="s">
        <v>710</v>
      </c>
      <c r="V444" s="484" t="s">
        <v>703</v>
      </c>
      <c r="W444" s="477" t="s">
        <v>707</v>
      </c>
      <c r="X444" s="477" t="s">
        <v>708</v>
      </c>
      <c r="Y444" s="477" t="s">
        <v>709</v>
      </c>
      <c r="Z444" s="475" t="s">
        <v>599</v>
      </c>
      <c r="AA444" s="474" t="s">
        <v>660</v>
      </c>
      <c r="AB444" s="475" t="s">
        <v>597</v>
      </c>
      <c r="AC444" s="474" t="s">
        <v>658</v>
      </c>
      <c r="AD444" s="474" t="s">
        <v>598</v>
      </c>
      <c r="AE444" s="474" t="s">
        <v>659</v>
      </c>
      <c r="AF444" s="483" t="s">
        <v>108</v>
      </c>
      <c r="AG444" s="483" t="s">
        <v>710</v>
      </c>
      <c r="AH444" s="484" t="s">
        <v>703</v>
      </c>
      <c r="AI444" s="477" t="s">
        <v>707</v>
      </c>
      <c r="AJ444" s="477" t="s">
        <v>708</v>
      </c>
      <c r="AK444" s="477" t="s">
        <v>709</v>
      </c>
      <c r="AL444" s="475" t="s">
        <v>599</v>
      </c>
      <c r="AM444" s="474" t="s">
        <v>660</v>
      </c>
      <c r="AN444" s="475" t="s">
        <v>597</v>
      </c>
      <c r="AO444" s="474" t="s">
        <v>658</v>
      </c>
      <c r="AP444" s="474" t="s">
        <v>598</v>
      </c>
      <c r="AQ444" s="474" t="s">
        <v>659</v>
      </c>
      <c r="AR444" s="483" t="s">
        <v>108</v>
      </c>
      <c r="AS444" s="483" t="s">
        <v>710</v>
      </c>
      <c r="AT444" s="484" t="s">
        <v>703</v>
      </c>
      <c r="AU444" s="477" t="s">
        <v>707</v>
      </c>
      <c r="AV444" s="477" t="s">
        <v>708</v>
      </c>
      <c r="AW444" s="477" t="s">
        <v>709</v>
      </c>
      <c r="AX444" s="475" t="s">
        <v>599</v>
      </c>
      <c r="AY444" s="474" t="s">
        <v>660</v>
      </c>
      <c r="AZ444" s="475" t="s">
        <v>597</v>
      </c>
      <c r="BA444" s="474" t="s">
        <v>658</v>
      </c>
      <c r="BB444" s="474" t="s">
        <v>598</v>
      </c>
      <c r="BC444" s="474" t="s">
        <v>659</v>
      </c>
      <c r="BD444" s="483" t="s">
        <v>108</v>
      </c>
      <c r="BE444" s="483" t="s">
        <v>710</v>
      </c>
      <c r="BF444" s="484" t="s">
        <v>703</v>
      </c>
      <c r="BG444" s="477" t="s">
        <v>707</v>
      </c>
      <c r="BH444" s="477" t="s">
        <v>708</v>
      </c>
      <c r="BI444" s="477" t="s">
        <v>709</v>
      </c>
      <c r="BK444" s="566"/>
    </row>
    <row r="445" spans="1:63" x14ac:dyDescent="0.25">
      <c r="A445" s="279">
        <v>1</v>
      </c>
      <c r="B445" s="282">
        <f ca="1">IF(ISERROR(VLOOKUP($F46,ITAVI_2013_volailles!$C:$J,7,FALSE)*$J19/1000*$H46/100*$M46*N72-B419),0,VLOOKUP($F46,ITAVI_2013_volailles!$C:$J,7,FALSE)*$J19/1000*$H46/100*$M46*N72-B419)</f>
        <v>0</v>
      </c>
      <c r="C445" s="482">
        <f ca="1">IF(ISERROR(VLOOKUP($F46,ITAVI_2013_volailles!$C:$J,7,FALSE)*$J19/1000*$H46/100*N72-B419),0,VLOOKUP($F46,ITAVI_2013_volailles!$C:$J,7,FALSE)*$J19/1000*$H46/100*N72-B419)</f>
        <v>0</v>
      </c>
      <c r="D445" s="482">
        <f ca="1">IF(ISERROR(VLOOKUP($F46,ITAVI_2013_volailles!$C:$J,7,FALSE)*$J19/1000*$H46/100*$M46*O72-C419),0,VLOOKUP($F46,ITAVI_2013_volailles!$C:$J,7,FALSE)*$J19/1000*$H46/100*$M46*O72-C419)</f>
        <v>26846.524593000002</v>
      </c>
      <c r="E445" s="482">
        <f ca="1">IF(ISERROR(VLOOKUP($F46,ITAVI_2013_volailles!$C:$J,7,FALSE)*$J19/1000*$H46/100*O72-C419),0,VLOOKUP($F46,ITAVI_2013_volailles!$C:$J,7,FALSE)*$J19/1000*$H46/100*O72-C419)</f>
        <v>40382.587413000008</v>
      </c>
      <c r="F445" s="482">
        <f ca="1">IF(ISERROR(VLOOKUP($F46,ITAVI_2013_volailles!$C:$J,7,FALSE)*$J19/1000*$H46/100*$M46*P72-D419),0,VLOOKUP($F46,ITAVI_2013_volailles!$C:$J,7,FALSE)*$J19/1000*$H46/100*$M46*P72-D419)</f>
        <v>0</v>
      </c>
      <c r="G445" s="482">
        <f ca="1">IF(ISERROR(VLOOKUP($F46,ITAVI_2013_volailles!$C:$J,7,FALSE)*$J19/1000*$H46/100*P72-D419),0,VLOOKUP($F46,ITAVI_2013_volailles!$C:$J,7,FALSE)*$J19/1000*$H46/100*P72-D419)</f>
        <v>0</v>
      </c>
      <c r="H445" s="482">
        <f ca="1">(G445-F445)*'Donnees d''entrée'!$C$493</f>
        <v>0</v>
      </c>
      <c r="I445" s="482">
        <f ca="1">F445+H445</f>
        <v>0</v>
      </c>
      <c r="J445" s="485">
        <f>N127</f>
        <v>0.17</v>
      </c>
      <c r="K445" s="282">
        <f ca="1">B445*J445</f>
        <v>0</v>
      </c>
      <c r="L445" s="282">
        <f ca="1">D445*J445</f>
        <v>4563.9091808100011</v>
      </c>
      <c r="M445" s="282">
        <f ca="1">I445*J445</f>
        <v>0</v>
      </c>
      <c r="N445" s="282">
        <f ca="1">IF(ISERROR(VLOOKUP($R46,ITAVI_2013_volailles!$C:$J,7,FALSE)*$R19/1000*$T46/100*$Y46*U72-E419),0,VLOOKUP($R46,ITAVI_2013_volailles!$C:$J,7,FALSE)*$R19/1000*$T46/100*$Y46*U72-E419)</f>
        <v>0</v>
      </c>
      <c r="O445" s="482">
        <f ca="1">IF(ISERROR(VLOOKUP($R46,ITAVI_2013_volailles!$C:$J,7,FALSE)*$R19/1000*$T46/100*U72-E419),0,VLOOKUP($R46,ITAVI_2013_volailles!$C:$J,7,FALSE)*$R19/1000*$T46/100*U72-E419)</f>
        <v>0</v>
      </c>
      <c r="P445" s="482">
        <f ca="1">IF(ISERROR(VLOOKUP($R46,ITAVI_2013_volailles!$C:$J,7,FALSE)*$R19/1000*$T46/100*$Y46*V72-F419),0,VLOOKUP($R46,ITAVI_2013_volailles!$C:$J,7,FALSE)*$R19/1000*$T46/100*$Y46*V72-F419)</f>
        <v>0</v>
      </c>
      <c r="Q445" s="482">
        <f ca="1">IF(ISERROR(VLOOKUP($R46,ITAVI_2013_volailles!$C:$J,7,FALSE)*$R19/1000*$T46/100*V72-F419),0,VLOOKUP($R46,ITAVI_2013_volailles!$C:$J,7,FALSE)*$R19/1000*$T46/100*V72-F419)</f>
        <v>0</v>
      </c>
      <c r="R445" s="482">
        <f ca="1">IF(ISERROR(VLOOKUP($R46,ITAVI_2013_volailles!$C:$J,7,FALSE)*$R19/1000*$T46/100*$Y46*W72-G419),0,VLOOKUP($R46,ITAVI_2013_volailles!$C:$J,7,FALSE)*$R19/1000*$T46/100*$Y46*W72-G419)</f>
        <v>0</v>
      </c>
      <c r="S445" s="482">
        <f ca="1">IF(ISERROR(VLOOKUP($R46,ITAVI_2013_volailles!$C:$J,7,FALSE)*$R19/1000*$T46/100*W72-G419),0,VLOOKUP($R46,ITAVI_2013_volailles!$C:$J,7,FALSE)*$R19/1000*$T46/100*W72-G419)</f>
        <v>0</v>
      </c>
      <c r="T445" s="482">
        <f ca="1">(S445-R445)*'Donnees d''entrée'!$C$493</f>
        <v>0</v>
      </c>
      <c r="U445" s="482">
        <f ca="1">R445+T445</f>
        <v>0</v>
      </c>
      <c r="V445" s="486">
        <f>AF127</f>
        <v>0</v>
      </c>
      <c r="W445" s="282">
        <f ca="1">N445*V445</f>
        <v>0</v>
      </c>
      <c r="X445" s="282">
        <f ca="1">P445*V445</f>
        <v>0</v>
      </c>
      <c r="Y445" s="282">
        <f ca="1">U445*V445</f>
        <v>0</v>
      </c>
      <c r="Z445" s="282">
        <f ca="1">IF(ISERROR(VLOOKUP($AD46,ITAVI_2013_volailles!$C:$J,7,FALSE)*$Z19/1000*$AF46/100*$AK46*AB72-H419),0,VLOOKUP($AD46,ITAVI_2013_volailles!$C:$J,7,FALSE)*$Z19/1000*$AF46/100*$AK46*AB72-H419)</f>
        <v>0</v>
      </c>
      <c r="AA445" s="482">
        <f ca="1">IF(ISERROR(VLOOKUP($AD46,ITAVI_2013_volailles!$C:$J,7,FALSE)*$Z19/1000*$AF46/100*AB72-H419),0,VLOOKUP($AD46,ITAVI_2013_volailles!$C:$J,7,FALSE)*$Z19/1000*$AF46/100*AB72-H419)</f>
        <v>0</v>
      </c>
      <c r="AB445" s="482">
        <f ca="1">IF(ISERROR(VLOOKUP($AD46,ITAVI_2013_volailles!$C:$J,7,FALSE)*$Z19/1000*$AF46/100*$AK46*AC72-I419),0,VLOOKUP($AD46,ITAVI_2013_volailles!$C:$J,7,FALSE)*$Z19/1000*$AF46/100*$AK46*AC72-I419)</f>
        <v>0</v>
      </c>
      <c r="AC445" s="482">
        <f ca="1">IF(ISERROR(VLOOKUP($AD46,ITAVI_2013_volailles!$C:$J,7,FALSE)*$Z19/1000*$AF46/100*AC72-I419),0,VLOOKUP($AD46,ITAVI_2013_volailles!$C:$J,7,FALSE)*$Z19/1000*$AF46/100*AC72-I419)</f>
        <v>0</v>
      </c>
      <c r="AD445" s="482">
        <f ca="1">IF(ISERROR(VLOOKUP($AD46,ITAVI_2013_volailles!$C:$J,7,FALSE)*$Z19/1000*$AF46/100*$AK46*AD72-J419),0,VLOOKUP($AD46,ITAVI_2013_volailles!$C:$J,7,FALSE)*$Z19/1000*$AF46/100*$AK46*AD72-J419)</f>
        <v>0</v>
      </c>
      <c r="AE445" s="482">
        <f ca="1">IF(ISERROR(VLOOKUP($AD46,ITAVI_2013_volailles!$C:$J,7,FALSE)*$Z19/1000*$AF46/100*AD72-J419),0,VLOOKUP($AD46,ITAVI_2013_volailles!$C:$J,7,FALSE)*$Z19/1000*$AF46/100*AD72-J419)</f>
        <v>0</v>
      </c>
      <c r="AF445" s="482">
        <f ca="1">(AE445-AD445)*'Donnees d''entrée'!$C$493</f>
        <v>0</v>
      </c>
      <c r="AG445" s="482">
        <f ca="1">AD445+AF445</f>
        <v>0</v>
      </c>
      <c r="AH445" s="486">
        <f>AX127</f>
        <v>0</v>
      </c>
      <c r="AI445" s="282">
        <f ca="1">Z445*AH445</f>
        <v>0</v>
      </c>
      <c r="AJ445" s="282">
        <f ca="1">AB445*AH445</f>
        <v>0</v>
      </c>
      <c r="AK445" s="282">
        <f ca="1">AG445*AH445</f>
        <v>0</v>
      </c>
      <c r="AL445" s="282">
        <f ca="1">IF(ISERROR(VLOOKUP($AP46,ITAVI_2013_volailles!$C:$J,7,FALSE)*$AH19/1000*$AR46/100*$AW46*AI72-K419),0,VLOOKUP($AP46,ITAVI_2013_volailles!$C:$J,7,FALSE)*$AH19/1000*$AR46/100*$AW46*AI72-K419)</f>
        <v>0</v>
      </c>
      <c r="AM445" s="482">
        <f ca="1">IF(ISERROR(VLOOKUP($AP46,ITAVI_2013_volailles!$C:$J,7,FALSE)*$AH19/1000*$AR46/100*AI72-K419),0,VLOOKUP($AP46,ITAVI_2013_volailles!$C:$J,7,FALSE)*$AH19/1000*$AR46/100*AI72-K419)</f>
        <v>0</v>
      </c>
      <c r="AN445" s="482">
        <f ca="1">IF(ISERROR(VLOOKUP($AP46,ITAVI_2013_volailles!$C:$J,7,FALSE)*$AH19/1000*$AR46/100*$AW46*AJ72-L419),0,VLOOKUP($AP46,ITAVI_2013_volailles!$C:$J,7,FALSE)*$AH19/1000*$AR46/100*$AW46*AJ72-L419)</f>
        <v>0</v>
      </c>
      <c r="AO445" s="482">
        <f ca="1">IF(ISERROR(VLOOKUP($AP46,ITAVI_2013_volailles!$C:$J,7,FALSE)*$AH19/1000*$AR46/100*AJ72-L419),0,VLOOKUP($AP46,ITAVI_2013_volailles!$C:$J,7,FALSE)*$AH19/1000*$AR46/100*AJ72-L419)</f>
        <v>0</v>
      </c>
      <c r="AP445" s="482">
        <f ca="1">IF(ISERROR(VLOOKUP($AP46,ITAVI_2013_volailles!$C:$J,7,FALSE)*$AH19/1000*$AR46/100*$AW46*AK72-M419),0,VLOOKUP($AP46,ITAVI_2013_volailles!$C:$J,7,FALSE)*$AH19/1000*$AR46/100*$AW46*AK72-M419)</f>
        <v>0</v>
      </c>
      <c r="AQ445" s="482">
        <f ca="1">IF(ISERROR(VLOOKUP($AP46,ITAVI_2013_volailles!$C:$J,7,FALSE)*$AH19/1000*$AR46/100*AK72-M419),0,VLOOKUP($AP46,ITAVI_2013_volailles!$C:$J,7,FALSE)*$AH19/1000*$AR46/100*AK72-M419)</f>
        <v>0</v>
      </c>
      <c r="AR445" s="482">
        <f ca="1">(AQ445-AP445)*'Donnees d''entrée'!$C$493</f>
        <v>0</v>
      </c>
      <c r="AS445" s="482">
        <f ca="1">AP445+AR445</f>
        <v>0</v>
      </c>
      <c r="AT445" s="486">
        <f>BP127</f>
        <v>0</v>
      </c>
      <c r="AU445" s="282">
        <f ca="1">AL445*AT445</f>
        <v>0</v>
      </c>
      <c r="AV445" s="282">
        <f ca="1">AN445*AT445</f>
        <v>0</v>
      </c>
      <c r="AW445" s="282">
        <f ca="1">AS445*AT445</f>
        <v>0</v>
      </c>
      <c r="AX445" s="282">
        <f ca="1">IF(ISERROR(VLOOKUP($BB46,ITAVI_2013_volailles!$C:$J,7,FALSE)*$AP19/1000*$BD46/100*$BI46*AP72-N419),0,VLOOKUP($BB46,ITAVI_2013_volailles!$C:$J,7,FALSE)*$AP19/1000*$BD46/100*$BI46*AP72-N419)</f>
        <v>0</v>
      </c>
      <c r="AY445" s="482">
        <f ca="1">IF(ISERROR(VLOOKUP($BB46,ITAVI_2013_volailles!$C:$J,7,FALSE)*$AP19/1000*$BD46/100*AP72-N419),0,VLOOKUP($BB46,ITAVI_2013_volailles!$C:$J,7,FALSE)*$AP19/1000*$BD46/100*AP72-N419)</f>
        <v>0</v>
      </c>
      <c r="AZ445" s="482">
        <f ca="1">IF(ISERROR(VLOOKUP($BB46,ITAVI_2013_volailles!$C:$J,7,FALSE)*$AP19/1000*$BD46/100*$BI46*AQ72-O419),0,VLOOKUP($BB46,ITAVI_2013_volailles!$C:$J,7,FALSE)*$AP19/1000*$BD46/100*$BI46*AQ72-O419)</f>
        <v>0</v>
      </c>
      <c r="BA445" s="482">
        <f ca="1">IF(ISERROR(VLOOKUP($BB46,ITAVI_2013_volailles!$C:$J,7,FALSE)*$AP19/1000*$BD46/100*AQ72-O419),0,VLOOKUP($BB46,ITAVI_2013_volailles!$C:$J,7,FALSE)*$AP19/1000*$BD46/100*AQ72-O419)</f>
        <v>0</v>
      </c>
      <c r="BB445" s="482">
        <f ca="1">IF(ISERROR(VLOOKUP($BB46,ITAVI_2013_volailles!$C:$J,7,FALSE)*$AP19/1000*$BD46/100*$BI46*AR72-P419),0,VLOOKUP($BB46,ITAVI_2013_volailles!$C:$J,7,FALSE)*$AP19/1000*$BD46/100*$BI46*AR72-P419)</f>
        <v>0</v>
      </c>
      <c r="BC445" s="482">
        <f ca="1">IF(ISERROR(VLOOKUP($BB46,ITAVI_2013_volailles!$C:$J,7,FALSE)*$AP19/1000*$BD46/100*AR72-P419),0,VLOOKUP($BB46,ITAVI_2013_volailles!$C:$J,7,FALSE)*$AP19/1000*$BD46/100*AR72-P419)</f>
        <v>0</v>
      </c>
      <c r="BD445" s="482">
        <f ca="1">(BC445-BB445)*'Donnees d''entrée'!$C$493</f>
        <v>0</v>
      </c>
      <c r="BE445" s="482">
        <f ca="1">BB445+BD445</f>
        <v>0</v>
      </c>
      <c r="BF445" s="486">
        <f>CH127</f>
        <v>0</v>
      </c>
      <c r="BG445" s="282">
        <f ca="1">AX445*BF445</f>
        <v>0</v>
      </c>
      <c r="BH445" s="282">
        <f ca="1">AZ445*BF445</f>
        <v>0</v>
      </c>
      <c r="BI445" s="282">
        <f ca="1">BE445*BF445</f>
        <v>0</v>
      </c>
      <c r="BK445" s="340">
        <f ca="1">SUM(K445:M445)+SUM(W445:Y445)+SUM(AI445:AK445)+SUM(AU445:AW445)+SUM(BG445:BI445)</f>
        <v>4563.9091808100011</v>
      </c>
    </row>
    <row r="446" spans="1:63" x14ac:dyDescent="0.25">
      <c r="A446" s="279">
        <v>2</v>
      </c>
      <c r="B446" s="282">
        <f ca="1">IF(ISERROR(VLOOKUP($F47,ITAVI_2013_volailles!$C:$J,7,FALSE)*$J20/1000*$H47/100*$M47*N73-B420),0,VLOOKUP($F47,ITAVI_2013_volailles!$C:$J,7,FALSE)*$J20/1000*$H47/100*$M47*N73-B420)</f>
        <v>0</v>
      </c>
      <c r="C446" s="482">
        <f ca="1">IF(ISERROR(VLOOKUP($F47,ITAVI_2013_volailles!$C:$J,7,FALSE)*$J20/1000*$H47/100*N73-B420),0,VLOOKUP($F47,ITAVI_2013_volailles!$C:$J,7,FALSE)*$J20/1000*$H47/100*N73-B420)</f>
        <v>0</v>
      </c>
      <c r="D446" s="482">
        <f ca="1">IF(ISERROR(VLOOKUP($F47,ITAVI_2013_volailles!$C:$J,7,FALSE)*$J20/1000*$H47/100*$M47*O73-C420),0,VLOOKUP($F47,ITAVI_2013_volailles!$C:$J,7,FALSE)*$J20/1000*$H47/100*$M47*O73-C420)</f>
        <v>0</v>
      </c>
      <c r="E446" s="482">
        <f ca="1">IF(ISERROR(VLOOKUP($F47,ITAVI_2013_volailles!$C:$J,7,FALSE)*$J20/1000*$H47/100*O73-C420),0,VLOOKUP($F47,ITAVI_2013_volailles!$C:$J,7,FALSE)*$J20/1000*$H47/100*O73-C420)</f>
        <v>0</v>
      </c>
      <c r="F446" s="482">
        <f ca="1">IF(ISERROR(VLOOKUP($F47,ITAVI_2013_volailles!$C:$J,7,FALSE)*$J20/1000*$H47/100*$M47*P73-D420),0,VLOOKUP($F47,ITAVI_2013_volailles!$C:$J,7,FALSE)*$J20/1000*$H47/100*$M47*P73-D420)</f>
        <v>0</v>
      </c>
      <c r="G446" s="482">
        <f ca="1">IF(ISERROR(VLOOKUP($F47,ITAVI_2013_volailles!$C:$J,7,FALSE)*$J20/1000*$H47/100*P73-D420),0,VLOOKUP($F47,ITAVI_2013_volailles!$C:$J,7,FALSE)*$J20/1000*$H47/100*P73-D420)</f>
        <v>0</v>
      </c>
      <c r="H446" s="482">
        <f ca="1">(G446-F446)*'Donnees d''entrée'!$C$493</f>
        <v>0</v>
      </c>
      <c r="I446" s="482">
        <f t="shared" ref="I446:I464" ca="1" si="668">F446+H446</f>
        <v>0</v>
      </c>
      <c r="J446" s="485">
        <f t="shared" ref="J446:J464" si="669">N128</f>
        <v>0</v>
      </c>
      <c r="K446" s="282">
        <f t="shared" ref="K446:K464" ca="1" si="670">B446*J446</f>
        <v>0</v>
      </c>
      <c r="L446" s="282">
        <f t="shared" ref="L446:L464" ca="1" si="671">D446*J446</f>
        <v>0</v>
      </c>
      <c r="M446" s="282">
        <f t="shared" ref="M446:M464" ca="1" si="672">I446*J446</f>
        <v>0</v>
      </c>
      <c r="N446" s="282">
        <f ca="1">IF(ISERROR(VLOOKUP($R47,ITAVI_2013_volailles!$C:$J,7,FALSE)*$R20/1000*$T47/100*$Y47*U73-E420),0,VLOOKUP($R47,ITAVI_2013_volailles!$C:$J,7,FALSE)*$R20/1000*$T47/100*$Y47*U73-E420)</f>
        <v>0</v>
      </c>
      <c r="O446" s="482">
        <f ca="1">IF(ISERROR(VLOOKUP($R47,ITAVI_2013_volailles!$C:$J,7,FALSE)*$R20/1000*$T47/100*U73-E420),0,VLOOKUP($R47,ITAVI_2013_volailles!$C:$J,7,FALSE)*$R20/1000*$T47/100*U73-E420)</f>
        <v>0</v>
      </c>
      <c r="P446" s="482">
        <f ca="1">IF(ISERROR(VLOOKUP($R47,ITAVI_2013_volailles!$C:$J,7,FALSE)*$R20/1000*$T47/100*$Y47*V73-F420),0,VLOOKUP($R47,ITAVI_2013_volailles!$C:$J,7,FALSE)*$R20/1000*$T47/100*$Y47*V73-F420)</f>
        <v>0</v>
      </c>
      <c r="Q446" s="482">
        <f ca="1">IF(ISERROR(VLOOKUP($R47,ITAVI_2013_volailles!$C:$J,7,FALSE)*$R20/1000*$T47/100*V73-F420),0,VLOOKUP($R47,ITAVI_2013_volailles!$C:$J,7,FALSE)*$R20/1000*$T47/100*V73-F420)</f>
        <v>0</v>
      </c>
      <c r="R446" s="482">
        <f ca="1">IF(ISERROR(VLOOKUP($R47,ITAVI_2013_volailles!$C:$J,7,FALSE)*$R20/1000*$T47/100*$Y47*W73-G420),0,VLOOKUP($R47,ITAVI_2013_volailles!$C:$J,7,FALSE)*$R20/1000*$T47/100*$Y47*W73-G420)</f>
        <v>0</v>
      </c>
      <c r="S446" s="482">
        <f ca="1">IF(ISERROR(VLOOKUP($R47,ITAVI_2013_volailles!$C:$J,7,FALSE)*$R20/1000*$T47/100*W73-G420),0,VLOOKUP($R47,ITAVI_2013_volailles!$C:$J,7,FALSE)*$R20/1000*$T47/100*W73-G420)</f>
        <v>0</v>
      </c>
      <c r="T446" s="482">
        <f ca="1">(S446-R446)*'Donnees d''entrée'!$C$493</f>
        <v>0</v>
      </c>
      <c r="U446" s="482">
        <f t="shared" ref="U446:U464" ca="1" si="673">R446+T446</f>
        <v>0</v>
      </c>
      <c r="V446" s="486">
        <f t="shared" ref="V446:V464" si="674">AF128</f>
        <v>0</v>
      </c>
      <c r="W446" s="282">
        <f t="shared" ref="W446:W464" ca="1" si="675">N446*V446</f>
        <v>0</v>
      </c>
      <c r="X446" s="282">
        <f t="shared" ref="X446:X464" ca="1" si="676">P446*V446</f>
        <v>0</v>
      </c>
      <c r="Y446" s="282">
        <f t="shared" ref="Y446:Y464" ca="1" si="677">U446*V446</f>
        <v>0</v>
      </c>
      <c r="Z446" s="282">
        <f ca="1">IF(ISERROR(VLOOKUP($AD47,ITAVI_2013_volailles!$C:$J,7,FALSE)*$Z20/1000*$AF47/100*$AK47*AB73-H420),0,VLOOKUP($AD47,ITAVI_2013_volailles!$C:$J,7,FALSE)*$Z20/1000*$AF47/100*$AK47*AB73-H420)</f>
        <v>0</v>
      </c>
      <c r="AA446" s="482">
        <f ca="1">IF(ISERROR(VLOOKUP($AD47,ITAVI_2013_volailles!$C:$J,7,FALSE)*$Z20/1000*$AF47/100*AB73-H420),0,VLOOKUP($AD47,ITAVI_2013_volailles!$C:$J,7,FALSE)*$Z20/1000*$AF47/100*AB73-H420)</f>
        <v>0</v>
      </c>
      <c r="AB446" s="482">
        <f ca="1">IF(ISERROR(VLOOKUP($AD47,ITAVI_2013_volailles!$C:$J,7,FALSE)*$Z20/1000*$AF47/100*$AK47*AC73-I420),0,VLOOKUP($AD47,ITAVI_2013_volailles!$C:$J,7,FALSE)*$Z20/1000*$AF47/100*$AK47*AC73-I420)</f>
        <v>0</v>
      </c>
      <c r="AC446" s="482">
        <f ca="1">IF(ISERROR(VLOOKUP($AD47,ITAVI_2013_volailles!$C:$J,7,FALSE)*$Z20/1000*$AF47/100*AC73-I420),0,VLOOKUP($AD47,ITAVI_2013_volailles!$C:$J,7,FALSE)*$Z20/1000*$AF47/100*AC73-I420)</f>
        <v>0</v>
      </c>
      <c r="AD446" s="482">
        <f ca="1">IF(ISERROR(VLOOKUP($AD47,ITAVI_2013_volailles!$C:$J,7,FALSE)*$Z20/1000*$AF47/100*$AK47*AD73-J420),0,VLOOKUP($AD47,ITAVI_2013_volailles!$C:$J,7,FALSE)*$Z20/1000*$AF47/100*$AK47*AD73-J420)</f>
        <v>0</v>
      </c>
      <c r="AE446" s="482">
        <f ca="1">IF(ISERROR(VLOOKUP($AD47,ITAVI_2013_volailles!$C:$J,7,FALSE)*$Z20/1000*$AF47/100*AD73-J420),0,VLOOKUP($AD47,ITAVI_2013_volailles!$C:$J,7,FALSE)*$Z20/1000*$AF47/100*AD73-J420)</f>
        <v>0</v>
      </c>
      <c r="AF446" s="482">
        <f ca="1">(AE446-AD446)*'Donnees d''entrée'!$C$493</f>
        <v>0</v>
      </c>
      <c r="AG446" s="482">
        <f t="shared" ref="AG446:AG464" ca="1" si="678">AD446+AF446</f>
        <v>0</v>
      </c>
      <c r="AH446" s="486">
        <f t="shared" ref="AH446:AH464" si="679">AX128</f>
        <v>0</v>
      </c>
      <c r="AI446" s="282">
        <f t="shared" ref="AI446:AI464" ca="1" si="680">Z446*AH446</f>
        <v>0</v>
      </c>
      <c r="AJ446" s="282">
        <f t="shared" ref="AJ446:AJ464" ca="1" si="681">AB446*AH446</f>
        <v>0</v>
      </c>
      <c r="AK446" s="282">
        <f t="shared" ref="AK446:AK464" ca="1" si="682">AG446*AH446</f>
        <v>0</v>
      </c>
      <c r="AL446" s="282">
        <f ca="1">IF(ISERROR(VLOOKUP($AP47,ITAVI_2013_volailles!$C:$J,7,FALSE)*$AH20/1000*$AR47/100*$AW47*AI73-K420),0,VLOOKUP($AP47,ITAVI_2013_volailles!$C:$J,7,FALSE)*$AH20/1000*$AR47/100*$AW47*AI73-K420)</f>
        <v>0</v>
      </c>
      <c r="AM446" s="482">
        <f ca="1">IF(ISERROR(VLOOKUP($AP47,ITAVI_2013_volailles!$C:$J,7,FALSE)*$AH20/1000*$AR47/100*AI73-K420),0,VLOOKUP($AP47,ITAVI_2013_volailles!$C:$J,7,FALSE)*$AH20/1000*$AR47/100*AI73-K420)</f>
        <v>0</v>
      </c>
      <c r="AN446" s="482">
        <f ca="1">IF(ISERROR(VLOOKUP($AP47,ITAVI_2013_volailles!$C:$J,7,FALSE)*$AH20/1000*$AR47/100*$AW47*AJ73-L420),0,VLOOKUP($AP47,ITAVI_2013_volailles!$C:$J,7,FALSE)*$AH20/1000*$AR47/100*$AW47*AJ73-L420)</f>
        <v>0</v>
      </c>
      <c r="AO446" s="482">
        <f ca="1">IF(ISERROR(VLOOKUP($AP47,ITAVI_2013_volailles!$C:$J,7,FALSE)*$AH20/1000*$AR47/100*AJ73-L420),0,VLOOKUP($AP47,ITAVI_2013_volailles!$C:$J,7,FALSE)*$AH20/1000*$AR47/100*AJ73-L420)</f>
        <v>0</v>
      </c>
      <c r="AP446" s="482">
        <f ca="1">IF(ISERROR(VLOOKUP($AP47,ITAVI_2013_volailles!$C:$J,7,FALSE)*$AH20/1000*$AR47/100*$AW47*AK73-M420),0,VLOOKUP($AP47,ITAVI_2013_volailles!$C:$J,7,FALSE)*$AH20/1000*$AR47/100*$AW47*AK73-M420)</f>
        <v>0</v>
      </c>
      <c r="AQ446" s="482">
        <f ca="1">IF(ISERROR(VLOOKUP($AP47,ITAVI_2013_volailles!$C:$J,7,FALSE)*$AH20/1000*$AR47/100*AK73-M420),0,VLOOKUP($AP47,ITAVI_2013_volailles!$C:$J,7,FALSE)*$AH20/1000*$AR47/100*AK73-M420)</f>
        <v>0</v>
      </c>
      <c r="AR446" s="482">
        <f ca="1">(AQ446-AP446)*'Donnees d''entrée'!$C$493</f>
        <v>0</v>
      </c>
      <c r="AS446" s="482">
        <f t="shared" ref="AS446:AS464" ca="1" si="683">AP446+AR446</f>
        <v>0</v>
      </c>
      <c r="AT446" s="486">
        <f t="shared" ref="AT446:AT464" si="684">BP128</f>
        <v>0</v>
      </c>
      <c r="AU446" s="282">
        <f t="shared" ref="AU446:AU464" ca="1" si="685">AL446*AT446</f>
        <v>0</v>
      </c>
      <c r="AV446" s="282">
        <f t="shared" ref="AV446:AV464" ca="1" si="686">AN446*AT446</f>
        <v>0</v>
      </c>
      <c r="AW446" s="282">
        <f t="shared" ref="AW446:AW464" ca="1" si="687">AS446*AT446</f>
        <v>0</v>
      </c>
      <c r="AX446" s="282">
        <f ca="1">IF(ISERROR(VLOOKUP($BB47,ITAVI_2013_volailles!$C:$J,7,FALSE)*$AP20/1000*$BD47/100*$BI47*AP73-N420),0,VLOOKUP($BB47,ITAVI_2013_volailles!$C:$J,7,FALSE)*$AP20/1000*$BD47/100*$BI47*AP73-N420)</f>
        <v>0</v>
      </c>
      <c r="AY446" s="482">
        <f ca="1">IF(ISERROR(VLOOKUP($BB47,ITAVI_2013_volailles!$C:$J,7,FALSE)*$AP20/1000*$BD47/100*AP73-N420),0,VLOOKUP($BB47,ITAVI_2013_volailles!$C:$J,7,FALSE)*$AP20/1000*$BD47/100*AP73-N420)</f>
        <v>0</v>
      </c>
      <c r="AZ446" s="482">
        <f ca="1">IF(ISERROR(VLOOKUP($BB47,ITAVI_2013_volailles!$C:$J,7,FALSE)*$AP20/1000*$BD47/100*$BI47*AQ73-O420),0,VLOOKUP($BB47,ITAVI_2013_volailles!$C:$J,7,FALSE)*$AP20/1000*$BD47/100*$BI47*AQ73-O420)</f>
        <v>0</v>
      </c>
      <c r="BA446" s="482">
        <f ca="1">IF(ISERROR(VLOOKUP($BB47,ITAVI_2013_volailles!$C:$J,7,FALSE)*$AP20/1000*$BD47/100*AQ73-O420),0,VLOOKUP($BB47,ITAVI_2013_volailles!$C:$J,7,FALSE)*$AP20/1000*$BD47/100*AQ73-O420)</f>
        <v>0</v>
      </c>
      <c r="BB446" s="482">
        <f ca="1">IF(ISERROR(VLOOKUP($BB47,ITAVI_2013_volailles!$C:$J,7,FALSE)*$AP20/1000*$BD47/100*$BI47*AR73-P420),0,VLOOKUP($BB47,ITAVI_2013_volailles!$C:$J,7,FALSE)*$AP20/1000*$BD47/100*$BI47*AR73-P420)</f>
        <v>0</v>
      </c>
      <c r="BC446" s="482">
        <f ca="1">IF(ISERROR(VLOOKUP($BB47,ITAVI_2013_volailles!$C:$J,7,FALSE)*$AP20/1000*$BD47/100*AR73-P420),0,VLOOKUP($BB47,ITAVI_2013_volailles!$C:$J,7,FALSE)*$AP20/1000*$BD47/100*AR73-P420)</f>
        <v>0</v>
      </c>
      <c r="BD446" s="482">
        <f ca="1">(BC446-BB446)*'Donnees d''entrée'!$C$493</f>
        <v>0</v>
      </c>
      <c r="BE446" s="482">
        <f t="shared" ref="BE446:BE464" ca="1" si="688">BB446+BD446</f>
        <v>0</v>
      </c>
      <c r="BF446" s="486">
        <f t="shared" ref="BF446:BF464" si="689">CH128</f>
        <v>0</v>
      </c>
      <c r="BG446" s="282">
        <f t="shared" ref="BG446:BG464" ca="1" si="690">AX446*BF446</f>
        <v>0</v>
      </c>
      <c r="BH446" s="282">
        <f t="shared" ref="BH446:BH464" ca="1" si="691">AZ446*BF446</f>
        <v>0</v>
      </c>
      <c r="BI446" s="282">
        <f t="shared" ref="BI446:BI464" ca="1" si="692">BE446*BF446</f>
        <v>0</v>
      </c>
      <c r="BK446" s="340">
        <f t="shared" ref="BK446:BK464" ca="1" si="693">SUM(K446:M446)+SUM(W446:Y446)+SUM(AI446:AK446)+SUM(AU446:AW446)+SUM(BG446:BI446)</f>
        <v>0</v>
      </c>
    </row>
    <row r="447" spans="1:63" x14ac:dyDescent="0.25">
      <c r="A447" s="279">
        <v>3</v>
      </c>
      <c r="B447" s="282">
        <f ca="1">IF(ISERROR(VLOOKUP($F48,ITAVI_2013_volailles!$C:$J,7,FALSE)*$J21/1000*$H48/100*$M48*N74-B421),0,VLOOKUP($F48,ITAVI_2013_volailles!$C:$J,7,FALSE)*$J21/1000*$H48/100*$M48*N74-B421)</f>
        <v>0</v>
      </c>
      <c r="C447" s="482">
        <f ca="1">IF(ISERROR(VLOOKUP($F48,ITAVI_2013_volailles!$C:$J,7,FALSE)*$J21/1000*$H48/100*N74-B421),0,VLOOKUP($F48,ITAVI_2013_volailles!$C:$J,7,FALSE)*$J21/1000*$H48/100*N74-B421)</f>
        <v>0</v>
      </c>
      <c r="D447" s="482">
        <f ca="1">IF(ISERROR(VLOOKUP($F48,ITAVI_2013_volailles!$C:$J,7,FALSE)*$J21/1000*$H48/100*$M48*O74-C421),0,VLOOKUP($F48,ITAVI_2013_volailles!$C:$J,7,FALSE)*$J21/1000*$H48/100*$M48*O74-C421)</f>
        <v>0</v>
      </c>
      <c r="E447" s="482">
        <f ca="1">IF(ISERROR(VLOOKUP($F48,ITAVI_2013_volailles!$C:$J,7,FALSE)*$J21/1000*$H48/100*O74-C421),0,VLOOKUP($F48,ITAVI_2013_volailles!$C:$J,7,FALSE)*$J21/1000*$H48/100*O74-C421)</f>
        <v>0</v>
      </c>
      <c r="F447" s="482">
        <f ca="1">IF(ISERROR(VLOOKUP($F48,ITAVI_2013_volailles!$C:$J,7,FALSE)*$J21/1000*$H48/100*$M48*P74-D421),0,VLOOKUP($F48,ITAVI_2013_volailles!$C:$J,7,FALSE)*$J21/1000*$H48/100*$M48*P74-D421)</f>
        <v>0</v>
      </c>
      <c r="G447" s="482">
        <f ca="1">IF(ISERROR(VLOOKUP($F48,ITAVI_2013_volailles!$C:$J,7,FALSE)*$J21/1000*$H48/100*P74-D421),0,VLOOKUP($F48,ITAVI_2013_volailles!$C:$J,7,FALSE)*$J21/1000*$H48/100*P74-D421)</f>
        <v>0</v>
      </c>
      <c r="H447" s="482">
        <f ca="1">(G447-F447)*'Donnees d''entrée'!$C$493</f>
        <v>0</v>
      </c>
      <c r="I447" s="482">
        <f t="shared" ca="1" si="668"/>
        <v>0</v>
      </c>
      <c r="J447" s="485">
        <f t="shared" si="669"/>
        <v>0</v>
      </c>
      <c r="K447" s="282">
        <f t="shared" ca="1" si="670"/>
        <v>0</v>
      </c>
      <c r="L447" s="282">
        <f t="shared" ca="1" si="671"/>
        <v>0</v>
      </c>
      <c r="M447" s="282">
        <f t="shared" ca="1" si="672"/>
        <v>0</v>
      </c>
      <c r="N447" s="282">
        <f ca="1">IF(ISERROR(VLOOKUP($R48,ITAVI_2013_volailles!$C:$J,7,FALSE)*$R21/1000*$T48/100*$Y48*U74-E421),0,VLOOKUP($R48,ITAVI_2013_volailles!$C:$J,7,FALSE)*$R21/1000*$T48/100*$Y48*U74-E421)</f>
        <v>0</v>
      </c>
      <c r="O447" s="482">
        <f ca="1">IF(ISERROR(VLOOKUP($R48,ITAVI_2013_volailles!$C:$J,7,FALSE)*$R21/1000*$T48/100*U74-E421),0,VLOOKUP($R48,ITAVI_2013_volailles!$C:$J,7,FALSE)*$R21/1000*$T48/100*U74-E421)</f>
        <v>0</v>
      </c>
      <c r="P447" s="482">
        <f ca="1">IF(ISERROR(VLOOKUP($R48,ITAVI_2013_volailles!$C:$J,7,FALSE)*$R21/1000*$T48/100*$Y48*V74-F421),0,VLOOKUP($R48,ITAVI_2013_volailles!$C:$J,7,FALSE)*$R21/1000*$T48/100*$Y48*V74-F421)</f>
        <v>0</v>
      </c>
      <c r="Q447" s="482">
        <f ca="1">IF(ISERROR(VLOOKUP($R48,ITAVI_2013_volailles!$C:$J,7,FALSE)*$R21/1000*$T48/100*V74-F421),0,VLOOKUP($R48,ITAVI_2013_volailles!$C:$J,7,FALSE)*$R21/1000*$T48/100*V74-F421)</f>
        <v>0</v>
      </c>
      <c r="R447" s="482">
        <f ca="1">IF(ISERROR(VLOOKUP($R48,ITAVI_2013_volailles!$C:$J,7,FALSE)*$R21/1000*$T48/100*$Y48*W74-G421),0,VLOOKUP($R48,ITAVI_2013_volailles!$C:$J,7,FALSE)*$R21/1000*$T48/100*$Y48*W74-G421)</f>
        <v>0</v>
      </c>
      <c r="S447" s="482">
        <f ca="1">IF(ISERROR(VLOOKUP($R48,ITAVI_2013_volailles!$C:$J,7,FALSE)*$R21/1000*$T48/100*W74-G421),0,VLOOKUP($R48,ITAVI_2013_volailles!$C:$J,7,FALSE)*$R21/1000*$T48/100*W74-G421)</f>
        <v>0</v>
      </c>
      <c r="T447" s="482">
        <f ca="1">(S447-R447)*'Donnees d''entrée'!$C$493</f>
        <v>0</v>
      </c>
      <c r="U447" s="482">
        <f t="shared" ca="1" si="673"/>
        <v>0</v>
      </c>
      <c r="V447" s="486">
        <f t="shared" si="674"/>
        <v>0</v>
      </c>
      <c r="W447" s="282">
        <f t="shared" ca="1" si="675"/>
        <v>0</v>
      </c>
      <c r="X447" s="282">
        <f t="shared" ca="1" si="676"/>
        <v>0</v>
      </c>
      <c r="Y447" s="282">
        <f t="shared" ca="1" si="677"/>
        <v>0</v>
      </c>
      <c r="Z447" s="282">
        <f ca="1">IF(ISERROR(VLOOKUP($AD48,ITAVI_2013_volailles!$C:$J,7,FALSE)*$Z21/1000*$AF48/100*$AK48*AB74-H421),0,VLOOKUP($AD48,ITAVI_2013_volailles!$C:$J,7,FALSE)*$Z21/1000*$AF48/100*$AK48*AB74-H421)</f>
        <v>0</v>
      </c>
      <c r="AA447" s="482">
        <f ca="1">IF(ISERROR(VLOOKUP($AD48,ITAVI_2013_volailles!$C:$J,7,FALSE)*$Z21/1000*$AF48/100*AB74-H421),0,VLOOKUP($AD48,ITAVI_2013_volailles!$C:$J,7,FALSE)*$Z21/1000*$AF48/100*AB74-H421)</f>
        <v>0</v>
      </c>
      <c r="AB447" s="482">
        <f ca="1">IF(ISERROR(VLOOKUP($AD48,ITAVI_2013_volailles!$C:$J,7,FALSE)*$Z21/1000*$AF48/100*$AK48*AC74-I421),0,VLOOKUP($AD48,ITAVI_2013_volailles!$C:$J,7,FALSE)*$Z21/1000*$AF48/100*$AK48*AC74-I421)</f>
        <v>0</v>
      </c>
      <c r="AC447" s="482">
        <f ca="1">IF(ISERROR(VLOOKUP($AD48,ITAVI_2013_volailles!$C:$J,7,FALSE)*$Z21/1000*$AF48/100*AC74-I421),0,VLOOKUP($AD48,ITAVI_2013_volailles!$C:$J,7,FALSE)*$Z21/1000*$AF48/100*AC74-I421)</f>
        <v>0</v>
      </c>
      <c r="AD447" s="482">
        <f ca="1">IF(ISERROR(VLOOKUP($AD48,ITAVI_2013_volailles!$C:$J,7,FALSE)*$Z21/1000*$AF48/100*$AK48*AD74-J421),0,VLOOKUP($AD48,ITAVI_2013_volailles!$C:$J,7,FALSE)*$Z21/1000*$AF48/100*$AK48*AD74-J421)</f>
        <v>0</v>
      </c>
      <c r="AE447" s="482">
        <f ca="1">IF(ISERROR(VLOOKUP($AD48,ITAVI_2013_volailles!$C:$J,7,FALSE)*$Z21/1000*$AF48/100*AD74-J421),0,VLOOKUP($AD48,ITAVI_2013_volailles!$C:$J,7,FALSE)*$Z21/1000*$AF48/100*AD74-J421)</f>
        <v>0</v>
      </c>
      <c r="AF447" s="482">
        <f ca="1">(AE447-AD447)*'Donnees d''entrée'!$C$493</f>
        <v>0</v>
      </c>
      <c r="AG447" s="482">
        <f t="shared" ca="1" si="678"/>
        <v>0</v>
      </c>
      <c r="AH447" s="486">
        <f t="shared" si="679"/>
        <v>0</v>
      </c>
      <c r="AI447" s="282">
        <f t="shared" ca="1" si="680"/>
        <v>0</v>
      </c>
      <c r="AJ447" s="282">
        <f t="shared" ca="1" si="681"/>
        <v>0</v>
      </c>
      <c r="AK447" s="282">
        <f t="shared" ca="1" si="682"/>
        <v>0</v>
      </c>
      <c r="AL447" s="282">
        <f ca="1">IF(ISERROR(VLOOKUP($AP48,ITAVI_2013_volailles!$C:$J,7,FALSE)*$AH21/1000*$AR48/100*$AW48*AI74-K421),0,VLOOKUP($AP48,ITAVI_2013_volailles!$C:$J,7,FALSE)*$AH21/1000*$AR48/100*$AW48*AI74-K421)</f>
        <v>0</v>
      </c>
      <c r="AM447" s="482">
        <f ca="1">IF(ISERROR(VLOOKUP($AP48,ITAVI_2013_volailles!$C:$J,7,FALSE)*$AH21/1000*$AR48/100*AI74-K421),0,VLOOKUP($AP48,ITAVI_2013_volailles!$C:$J,7,FALSE)*$AH21/1000*$AR48/100*AI74-K421)</f>
        <v>0</v>
      </c>
      <c r="AN447" s="482">
        <f ca="1">IF(ISERROR(VLOOKUP($AP48,ITAVI_2013_volailles!$C:$J,7,FALSE)*$AH21/1000*$AR48/100*$AW48*AJ74-L421),0,VLOOKUP($AP48,ITAVI_2013_volailles!$C:$J,7,FALSE)*$AH21/1000*$AR48/100*$AW48*AJ74-L421)</f>
        <v>0</v>
      </c>
      <c r="AO447" s="482">
        <f ca="1">IF(ISERROR(VLOOKUP($AP48,ITAVI_2013_volailles!$C:$J,7,FALSE)*$AH21/1000*$AR48/100*AJ74-L421),0,VLOOKUP($AP48,ITAVI_2013_volailles!$C:$J,7,FALSE)*$AH21/1000*$AR48/100*AJ74-L421)</f>
        <v>0</v>
      </c>
      <c r="AP447" s="482">
        <f ca="1">IF(ISERROR(VLOOKUP($AP48,ITAVI_2013_volailles!$C:$J,7,FALSE)*$AH21/1000*$AR48/100*$AW48*AK74-M421),0,VLOOKUP($AP48,ITAVI_2013_volailles!$C:$J,7,FALSE)*$AH21/1000*$AR48/100*$AW48*AK74-M421)</f>
        <v>0</v>
      </c>
      <c r="AQ447" s="482">
        <f ca="1">IF(ISERROR(VLOOKUP($AP48,ITAVI_2013_volailles!$C:$J,7,FALSE)*$AH21/1000*$AR48/100*AK74-M421),0,VLOOKUP($AP48,ITAVI_2013_volailles!$C:$J,7,FALSE)*$AH21/1000*$AR48/100*AK74-M421)</f>
        <v>0</v>
      </c>
      <c r="AR447" s="482">
        <f ca="1">(AQ447-AP447)*'Donnees d''entrée'!$C$493</f>
        <v>0</v>
      </c>
      <c r="AS447" s="482">
        <f t="shared" ca="1" si="683"/>
        <v>0</v>
      </c>
      <c r="AT447" s="486">
        <f t="shared" si="684"/>
        <v>0</v>
      </c>
      <c r="AU447" s="282">
        <f t="shared" ca="1" si="685"/>
        <v>0</v>
      </c>
      <c r="AV447" s="282">
        <f t="shared" ca="1" si="686"/>
        <v>0</v>
      </c>
      <c r="AW447" s="282">
        <f t="shared" ca="1" si="687"/>
        <v>0</v>
      </c>
      <c r="AX447" s="282">
        <f ca="1">IF(ISERROR(VLOOKUP($BB48,ITAVI_2013_volailles!$C:$J,7,FALSE)*$AP21/1000*$BD48/100*$BI48*AP74-N421),0,VLOOKUP($BB48,ITAVI_2013_volailles!$C:$J,7,FALSE)*$AP21/1000*$BD48/100*$BI48*AP74-N421)</f>
        <v>0</v>
      </c>
      <c r="AY447" s="482">
        <f ca="1">IF(ISERROR(VLOOKUP($BB48,ITAVI_2013_volailles!$C:$J,7,FALSE)*$AP21/1000*$BD48/100*AP74-N421),0,VLOOKUP($BB48,ITAVI_2013_volailles!$C:$J,7,FALSE)*$AP21/1000*$BD48/100*AP74-N421)</f>
        <v>0</v>
      </c>
      <c r="AZ447" s="482">
        <f ca="1">IF(ISERROR(VLOOKUP($BB48,ITAVI_2013_volailles!$C:$J,7,FALSE)*$AP21/1000*$BD48/100*$BI48*AQ74-O421),0,VLOOKUP($BB48,ITAVI_2013_volailles!$C:$J,7,FALSE)*$AP21/1000*$BD48/100*$BI48*AQ74-O421)</f>
        <v>0</v>
      </c>
      <c r="BA447" s="482">
        <f ca="1">IF(ISERROR(VLOOKUP($BB48,ITAVI_2013_volailles!$C:$J,7,FALSE)*$AP21/1000*$BD48/100*AQ74-O421),0,VLOOKUP($BB48,ITAVI_2013_volailles!$C:$J,7,FALSE)*$AP21/1000*$BD48/100*AQ74-O421)</f>
        <v>0</v>
      </c>
      <c r="BB447" s="482">
        <f ca="1">IF(ISERROR(VLOOKUP($BB48,ITAVI_2013_volailles!$C:$J,7,FALSE)*$AP21/1000*$BD48/100*$BI48*AR74-P421),0,VLOOKUP($BB48,ITAVI_2013_volailles!$C:$J,7,FALSE)*$AP21/1000*$BD48/100*$BI48*AR74-P421)</f>
        <v>0</v>
      </c>
      <c r="BC447" s="482">
        <f ca="1">IF(ISERROR(VLOOKUP($BB48,ITAVI_2013_volailles!$C:$J,7,FALSE)*$AP21/1000*$BD48/100*AR74-P421),0,VLOOKUP($BB48,ITAVI_2013_volailles!$C:$J,7,FALSE)*$AP21/1000*$BD48/100*AR74-P421)</f>
        <v>0</v>
      </c>
      <c r="BD447" s="482">
        <f ca="1">(BC447-BB447)*'Donnees d''entrée'!$C$493</f>
        <v>0</v>
      </c>
      <c r="BE447" s="482">
        <f t="shared" ca="1" si="688"/>
        <v>0</v>
      </c>
      <c r="BF447" s="486">
        <f t="shared" si="689"/>
        <v>0</v>
      </c>
      <c r="BG447" s="282">
        <f t="shared" ca="1" si="690"/>
        <v>0</v>
      </c>
      <c r="BH447" s="282">
        <f t="shared" ca="1" si="691"/>
        <v>0</v>
      </c>
      <c r="BI447" s="282">
        <f t="shared" ca="1" si="692"/>
        <v>0</v>
      </c>
      <c r="BK447" s="340">
        <f t="shared" ca="1" si="693"/>
        <v>0</v>
      </c>
    </row>
    <row r="448" spans="1:63" x14ac:dyDescent="0.25">
      <c r="A448" s="279">
        <v>4</v>
      </c>
      <c r="B448" s="282">
        <f ca="1">IF(ISERROR(VLOOKUP($F49,ITAVI_2013_volailles!$C:$J,7,FALSE)*$J22/1000*$H49/100*$M49*N75-B422),0,VLOOKUP($F49,ITAVI_2013_volailles!$C:$J,7,FALSE)*$J22/1000*$H49/100*$M49*N75-B422)</f>
        <v>0</v>
      </c>
      <c r="C448" s="482">
        <f ca="1">IF(ISERROR(VLOOKUP($F49,ITAVI_2013_volailles!$C:$J,7,FALSE)*$J22/1000*$H49/100*N75-B422),0,VLOOKUP($F49,ITAVI_2013_volailles!$C:$J,7,FALSE)*$J22/1000*$H49/100*N75-B422)</f>
        <v>0</v>
      </c>
      <c r="D448" s="482">
        <f ca="1">IF(ISERROR(VLOOKUP($F49,ITAVI_2013_volailles!$C:$J,7,FALSE)*$J22/1000*$H49/100*$M49*O75-C422),0,VLOOKUP($F49,ITAVI_2013_volailles!$C:$J,7,FALSE)*$J22/1000*$H49/100*$M49*O75-C422)</f>
        <v>0</v>
      </c>
      <c r="E448" s="482">
        <f ca="1">IF(ISERROR(VLOOKUP($F49,ITAVI_2013_volailles!$C:$J,7,FALSE)*$J22/1000*$H49/100*O75-C422),0,VLOOKUP($F49,ITAVI_2013_volailles!$C:$J,7,FALSE)*$J22/1000*$H49/100*O75-C422)</f>
        <v>0</v>
      </c>
      <c r="F448" s="482">
        <f ca="1">IF(ISERROR(VLOOKUP($F49,ITAVI_2013_volailles!$C:$J,7,FALSE)*$J22/1000*$H49/100*$M49*P75-D422),0,VLOOKUP($F49,ITAVI_2013_volailles!$C:$J,7,FALSE)*$J22/1000*$H49/100*$M49*P75-D422)</f>
        <v>0</v>
      </c>
      <c r="G448" s="482">
        <f ca="1">IF(ISERROR(VLOOKUP($F49,ITAVI_2013_volailles!$C:$J,7,FALSE)*$J22/1000*$H49/100*P75-D422),0,VLOOKUP($F49,ITAVI_2013_volailles!$C:$J,7,FALSE)*$J22/1000*$H49/100*P75-D422)</f>
        <v>0</v>
      </c>
      <c r="H448" s="482">
        <f ca="1">(G448-F448)*'Donnees d''entrée'!$C$493</f>
        <v>0</v>
      </c>
      <c r="I448" s="482">
        <f t="shared" ca="1" si="668"/>
        <v>0</v>
      </c>
      <c r="J448" s="485">
        <f t="shared" si="669"/>
        <v>0</v>
      </c>
      <c r="K448" s="282">
        <f t="shared" ca="1" si="670"/>
        <v>0</v>
      </c>
      <c r="L448" s="282">
        <f t="shared" ca="1" si="671"/>
        <v>0</v>
      </c>
      <c r="M448" s="282">
        <f t="shared" ca="1" si="672"/>
        <v>0</v>
      </c>
      <c r="N448" s="282">
        <f ca="1">IF(ISERROR(VLOOKUP($R49,ITAVI_2013_volailles!$C:$J,7,FALSE)*$R22/1000*$T49/100*$Y49*U75-E422),0,VLOOKUP($R49,ITAVI_2013_volailles!$C:$J,7,FALSE)*$R22/1000*$T49/100*$Y49*U75-E422)</f>
        <v>0</v>
      </c>
      <c r="O448" s="482">
        <f ca="1">IF(ISERROR(VLOOKUP($R49,ITAVI_2013_volailles!$C:$J,7,FALSE)*$R22/1000*$T49/100*U75-E422),0,VLOOKUP($R49,ITAVI_2013_volailles!$C:$J,7,FALSE)*$R22/1000*$T49/100*U75-E422)</f>
        <v>0</v>
      </c>
      <c r="P448" s="482">
        <f ca="1">IF(ISERROR(VLOOKUP($R49,ITAVI_2013_volailles!$C:$J,7,FALSE)*$R22/1000*$T49/100*$Y49*V75-F422),0,VLOOKUP($R49,ITAVI_2013_volailles!$C:$J,7,FALSE)*$R22/1000*$T49/100*$Y49*V75-F422)</f>
        <v>0</v>
      </c>
      <c r="Q448" s="482">
        <f ca="1">IF(ISERROR(VLOOKUP($R49,ITAVI_2013_volailles!$C:$J,7,FALSE)*$R22/1000*$T49/100*V75-F422),0,VLOOKUP($R49,ITAVI_2013_volailles!$C:$J,7,FALSE)*$R22/1000*$T49/100*V75-F422)</f>
        <v>0</v>
      </c>
      <c r="R448" s="482">
        <f ca="1">IF(ISERROR(VLOOKUP($R49,ITAVI_2013_volailles!$C:$J,7,FALSE)*$R22/1000*$T49/100*$Y49*W75-G422),0,VLOOKUP($R49,ITAVI_2013_volailles!$C:$J,7,FALSE)*$R22/1000*$T49/100*$Y49*W75-G422)</f>
        <v>0</v>
      </c>
      <c r="S448" s="482">
        <f ca="1">IF(ISERROR(VLOOKUP($R49,ITAVI_2013_volailles!$C:$J,7,FALSE)*$R22/1000*$T49/100*W75-G422),0,VLOOKUP($R49,ITAVI_2013_volailles!$C:$J,7,FALSE)*$R22/1000*$T49/100*W75-G422)</f>
        <v>0</v>
      </c>
      <c r="T448" s="482">
        <f ca="1">(S448-R448)*'Donnees d''entrée'!$C$493</f>
        <v>0</v>
      </c>
      <c r="U448" s="482">
        <f t="shared" ca="1" si="673"/>
        <v>0</v>
      </c>
      <c r="V448" s="486">
        <f t="shared" si="674"/>
        <v>0</v>
      </c>
      <c r="W448" s="282">
        <f t="shared" ca="1" si="675"/>
        <v>0</v>
      </c>
      <c r="X448" s="282">
        <f t="shared" ca="1" si="676"/>
        <v>0</v>
      </c>
      <c r="Y448" s="282">
        <f t="shared" ca="1" si="677"/>
        <v>0</v>
      </c>
      <c r="Z448" s="282">
        <f ca="1">IF(ISERROR(VLOOKUP($AD49,ITAVI_2013_volailles!$C:$J,7,FALSE)*$Z22/1000*$AF49/100*$AK49*AB75-H422),0,VLOOKUP($AD49,ITAVI_2013_volailles!$C:$J,7,FALSE)*$Z22/1000*$AF49/100*$AK49*AB75-H422)</f>
        <v>0</v>
      </c>
      <c r="AA448" s="482">
        <f ca="1">IF(ISERROR(VLOOKUP($AD49,ITAVI_2013_volailles!$C:$J,7,FALSE)*$Z22/1000*$AF49/100*AB75-H422),0,VLOOKUP($AD49,ITAVI_2013_volailles!$C:$J,7,FALSE)*$Z22/1000*$AF49/100*AB75-H422)</f>
        <v>0</v>
      </c>
      <c r="AB448" s="482">
        <f ca="1">IF(ISERROR(VLOOKUP($AD49,ITAVI_2013_volailles!$C:$J,7,FALSE)*$Z22/1000*$AF49/100*$AK49*AC75-I422),0,VLOOKUP($AD49,ITAVI_2013_volailles!$C:$J,7,FALSE)*$Z22/1000*$AF49/100*$AK49*AC75-I422)</f>
        <v>0</v>
      </c>
      <c r="AC448" s="482">
        <f ca="1">IF(ISERROR(VLOOKUP($AD49,ITAVI_2013_volailles!$C:$J,7,FALSE)*$Z22/1000*$AF49/100*AC75-I422),0,VLOOKUP($AD49,ITAVI_2013_volailles!$C:$J,7,FALSE)*$Z22/1000*$AF49/100*AC75-I422)</f>
        <v>0</v>
      </c>
      <c r="AD448" s="482">
        <f ca="1">IF(ISERROR(VLOOKUP($AD49,ITAVI_2013_volailles!$C:$J,7,FALSE)*$Z22/1000*$AF49/100*$AK49*AD75-J422),0,VLOOKUP($AD49,ITAVI_2013_volailles!$C:$J,7,FALSE)*$Z22/1000*$AF49/100*$AK49*AD75-J422)</f>
        <v>0</v>
      </c>
      <c r="AE448" s="482">
        <f ca="1">IF(ISERROR(VLOOKUP($AD49,ITAVI_2013_volailles!$C:$J,7,FALSE)*$Z22/1000*$AF49/100*AD75-J422),0,VLOOKUP($AD49,ITAVI_2013_volailles!$C:$J,7,FALSE)*$Z22/1000*$AF49/100*AD75-J422)</f>
        <v>0</v>
      </c>
      <c r="AF448" s="482">
        <f ca="1">(AE448-AD448)*'Donnees d''entrée'!$C$493</f>
        <v>0</v>
      </c>
      <c r="AG448" s="482">
        <f t="shared" ca="1" si="678"/>
        <v>0</v>
      </c>
      <c r="AH448" s="486">
        <f t="shared" si="679"/>
        <v>0</v>
      </c>
      <c r="AI448" s="282">
        <f t="shared" ca="1" si="680"/>
        <v>0</v>
      </c>
      <c r="AJ448" s="282">
        <f t="shared" ca="1" si="681"/>
        <v>0</v>
      </c>
      <c r="AK448" s="282">
        <f t="shared" ca="1" si="682"/>
        <v>0</v>
      </c>
      <c r="AL448" s="282">
        <f ca="1">IF(ISERROR(VLOOKUP($AP49,ITAVI_2013_volailles!$C:$J,7,FALSE)*$AH22/1000*$AR49/100*$AW49*AI75-K422),0,VLOOKUP($AP49,ITAVI_2013_volailles!$C:$J,7,FALSE)*$AH22/1000*$AR49/100*$AW49*AI75-K422)</f>
        <v>0</v>
      </c>
      <c r="AM448" s="482">
        <f ca="1">IF(ISERROR(VLOOKUP($AP49,ITAVI_2013_volailles!$C:$J,7,FALSE)*$AH22/1000*$AR49/100*AI75-K422),0,VLOOKUP($AP49,ITAVI_2013_volailles!$C:$J,7,FALSE)*$AH22/1000*$AR49/100*AI75-K422)</f>
        <v>0</v>
      </c>
      <c r="AN448" s="482">
        <f ca="1">IF(ISERROR(VLOOKUP($AP49,ITAVI_2013_volailles!$C:$J,7,FALSE)*$AH22/1000*$AR49/100*$AW49*AJ75-L422),0,VLOOKUP($AP49,ITAVI_2013_volailles!$C:$J,7,FALSE)*$AH22/1000*$AR49/100*$AW49*AJ75-L422)</f>
        <v>0</v>
      </c>
      <c r="AO448" s="482">
        <f ca="1">IF(ISERROR(VLOOKUP($AP49,ITAVI_2013_volailles!$C:$J,7,FALSE)*$AH22/1000*$AR49/100*AJ75-L422),0,VLOOKUP($AP49,ITAVI_2013_volailles!$C:$J,7,FALSE)*$AH22/1000*$AR49/100*AJ75-L422)</f>
        <v>0</v>
      </c>
      <c r="AP448" s="482">
        <f ca="1">IF(ISERROR(VLOOKUP($AP49,ITAVI_2013_volailles!$C:$J,7,FALSE)*$AH22/1000*$AR49/100*$AW49*AK75-M422),0,VLOOKUP($AP49,ITAVI_2013_volailles!$C:$J,7,FALSE)*$AH22/1000*$AR49/100*$AW49*AK75-M422)</f>
        <v>0</v>
      </c>
      <c r="AQ448" s="482">
        <f ca="1">IF(ISERROR(VLOOKUP($AP49,ITAVI_2013_volailles!$C:$J,7,FALSE)*$AH22/1000*$AR49/100*AK75-M422),0,VLOOKUP($AP49,ITAVI_2013_volailles!$C:$J,7,FALSE)*$AH22/1000*$AR49/100*AK75-M422)</f>
        <v>0</v>
      </c>
      <c r="AR448" s="482">
        <f ca="1">(AQ448-AP448)*'Donnees d''entrée'!$C$493</f>
        <v>0</v>
      </c>
      <c r="AS448" s="482">
        <f t="shared" ca="1" si="683"/>
        <v>0</v>
      </c>
      <c r="AT448" s="486">
        <f t="shared" si="684"/>
        <v>0</v>
      </c>
      <c r="AU448" s="282">
        <f t="shared" ca="1" si="685"/>
        <v>0</v>
      </c>
      <c r="AV448" s="282">
        <f t="shared" ca="1" si="686"/>
        <v>0</v>
      </c>
      <c r="AW448" s="282">
        <f t="shared" ca="1" si="687"/>
        <v>0</v>
      </c>
      <c r="AX448" s="282">
        <f ca="1">IF(ISERROR(VLOOKUP($BB49,ITAVI_2013_volailles!$C:$J,7,FALSE)*$AP22/1000*$BD49/100*$BI49*AP75-N422),0,VLOOKUP($BB49,ITAVI_2013_volailles!$C:$J,7,FALSE)*$AP22/1000*$BD49/100*$BI49*AP75-N422)</f>
        <v>0</v>
      </c>
      <c r="AY448" s="482">
        <f ca="1">IF(ISERROR(VLOOKUP($BB49,ITAVI_2013_volailles!$C:$J,7,FALSE)*$AP22/1000*$BD49/100*AP75-N422),0,VLOOKUP($BB49,ITAVI_2013_volailles!$C:$J,7,FALSE)*$AP22/1000*$BD49/100*AP75-N422)</f>
        <v>0</v>
      </c>
      <c r="AZ448" s="482">
        <f ca="1">IF(ISERROR(VLOOKUP($BB49,ITAVI_2013_volailles!$C:$J,7,FALSE)*$AP22/1000*$BD49/100*$BI49*AQ75-O422),0,VLOOKUP($BB49,ITAVI_2013_volailles!$C:$J,7,FALSE)*$AP22/1000*$BD49/100*$BI49*AQ75-O422)</f>
        <v>0</v>
      </c>
      <c r="BA448" s="482">
        <f ca="1">IF(ISERROR(VLOOKUP($BB49,ITAVI_2013_volailles!$C:$J,7,FALSE)*$AP22/1000*$BD49/100*AQ75-O422),0,VLOOKUP($BB49,ITAVI_2013_volailles!$C:$J,7,FALSE)*$AP22/1000*$BD49/100*AQ75-O422)</f>
        <v>0</v>
      </c>
      <c r="BB448" s="482">
        <f ca="1">IF(ISERROR(VLOOKUP($BB49,ITAVI_2013_volailles!$C:$J,7,FALSE)*$AP22/1000*$BD49/100*$BI49*AR75-P422),0,VLOOKUP($BB49,ITAVI_2013_volailles!$C:$J,7,FALSE)*$AP22/1000*$BD49/100*$BI49*AR75-P422)</f>
        <v>0</v>
      </c>
      <c r="BC448" s="482">
        <f ca="1">IF(ISERROR(VLOOKUP($BB49,ITAVI_2013_volailles!$C:$J,7,FALSE)*$AP22/1000*$BD49/100*AR75-P422),0,VLOOKUP($BB49,ITAVI_2013_volailles!$C:$J,7,FALSE)*$AP22/1000*$BD49/100*AR75-P422)</f>
        <v>0</v>
      </c>
      <c r="BD448" s="482">
        <f ca="1">(BC448-BB448)*'Donnees d''entrée'!$C$493</f>
        <v>0</v>
      </c>
      <c r="BE448" s="482">
        <f t="shared" ca="1" si="688"/>
        <v>0</v>
      </c>
      <c r="BF448" s="486">
        <f t="shared" si="689"/>
        <v>0</v>
      </c>
      <c r="BG448" s="282">
        <f t="shared" ca="1" si="690"/>
        <v>0</v>
      </c>
      <c r="BH448" s="282">
        <f t="shared" ca="1" si="691"/>
        <v>0</v>
      </c>
      <c r="BI448" s="282">
        <f t="shared" ca="1" si="692"/>
        <v>0</v>
      </c>
      <c r="BK448" s="340">
        <f t="shared" ca="1" si="693"/>
        <v>0</v>
      </c>
    </row>
    <row r="449" spans="1:63" x14ac:dyDescent="0.25">
      <c r="A449" s="279">
        <v>5</v>
      </c>
      <c r="B449" s="282">
        <f ca="1">IF(ISERROR(VLOOKUP($F50,ITAVI_2013_volailles!$C:$J,7,FALSE)*$J23/1000*$H50/100*$M50*N76-B423),0,VLOOKUP($F50,ITAVI_2013_volailles!$C:$J,7,FALSE)*$J23/1000*$H50/100*$M50*N76-B423)</f>
        <v>0</v>
      </c>
      <c r="C449" s="482">
        <f ca="1">IF(ISERROR(VLOOKUP($F50,ITAVI_2013_volailles!$C:$J,7,FALSE)*$J23/1000*$H50/100*N76-B423),0,VLOOKUP($F50,ITAVI_2013_volailles!$C:$J,7,FALSE)*$J23/1000*$H50/100*N76-B423)</f>
        <v>0</v>
      </c>
      <c r="D449" s="482">
        <f ca="1">IF(ISERROR(VLOOKUP($F50,ITAVI_2013_volailles!$C:$J,7,FALSE)*$J23/1000*$H50/100*$M50*O76-C423),0,VLOOKUP($F50,ITAVI_2013_volailles!$C:$J,7,FALSE)*$J23/1000*$H50/100*$M50*O76-C423)</f>
        <v>0</v>
      </c>
      <c r="E449" s="482">
        <f ca="1">IF(ISERROR(VLOOKUP($F50,ITAVI_2013_volailles!$C:$J,7,FALSE)*$J23/1000*$H50/100*O76-C423),0,VLOOKUP($F50,ITAVI_2013_volailles!$C:$J,7,FALSE)*$J23/1000*$H50/100*O76-C423)</f>
        <v>0</v>
      </c>
      <c r="F449" s="482">
        <f ca="1">IF(ISERROR(VLOOKUP($F50,ITAVI_2013_volailles!$C:$J,7,FALSE)*$J23/1000*$H50/100*$M50*P76-D423),0,VLOOKUP($F50,ITAVI_2013_volailles!$C:$J,7,FALSE)*$J23/1000*$H50/100*$M50*P76-D423)</f>
        <v>0</v>
      </c>
      <c r="G449" s="482">
        <f ca="1">IF(ISERROR(VLOOKUP($F50,ITAVI_2013_volailles!$C:$J,7,FALSE)*$J23/1000*$H50/100*P76-D423),0,VLOOKUP($F50,ITAVI_2013_volailles!$C:$J,7,FALSE)*$J23/1000*$H50/100*P76-D423)</f>
        <v>0</v>
      </c>
      <c r="H449" s="482">
        <f ca="1">(G449-F449)*'Donnees d''entrée'!$C$493</f>
        <v>0</v>
      </c>
      <c r="I449" s="482">
        <f t="shared" ca="1" si="668"/>
        <v>0</v>
      </c>
      <c r="J449" s="485">
        <f t="shared" si="669"/>
        <v>0</v>
      </c>
      <c r="K449" s="282">
        <f t="shared" ca="1" si="670"/>
        <v>0</v>
      </c>
      <c r="L449" s="282">
        <f t="shared" ca="1" si="671"/>
        <v>0</v>
      </c>
      <c r="M449" s="282">
        <f t="shared" ca="1" si="672"/>
        <v>0</v>
      </c>
      <c r="N449" s="282">
        <f ca="1">IF(ISERROR(VLOOKUP($R50,ITAVI_2013_volailles!$C:$J,7,FALSE)*$R23/1000*$T50/100*$Y50*U76-E423),0,VLOOKUP($R50,ITAVI_2013_volailles!$C:$J,7,FALSE)*$R23/1000*$T50/100*$Y50*U76-E423)</f>
        <v>0</v>
      </c>
      <c r="O449" s="482">
        <f ca="1">IF(ISERROR(VLOOKUP($R50,ITAVI_2013_volailles!$C:$J,7,FALSE)*$R23/1000*$T50/100*U76-E423),0,VLOOKUP($R50,ITAVI_2013_volailles!$C:$J,7,FALSE)*$R23/1000*$T50/100*U76-E423)</f>
        <v>0</v>
      </c>
      <c r="P449" s="482">
        <f ca="1">IF(ISERROR(VLOOKUP($R50,ITAVI_2013_volailles!$C:$J,7,FALSE)*$R23/1000*$T50/100*$Y50*V76-F423),0,VLOOKUP($R50,ITAVI_2013_volailles!$C:$J,7,FALSE)*$R23/1000*$T50/100*$Y50*V76-F423)</f>
        <v>0</v>
      </c>
      <c r="Q449" s="482">
        <f ca="1">IF(ISERROR(VLOOKUP($R50,ITAVI_2013_volailles!$C:$J,7,FALSE)*$R23/1000*$T50/100*V76-F423),0,VLOOKUP($R50,ITAVI_2013_volailles!$C:$J,7,FALSE)*$R23/1000*$T50/100*V76-F423)</f>
        <v>0</v>
      </c>
      <c r="R449" s="482">
        <f ca="1">IF(ISERROR(VLOOKUP($R50,ITAVI_2013_volailles!$C:$J,7,FALSE)*$R23/1000*$T50/100*$Y50*W76-G423),0,VLOOKUP($R50,ITAVI_2013_volailles!$C:$J,7,FALSE)*$R23/1000*$T50/100*$Y50*W76-G423)</f>
        <v>0</v>
      </c>
      <c r="S449" s="482">
        <f ca="1">IF(ISERROR(VLOOKUP($R50,ITAVI_2013_volailles!$C:$J,7,FALSE)*$R23/1000*$T50/100*W76-G423),0,VLOOKUP($R50,ITAVI_2013_volailles!$C:$J,7,FALSE)*$R23/1000*$T50/100*W76-G423)</f>
        <v>0</v>
      </c>
      <c r="T449" s="482">
        <f ca="1">(S449-R449)*'Donnees d''entrée'!$C$493</f>
        <v>0</v>
      </c>
      <c r="U449" s="482">
        <f t="shared" ca="1" si="673"/>
        <v>0</v>
      </c>
      <c r="V449" s="486">
        <f t="shared" si="674"/>
        <v>0</v>
      </c>
      <c r="W449" s="282">
        <f t="shared" ca="1" si="675"/>
        <v>0</v>
      </c>
      <c r="X449" s="282">
        <f t="shared" ca="1" si="676"/>
        <v>0</v>
      </c>
      <c r="Y449" s="282">
        <f t="shared" ca="1" si="677"/>
        <v>0</v>
      </c>
      <c r="Z449" s="282">
        <f ca="1">IF(ISERROR(VLOOKUP($AD50,ITAVI_2013_volailles!$C:$J,7,FALSE)*$Z23/1000*$AF50/100*$AK50*AB76-H423),0,VLOOKUP($AD50,ITAVI_2013_volailles!$C:$J,7,FALSE)*$Z23/1000*$AF50/100*$AK50*AB76-H423)</f>
        <v>0</v>
      </c>
      <c r="AA449" s="482">
        <f ca="1">IF(ISERROR(VLOOKUP($AD50,ITAVI_2013_volailles!$C:$J,7,FALSE)*$Z23/1000*$AF50/100*AB76-H423),0,VLOOKUP($AD50,ITAVI_2013_volailles!$C:$J,7,FALSE)*$Z23/1000*$AF50/100*AB76-H423)</f>
        <v>0</v>
      </c>
      <c r="AB449" s="482">
        <f ca="1">IF(ISERROR(VLOOKUP($AD50,ITAVI_2013_volailles!$C:$J,7,FALSE)*$Z23/1000*$AF50/100*$AK50*AC76-I423),0,VLOOKUP($AD50,ITAVI_2013_volailles!$C:$J,7,FALSE)*$Z23/1000*$AF50/100*$AK50*AC76-I423)</f>
        <v>0</v>
      </c>
      <c r="AC449" s="482">
        <f ca="1">IF(ISERROR(VLOOKUP($AD50,ITAVI_2013_volailles!$C:$J,7,FALSE)*$Z23/1000*$AF50/100*AC76-I423),0,VLOOKUP($AD50,ITAVI_2013_volailles!$C:$J,7,FALSE)*$Z23/1000*$AF50/100*AC76-I423)</f>
        <v>0</v>
      </c>
      <c r="AD449" s="482">
        <f ca="1">IF(ISERROR(VLOOKUP($AD50,ITAVI_2013_volailles!$C:$J,7,FALSE)*$Z23/1000*$AF50/100*$AK50*AD76-J423),0,VLOOKUP($AD50,ITAVI_2013_volailles!$C:$J,7,FALSE)*$Z23/1000*$AF50/100*$AK50*AD76-J423)</f>
        <v>0</v>
      </c>
      <c r="AE449" s="482">
        <f ca="1">IF(ISERROR(VLOOKUP($AD50,ITAVI_2013_volailles!$C:$J,7,FALSE)*$Z23/1000*$AF50/100*AD76-J423),0,VLOOKUP($AD50,ITAVI_2013_volailles!$C:$J,7,FALSE)*$Z23/1000*$AF50/100*AD76-J423)</f>
        <v>0</v>
      </c>
      <c r="AF449" s="482">
        <f ca="1">(AE449-AD449)*'Donnees d''entrée'!$C$493</f>
        <v>0</v>
      </c>
      <c r="AG449" s="482">
        <f t="shared" ca="1" si="678"/>
        <v>0</v>
      </c>
      <c r="AH449" s="486">
        <f t="shared" si="679"/>
        <v>0</v>
      </c>
      <c r="AI449" s="282">
        <f t="shared" ca="1" si="680"/>
        <v>0</v>
      </c>
      <c r="AJ449" s="282">
        <f t="shared" ca="1" si="681"/>
        <v>0</v>
      </c>
      <c r="AK449" s="282">
        <f t="shared" ca="1" si="682"/>
        <v>0</v>
      </c>
      <c r="AL449" s="282">
        <f ca="1">IF(ISERROR(VLOOKUP($AP50,ITAVI_2013_volailles!$C:$J,7,FALSE)*$AH23/1000*$AR50/100*$AW50*AI76-K423),0,VLOOKUP($AP50,ITAVI_2013_volailles!$C:$J,7,FALSE)*$AH23/1000*$AR50/100*$AW50*AI76-K423)</f>
        <v>0</v>
      </c>
      <c r="AM449" s="482">
        <f ca="1">IF(ISERROR(VLOOKUP($AP50,ITAVI_2013_volailles!$C:$J,7,FALSE)*$AH23/1000*$AR50/100*AI76-K423),0,VLOOKUP($AP50,ITAVI_2013_volailles!$C:$J,7,FALSE)*$AH23/1000*$AR50/100*AI76-K423)</f>
        <v>0</v>
      </c>
      <c r="AN449" s="482">
        <f ca="1">IF(ISERROR(VLOOKUP($AP50,ITAVI_2013_volailles!$C:$J,7,FALSE)*$AH23/1000*$AR50/100*$AW50*AJ76-L423),0,VLOOKUP($AP50,ITAVI_2013_volailles!$C:$J,7,FALSE)*$AH23/1000*$AR50/100*$AW50*AJ76-L423)</f>
        <v>0</v>
      </c>
      <c r="AO449" s="482">
        <f ca="1">IF(ISERROR(VLOOKUP($AP50,ITAVI_2013_volailles!$C:$J,7,FALSE)*$AH23/1000*$AR50/100*AJ76-L423),0,VLOOKUP($AP50,ITAVI_2013_volailles!$C:$J,7,FALSE)*$AH23/1000*$AR50/100*AJ76-L423)</f>
        <v>0</v>
      </c>
      <c r="AP449" s="482">
        <f ca="1">IF(ISERROR(VLOOKUP($AP50,ITAVI_2013_volailles!$C:$J,7,FALSE)*$AH23/1000*$AR50/100*$AW50*AK76-M423),0,VLOOKUP($AP50,ITAVI_2013_volailles!$C:$J,7,FALSE)*$AH23/1000*$AR50/100*$AW50*AK76-M423)</f>
        <v>0</v>
      </c>
      <c r="AQ449" s="482">
        <f ca="1">IF(ISERROR(VLOOKUP($AP50,ITAVI_2013_volailles!$C:$J,7,FALSE)*$AH23/1000*$AR50/100*AK76-M423),0,VLOOKUP($AP50,ITAVI_2013_volailles!$C:$J,7,FALSE)*$AH23/1000*$AR50/100*AK76-M423)</f>
        <v>0</v>
      </c>
      <c r="AR449" s="482">
        <f ca="1">(AQ449-AP449)*'Donnees d''entrée'!$C$493</f>
        <v>0</v>
      </c>
      <c r="AS449" s="482">
        <f t="shared" ca="1" si="683"/>
        <v>0</v>
      </c>
      <c r="AT449" s="486">
        <f t="shared" si="684"/>
        <v>0</v>
      </c>
      <c r="AU449" s="282">
        <f t="shared" ca="1" si="685"/>
        <v>0</v>
      </c>
      <c r="AV449" s="282">
        <f t="shared" ca="1" si="686"/>
        <v>0</v>
      </c>
      <c r="AW449" s="282">
        <f t="shared" ca="1" si="687"/>
        <v>0</v>
      </c>
      <c r="AX449" s="282">
        <f ca="1">IF(ISERROR(VLOOKUP($BB50,ITAVI_2013_volailles!$C:$J,7,FALSE)*$AP23/1000*$BD50/100*$BI50*AP76-N423),0,VLOOKUP($BB50,ITAVI_2013_volailles!$C:$J,7,FALSE)*$AP23/1000*$BD50/100*$BI50*AP76-N423)</f>
        <v>0</v>
      </c>
      <c r="AY449" s="482">
        <f ca="1">IF(ISERROR(VLOOKUP($BB50,ITAVI_2013_volailles!$C:$J,7,FALSE)*$AP23/1000*$BD50/100*AP76-N423),0,VLOOKUP($BB50,ITAVI_2013_volailles!$C:$J,7,FALSE)*$AP23/1000*$BD50/100*AP76-N423)</f>
        <v>0</v>
      </c>
      <c r="AZ449" s="482">
        <f ca="1">IF(ISERROR(VLOOKUP($BB50,ITAVI_2013_volailles!$C:$J,7,FALSE)*$AP23/1000*$BD50/100*$BI50*AQ76-O423),0,VLOOKUP($BB50,ITAVI_2013_volailles!$C:$J,7,FALSE)*$AP23/1000*$BD50/100*$BI50*AQ76-O423)</f>
        <v>0</v>
      </c>
      <c r="BA449" s="482">
        <f ca="1">IF(ISERROR(VLOOKUP($BB50,ITAVI_2013_volailles!$C:$J,7,FALSE)*$AP23/1000*$BD50/100*AQ76-O423),0,VLOOKUP($BB50,ITAVI_2013_volailles!$C:$J,7,FALSE)*$AP23/1000*$BD50/100*AQ76-O423)</f>
        <v>0</v>
      </c>
      <c r="BB449" s="482">
        <f ca="1">IF(ISERROR(VLOOKUP($BB50,ITAVI_2013_volailles!$C:$J,7,FALSE)*$AP23/1000*$BD50/100*$BI50*AR76-P423),0,VLOOKUP($BB50,ITAVI_2013_volailles!$C:$J,7,FALSE)*$AP23/1000*$BD50/100*$BI50*AR76-P423)</f>
        <v>0</v>
      </c>
      <c r="BC449" s="482">
        <f ca="1">IF(ISERROR(VLOOKUP($BB50,ITAVI_2013_volailles!$C:$J,7,FALSE)*$AP23/1000*$BD50/100*AR76-P423),0,VLOOKUP($BB50,ITAVI_2013_volailles!$C:$J,7,FALSE)*$AP23/1000*$BD50/100*AR76-P423)</f>
        <v>0</v>
      </c>
      <c r="BD449" s="482">
        <f ca="1">(BC449-BB449)*'Donnees d''entrée'!$C$493</f>
        <v>0</v>
      </c>
      <c r="BE449" s="482">
        <f t="shared" ca="1" si="688"/>
        <v>0</v>
      </c>
      <c r="BF449" s="486">
        <f t="shared" si="689"/>
        <v>0</v>
      </c>
      <c r="BG449" s="282">
        <f t="shared" ca="1" si="690"/>
        <v>0</v>
      </c>
      <c r="BH449" s="282">
        <f t="shared" ca="1" si="691"/>
        <v>0</v>
      </c>
      <c r="BI449" s="282">
        <f t="shared" ca="1" si="692"/>
        <v>0</v>
      </c>
      <c r="BK449" s="340">
        <f t="shared" ca="1" si="693"/>
        <v>0</v>
      </c>
    </row>
    <row r="450" spans="1:63" x14ac:dyDescent="0.25">
      <c r="A450" s="279">
        <v>6</v>
      </c>
      <c r="B450" s="282">
        <f ca="1">IF(ISERROR(VLOOKUP($F51,ITAVI_2013_volailles!$C:$J,7,FALSE)*$J24/1000*$H51/100*$M51*N77-B424),0,VLOOKUP($F51,ITAVI_2013_volailles!$C:$J,7,FALSE)*$J24/1000*$H51/100*$M51*N77-B424)</f>
        <v>0</v>
      </c>
      <c r="C450" s="482">
        <f ca="1">IF(ISERROR(VLOOKUP($F51,ITAVI_2013_volailles!$C:$J,7,FALSE)*$J24/1000*$H51/100*N77-B424),0,VLOOKUP($F51,ITAVI_2013_volailles!$C:$J,7,FALSE)*$J24/1000*$H51/100*N77-B424)</f>
        <v>0</v>
      </c>
      <c r="D450" s="482">
        <f ca="1">IF(ISERROR(VLOOKUP($F51,ITAVI_2013_volailles!$C:$J,7,FALSE)*$J24/1000*$H51/100*$M51*O77-C424),0,VLOOKUP($F51,ITAVI_2013_volailles!$C:$J,7,FALSE)*$J24/1000*$H51/100*$M51*O77-C424)</f>
        <v>0</v>
      </c>
      <c r="E450" s="482">
        <f ca="1">IF(ISERROR(VLOOKUP($F51,ITAVI_2013_volailles!$C:$J,7,FALSE)*$J24/1000*$H51/100*O77-C424),0,VLOOKUP($F51,ITAVI_2013_volailles!$C:$J,7,FALSE)*$J24/1000*$H51/100*O77-C424)</f>
        <v>0</v>
      </c>
      <c r="F450" s="482">
        <f ca="1">IF(ISERROR(VLOOKUP($F51,ITAVI_2013_volailles!$C:$J,7,FALSE)*$J24/1000*$H51/100*$M51*P77-D424),0,VLOOKUP($F51,ITAVI_2013_volailles!$C:$J,7,FALSE)*$J24/1000*$H51/100*$M51*P77-D424)</f>
        <v>0</v>
      </c>
      <c r="G450" s="482">
        <f ca="1">IF(ISERROR(VLOOKUP($F51,ITAVI_2013_volailles!$C:$J,7,FALSE)*$J24/1000*$H51/100*P77-D424),0,VLOOKUP($F51,ITAVI_2013_volailles!$C:$J,7,FALSE)*$J24/1000*$H51/100*P77-D424)</f>
        <v>0</v>
      </c>
      <c r="H450" s="482">
        <f ca="1">(G450-F450)*'Donnees d''entrée'!$C$493</f>
        <v>0</v>
      </c>
      <c r="I450" s="482">
        <f t="shared" ca="1" si="668"/>
        <v>0</v>
      </c>
      <c r="J450" s="485">
        <f t="shared" si="669"/>
        <v>0</v>
      </c>
      <c r="K450" s="282">
        <f t="shared" ca="1" si="670"/>
        <v>0</v>
      </c>
      <c r="L450" s="282">
        <f t="shared" ca="1" si="671"/>
        <v>0</v>
      </c>
      <c r="M450" s="282">
        <f t="shared" ca="1" si="672"/>
        <v>0</v>
      </c>
      <c r="N450" s="282">
        <f ca="1">IF(ISERROR(VLOOKUP($R51,ITAVI_2013_volailles!$C:$J,7,FALSE)*$R24/1000*$T51/100*$Y51*U77-E424),0,VLOOKUP($R51,ITAVI_2013_volailles!$C:$J,7,FALSE)*$R24/1000*$T51/100*$Y51*U77-E424)</f>
        <v>0</v>
      </c>
      <c r="O450" s="482">
        <f ca="1">IF(ISERROR(VLOOKUP($R51,ITAVI_2013_volailles!$C:$J,7,FALSE)*$R24/1000*$T51/100*U77-E424),0,VLOOKUP($R51,ITAVI_2013_volailles!$C:$J,7,FALSE)*$R24/1000*$T51/100*U77-E424)</f>
        <v>0</v>
      </c>
      <c r="P450" s="482">
        <f ca="1">IF(ISERROR(VLOOKUP($R51,ITAVI_2013_volailles!$C:$J,7,FALSE)*$R24/1000*$T51/100*$Y51*V77-F424),0,VLOOKUP($R51,ITAVI_2013_volailles!$C:$J,7,FALSE)*$R24/1000*$T51/100*$Y51*V77-F424)</f>
        <v>0</v>
      </c>
      <c r="Q450" s="482">
        <f ca="1">IF(ISERROR(VLOOKUP($R51,ITAVI_2013_volailles!$C:$J,7,FALSE)*$R24/1000*$T51/100*V77-F424),0,VLOOKUP($R51,ITAVI_2013_volailles!$C:$J,7,FALSE)*$R24/1000*$T51/100*V77-F424)</f>
        <v>0</v>
      </c>
      <c r="R450" s="482">
        <f ca="1">IF(ISERROR(VLOOKUP($R51,ITAVI_2013_volailles!$C:$J,7,FALSE)*$R24/1000*$T51/100*$Y51*W77-G424),0,VLOOKUP($R51,ITAVI_2013_volailles!$C:$J,7,FALSE)*$R24/1000*$T51/100*$Y51*W77-G424)</f>
        <v>0</v>
      </c>
      <c r="S450" s="482">
        <f ca="1">IF(ISERROR(VLOOKUP($R51,ITAVI_2013_volailles!$C:$J,7,FALSE)*$R24/1000*$T51/100*W77-G424),0,VLOOKUP($R51,ITAVI_2013_volailles!$C:$J,7,FALSE)*$R24/1000*$T51/100*W77-G424)</f>
        <v>0</v>
      </c>
      <c r="T450" s="482">
        <f ca="1">(S450-R450)*'Donnees d''entrée'!$C$493</f>
        <v>0</v>
      </c>
      <c r="U450" s="482">
        <f t="shared" ca="1" si="673"/>
        <v>0</v>
      </c>
      <c r="V450" s="486">
        <f t="shared" si="674"/>
        <v>0</v>
      </c>
      <c r="W450" s="282">
        <f t="shared" ca="1" si="675"/>
        <v>0</v>
      </c>
      <c r="X450" s="282">
        <f t="shared" ca="1" si="676"/>
        <v>0</v>
      </c>
      <c r="Y450" s="282">
        <f t="shared" ca="1" si="677"/>
        <v>0</v>
      </c>
      <c r="Z450" s="282">
        <f ca="1">IF(ISERROR(VLOOKUP($AD51,ITAVI_2013_volailles!$C:$J,7,FALSE)*$Z24/1000*$AF51/100*$AK51*AB77-H424),0,VLOOKUP($AD51,ITAVI_2013_volailles!$C:$J,7,FALSE)*$Z24/1000*$AF51/100*$AK51*AB77-H424)</f>
        <v>0</v>
      </c>
      <c r="AA450" s="482">
        <f ca="1">IF(ISERROR(VLOOKUP($AD51,ITAVI_2013_volailles!$C:$J,7,FALSE)*$Z24/1000*$AF51/100*AB77-H424),0,VLOOKUP($AD51,ITAVI_2013_volailles!$C:$J,7,FALSE)*$Z24/1000*$AF51/100*AB77-H424)</f>
        <v>0</v>
      </c>
      <c r="AB450" s="482">
        <f ca="1">IF(ISERROR(VLOOKUP($AD51,ITAVI_2013_volailles!$C:$J,7,FALSE)*$Z24/1000*$AF51/100*$AK51*AC77-I424),0,VLOOKUP($AD51,ITAVI_2013_volailles!$C:$J,7,FALSE)*$Z24/1000*$AF51/100*$AK51*AC77-I424)</f>
        <v>0</v>
      </c>
      <c r="AC450" s="482">
        <f ca="1">IF(ISERROR(VLOOKUP($AD51,ITAVI_2013_volailles!$C:$J,7,FALSE)*$Z24/1000*$AF51/100*AC77-I424),0,VLOOKUP($AD51,ITAVI_2013_volailles!$C:$J,7,FALSE)*$Z24/1000*$AF51/100*AC77-I424)</f>
        <v>0</v>
      </c>
      <c r="AD450" s="482">
        <f ca="1">IF(ISERROR(VLOOKUP($AD51,ITAVI_2013_volailles!$C:$J,7,FALSE)*$Z24/1000*$AF51/100*$AK51*AD77-J424),0,VLOOKUP($AD51,ITAVI_2013_volailles!$C:$J,7,FALSE)*$Z24/1000*$AF51/100*$AK51*AD77-J424)</f>
        <v>0</v>
      </c>
      <c r="AE450" s="482">
        <f ca="1">IF(ISERROR(VLOOKUP($AD51,ITAVI_2013_volailles!$C:$J,7,FALSE)*$Z24/1000*$AF51/100*AD77-J424),0,VLOOKUP($AD51,ITAVI_2013_volailles!$C:$J,7,FALSE)*$Z24/1000*$AF51/100*AD77-J424)</f>
        <v>0</v>
      </c>
      <c r="AF450" s="482">
        <f ca="1">(AE450-AD450)*'Donnees d''entrée'!$C$493</f>
        <v>0</v>
      </c>
      <c r="AG450" s="482">
        <f t="shared" ca="1" si="678"/>
        <v>0</v>
      </c>
      <c r="AH450" s="486">
        <f t="shared" si="679"/>
        <v>0</v>
      </c>
      <c r="AI450" s="282">
        <f t="shared" ca="1" si="680"/>
        <v>0</v>
      </c>
      <c r="AJ450" s="282">
        <f t="shared" ca="1" si="681"/>
        <v>0</v>
      </c>
      <c r="AK450" s="282">
        <f t="shared" ca="1" si="682"/>
        <v>0</v>
      </c>
      <c r="AL450" s="282">
        <f ca="1">IF(ISERROR(VLOOKUP($AP51,ITAVI_2013_volailles!$C:$J,7,FALSE)*$AH24/1000*$AR51/100*$AW51*AI77-K424),0,VLOOKUP($AP51,ITAVI_2013_volailles!$C:$J,7,FALSE)*$AH24/1000*$AR51/100*$AW51*AI77-K424)</f>
        <v>0</v>
      </c>
      <c r="AM450" s="482">
        <f ca="1">IF(ISERROR(VLOOKUP($AP51,ITAVI_2013_volailles!$C:$J,7,FALSE)*$AH24/1000*$AR51/100*AI77-K424),0,VLOOKUP($AP51,ITAVI_2013_volailles!$C:$J,7,FALSE)*$AH24/1000*$AR51/100*AI77-K424)</f>
        <v>0</v>
      </c>
      <c r="AN450" s="482">
        <f ca="1">IF(ISERROR(VLOOKUP($AP51,ITAVI_2013_volailles!$C:$J,7,FALSE)*$AH24/1000*$AR51/100*$AW51*AJ77-L424),0,VLOOKUP($AP51,ITAVI_2013_volailles!$C:$J,7,FALSE)*$AH24/1000*$AR51/100*$AW51*AJ77-L424)</f>
        <v>0</v>
      </c>
      <c r="AO450" s="482">
        <f ca="1">IF(ISERROR(VLOOKUP($AP51,ITAVI_2013_volailles!$C:$J,7,FALSE)*$AH24/1000*$AR51/100*AJ77-L424),0,VLOOKUP($AP51,ITAVI_2013_volailles!$C:$J,7,FALSE)*$AH24/1000*$AR51/100*AJ77-L424)</f>
        <v>0</v>
      </c>
      <c r="AP450" s="482">
        <f ca="1">IF(ISERROR(VLOOKUP($AP51,ITAVI_2013_volailles!$C:$J,7,FALSE)*$AH24/1000*$AR51/100*$AW51*AK77-M424),0,VLOOKUP($AP51,ITAVI_2013_volailles!$C:$J,7,FALSE)*$AH24/1000*$AR51/100*$AW51*AK77-M424)</f>
        <v>0</v>
      </c>
      <c r="AQ450" s="482">
        <f ca="1">IF(ISERROR(VLOOKUP($AP51,ITAVI_2013_volailles!$C:$J,7,FALSE)*$AH24/1000*$AR51/100*AK77-M424),0,VLOOKUP($AP51,ITAVI_2013_volailles!$C:$J,7,FALSE)*$AH24/1000*$AR51/100*AK77-M424)</f>
        <v>0</v>
      </c>
      <c r="AR450" s="482">
        <f ca="1">(AQ450-AP450)*'Donnees d''entrée'!$C$493</f>
        <v>0</v>
      </c>
      <c r="AS450" s="482">
        <f t="shared" ca="1" si="683"/>
        <v>0</v>
      </c>
      <c r="AT450" s="486">
        <f t="shared" si="684"/>
        <v>0</v>
      </c>
      <c r="AU450" s="282">
        <f t="shared" ca="1" si="685"/>
        <v>0</v>
      </c>
      <c r="AV450" s="282">
        <f t="shared" ca="1" si="686"/>
        <v>0</v>
      </c>
      <c r="AW450" s="282">
        <f t="shared" ca="1" si="687"/>
        <v>0</v>
      </c>
      <c r="AX450" s="282">
        <f ca="1">IF(ISERROR(VLOOKUP($BB51,ITAVI_2013_volailles!$C:$J,7,FALSE)*$AP24/1000*$BD51/100*$BI51*AP77-N424),0,VLOOKUP($BB51,ITAVI_2013_volailles!$C:$J,7,FALSE)*$AP24/1000*$BD51/100*$BI51*AP77-N424)</f>
        <v>0</v>
      </c>
      <c r="AY450" s="482">
        <f ca="1">IF(ISERROR(VLOOKUP($BB51,ITAVI_2013_volailles!$C:$J,7,FALSE)*$AP24/1000*$BD51/100*AP77-N424),0,VLOOKUP($BB51,ITAVI_2013_volailles!$C:$J,7,FALSE)*$AP24/1000*$BD51/100*AP77-N424)</f>
        <v>0</v>
      </c>
      <c r="AZ450" s="482">
        <f ca="1">IF(ISERROR(VLOOKUP($BB51,ITAVI_2013_volailles!$C:$J,7,FALSE)*$AP24/1000*$BD51/100*$BI51*AQ77-O424),0,VLOOKUP($BB51,ITAVI_2013_volailles!$C:$J,7,FALSE)*$AP24/1000*$BD51/100*$BI51*AQ77-O424)</f>
        <v>0</v>
      </c>
      <c r="BA450" s="482">
        <f ca="1">IF(ISERROR(VLOOKUP($BB51,ITAVI_2013_volailles!$C:$J,7,FALSE)*$AP24/1000*$BD51/100*AQ77-O424),0,VLOOKUP($BB51,ITAVI_2013_volailles!$C:$J,7,FALSE)*$AP24/1000*$BD51/100*AQ77-O424)</f>
        <v>0</v>
      </c>
      <c r="BB450" s="482">
        <f ca="1">IF(ISERROR(VLOOKUP($BB51,ITAVI_2013_volailles!$C:$J,7,FALSE)*$AP24/1000*$BD51/100*$BI51*AR77-P424),0,VLOOKUP($BB51,ITAVI_2013_volailles!$C:$J,7,FALSE)*$AP24/1000*$BD51/100*$BI51*AR77-P424)</f>
        <v>0</v>
      </c>
      <c r="BC450" s="482">
        <f ca="1">IF(ISERROR(VLOOKUP($BB51,ITAVI_2013_volailles!$C:$J,7,FALSE)*$AP24/1000*$BD51/100*AR77-P424),0,VLOOKUP($BB51,ITAVI_2013_volailles!$C:$J,7,FALSE)*$AP24/1000*$BD51/100*AR77-P424)</f>
        <v>0</v>
      </c>
      <c r="BD450" s="482">
        <f ca="1">(BC450-BB450)*'Donnees d''entrée'!$C$493</f>
        <v>0</v>
      </c>
      <c r="BE450" s="482">
        <f t="shared" ca="1" si="688"/>
        <v>0</v>
      </c>
      <c r="BF450" s="486">
        <f t="shared" si="689"/>
        <v>0</v>
      </c>
      <c r="BG450" s="282">
        <f t="shared" ca="1" si="690"/>
        <v>0</v>
      </c>
      <c r="BH450" s="282">
        <f t="shared" ca="1" si="691"/>
        <v>0</v>
      </c>
      <c r="BI450" s="282">
        <f t="shared" ca="1" si="692"/>
        <v>0</v>
      </c>
      <c r="BK450" s="340">
        <f t="shared" ca="1" si="693"/>
        <v>0</v>
      </c>
    </row>
    <row r="451" spans="1:63" x14ac:dyDescent="0.25">
      <c r="A451" s="279">
        <v>7</v>
      </c>
      <c r="B451" s="282">
        <f ca="1">IF(ISERROR(VLOOKUP($F52,ITAVI_2013_volailles!$C:$J,7,FALSE)*$J25/1000*$H52/100*$M52*N78-B425),0,VLOOKUP($F52,ITAVI_2013_volailles!$C:$J,7,FALSE)*$J25/1000*$H52/100*$M52*N78-B425)</f>
        <v>0</v>
      </c>
      <c r="C451" s="482">
        <f ca="1">IF(ISERROR(VLOOKUP($F52,ITAVI_2013_volailles!$C:$J,7,FALSE)*$J25/1000*$H52/100*N78-B425),0,VLOOKUP($F52,ITAVI_2013_volailles!$C:$J,7,FALSE)*$J25/1000*$H52/100*N78-B425)</f>
        <v>0</v>
      </c>
      <c r="D451" s="482">
        <f ca="1">IF(ISERROR(VLOOKUP($F52,ITAVI_2013_volailles!$C:$J,7,FALSE)*$J25/1000*$H52/100*$M52*O78-C425),0,VLOOKUP($F52,ITAVI_2013_volailles!$C:$J,7,FALSE)*$J25/1000*$H52/100*$M52*O78-C425)</f>
        <v>0</v>
      </c>
      <c r="E451" s="482">
        <f ca="1">IF(ISERROR(VLOOKUP($F52,ITAVI_2013_volailles!$C:$J,7,FALSE)*$J25/1000*$H52/100*O78-C425),0,VLOOKUP($F52,ITAVI_2013_volailles!$C:$J,7,FALSE)*$J25/1000*$H52/100*O78-C425)</f>
        <v>0</v>
      </c>
      <c r="F451" s="482">
        <f ca="1">IF(ISERROR(VLOOKUP($F52,ITAVI_2013_volailles!$C:$J,7,FALSE)*$J25/1000*$H52/100*$M52*P78-D425),0,VLOOKUP($F52,ITAVI_2013_volailles!$C:$J,7,FALSE)*$J25/1000*$H52/100*$M52*P78-D425)</f>
        <v>0</v>
      </c>
      <c r="G451" s="482">
        <f ca="1">IF(ISERROR(VLOOKUP($F52,ITAVI_2013_volailles!$C:$J,7,FALSE)*$J25/1000*$H52/100*P78-D425),0,VLOOKUP($F52,ITAVI_2013_volailles!$C:$J,7,FALSE)*$J25/1000*$H52/100*P78-D425)</f>
        <v>0</v>
      </c>
      <c r="H451" s="482">
        <f ca="1">(G451-F451)*'Donnees d''entrée'!$C$493</f>
        <v>0</v>
      </c>
      <c r="I451" s="482">
        <f t="shared" ca="1" si="668"/>
        <v>0</v>
      </c>
      <c r="J451" s="485">
        <f t="shared" si="669"/>
        <v>0</v>
      </c>
      <c r="K451" s="282">
        <f t="shared" ca="1" si="670"/>
        <v>0</v>
      </c>
      <c r="L451" s="282">
        <f t="shared" ca="1" si="671"/>
        <v>0</v>
      </c>
      <c r="M451" s="282">
        <f t="shared" ca="1" si="672"/>
        <v>0</v>
      </c>
      <c r="N451" s="282">
        <f ca="1">IF(ISERROR(VLOOKUP($R52,ITAVI_2013_volailles!$C:$J,7,FALSE)*$R25/1000*$T52/100*$Y52*U78-E425),0,VLOOKUP($R52,ITAVI_2013_volailles!$C:$J,7,FALSE)*$R25/1000*$T52/100*$Y52*U78-E425)</f>
        <v>0</v>
      </c>
      <c r="O451" s="482">
        <f ca="1">IF(ISERROR(VLOOKUP($R52,ITAVI_2013_volailles!$C:$J,7,FALSE)*$R25/1000*$T52/100*U78-E425),0,VLOOKUP($R52,ITAVI_2013_volailles!$C:$J,7,FALSE)*$R25/1000*$T52/100*U78-E425)</f>
        <v>0</v>
      </c>
      <c r="P451" s="482">
        <f ca="1">IF(ISERROR(VLOOKUP($R52,ITAVI_2013_volailles!$C:$J,7,FALSE)*$R25/1000*$T52/100*$Y52*V78-F425),0,VLOOKUP($R52,ITAVI_2013_volailles!$C:$J,7,FALSE)*$R25/1000*$T52/100*$Y52*V78-F425)</f>
        <v>0</v>
      </c>
      <c r="Q451" s="482">
        <f ca="1">IF(ISERROR(VLOOKUP($R52,ITAVI_2013_volailles!$C:$J,7,FALSE)*$R25/1000*$T52/100*V78-F425),0,VLOOKUP($R52,ITAVI_2013_volailles!$C:$J,7,FALSE)*$R25/1000*$T52/100*V78-F425)</f>
        <v>0</v>
      </c>
      <c r="R451" s="482">
        <f ca="1">IF(ISERROR(VLOOKUP($R52,ITAVI_2013_volailles!$C:$J,7,FALSE)*$R25/1000*$T52/100*$Y52*W78-G425),0,VLOOKUP($R52,ITAVI_2013_volailles!$C:$J,7,FALSE)*$R25/1000*$T52/100*$Y52*W78-G425)</f>
        <v>0</v>
      </c>
      <c r="S451" s="482">
        <f ca="1">IF(ISERROR(VLOOKUP($R52,ITAVI_2013_volailles!$C:$J,7,FALSE)*$R25/1000*$T52/100*W78-G425),0,VLOOKUP($R52,ITAVI_2013_volailles!$C:$J,7,FALSE)*$R25/1000*$T52/100*W78-G425)</f>
        <v>0</v>
      </c>
      <c r="T451" s="482">
        <f ca="1">(S451-R451)*'Donnees d''entrée'!$C$493</f>
        <v>0</v>
      </c>
      <c r="U451" s="482">
        <f t="shared" ca="1" si="673"/>
        <v>0</v>
      </c>
      <c r="V451" s="486">
        <f t="shared" si="674"/>
        <v>0</v>
      </c>
      <c r="W451" s="282">
        <f t="shared" ca="1" si="675"/>
        <v>0</v>
      </c>
      <c r="X451" s="282">
        <f t="shared" ca="1" si="676"/>
        <v>0</v>
      </c>
      <c r="Y451" s="282">
        <f t="shared" ca="1" si="677"/>
        <v>0</v>
      </c>
      <c r="Z451" s="282">
        <f ca="1">IF(ISERROR(VLOOKUP($AD52,ITAVI_2013_volailles!$C:$J,7,FALSE)*$Z25/1000*$AF52/100*$AK52*AB78-H425),0,VLOOKUP($AD52,ITAVI_2013_volailles!$C:$J,7,FALSE)*$Z25/1000*$AF52/100*$AK52*AB78-H425)</f>
        <v>0</v>
      </c>
      <c r="AA451" s="482">
        <f ca="1">IF(ISERROR(VLOOKUP($AD52,ITAVI_2013_volailles!$C:$J,7,FALSE)*$Z25/1000*$AF52/100*AB78-H425),0,VLOOKUP($AD52,ITAVI_2013_volailles!$C:$J,7,FALSE)*$Z25/1000*$AF52/100*AB78-H425)</f>
        <v>0</v>
      </c>
      <c r="AB451" s="482">
        <f ca="1">IF(ISERROR(VLOOKUP($AD52,ITAVI_2013_volailles!$C:$J,7,FALSE)*$Z25/1000*$AF52/100*$AK52*AC78-I425),0,VLOOKUP($AD52,ITAVI_2013_volailles!$C:$J,7,FALSE)*$Z25/1000*$AF52/100*$AK52*AC78-I425)</f>
        <v>0</v>
      </c>
      <c r="AC451" s="482">
        <f ca="1">IF(ISERROR(VLOOKUP($AD52,ITAVI_2013_volailles!$C:$J,7,FALSE)*$Z25/1000*$AF52/100*AC78-I425),0,VLOOKUP($AD52,ITAVI_2013_volailles!$C:$J,7,FALSE)*$Z25/1000*$AF52/100*AC78-I425)</f>
        <v>0</v>
      </c>
      <c r="AD451" s="482">
        <f ca="1">IF(ISERROR(VLOOKUP($AD52,ITAVI_2013_volailles!$C:$J,7,FALSE)*$Z25/1000*$AF52/100*$AK52*AD78-J425),0,VLOOKUP($AD52,ITAVI_2013_volailles!$C:$J,7,FALSE)*$Z25/1000*$AF52/100*$AK52*AD78-J425)</f>
        <v>0</v>
      </c>
      <c r="AE451" s="482">
        <f ca="1">IF(ISERROR(VLOOKUP($AD52,ITAVI_2013_volailles!$C:$J,7,FALSE)*$Z25/1000*$AF52/100*AD78-J425),0,VLOOKUP($AD52,ITAVI_2013_volailles!$C:$J,7,FALSE)*$Z25/1000*$AF52/100*AD78-J425)</f>
        <v>0</v>
      </c>
      <c r="AF451" s="482">
        <f ca="1">(AE451-AD451)*'Donnees d''entrée'!$C$493</f>
        <v>0</v>
      </c>
      <c r="AG451" s="482">
        <f t="shared" ca="1" si="678"/>
        <v>0</v>
      </c>
      <c r="AH451" s="486">
        <f t="shared" si="679"/>
        <v>0</v>
      </c>
      <c r="AI451" s="282">
        <f t="shared" ca="1" si="680"/>
        <v>0</v>
      </c>
      <c r="AJ451" s="282">
        <f t="shared" ca="1" si="681"/>
        <v>0</v>
      </c>
      <c r="AK451" s="282">
        <f t="shared" ca="1" si="682"/>
        <v>0</v>
      </c>
      <c r="AL451" s="282">
        <f ca="1">IF(ISERROR(VLOOKUP($AP52,ITAVI_2013_volailles!$C:$J,7,FALSE)*$AH25/1000*$AR52/100*$AW52*AI78-K425),0,VLOOKUP($AP52,ITAVI_2013_volailles!$C:$J,7,FALSE)*$AH25/1000*$AR52/100*$AW52*AI78-K425)</f>
        <v>0</v>
      </c>
      <c r="AM451" s="482">
        <f ca="1">IF(ISERROR(VLOOKUP($AP52,ITAVI_2013_volailles!$C:$J,7,FALSE)*$AH25/1000*$AR52/100*AI78-K425),0,VLOOKUP($AP52,ITAVI_2013_volailles!$C:$J,7,FALSE)*$AH25/1000*$AR52/100*AI78-K425)</f>
        <v>0</v>
      </c>
      <c r="AN451" s="482">
        <f ca="1">IF(ISERROR(VLOOKUP($AP52,ITAVI_2013_volailles!$C:$J,7,FALSE)*$AH25/1000*$AR52/100*$AW52*AJ78-L425),0,VLOOKUP($AP52,ITAVI_2013_volailles!$C:$J,7,FALSE)*$AH25/1000*$AR52/100*$AW52*AJ78-L425)</f>
        <v>0</v>
      </c>
      <c r="AO451" s="482">
        <f ca="1">IF(ISERROR(VLOOKUP($AP52,ITAVI_2013_volailles!$C:$J,7,FALSE)*$AH25/1000*$AR52/100*AJ78-L425),0,VLOOKUP($AP52,ITAVI_2013_volailles!$C:$J,7,FALSE)*$AH25/1000*$AR52/100*AJ78-L425)</f>
        <v>0</v>
      </c>
      <c r="AP451" s="482">
        <f ca="1">IF(ISERROR(VLOOKUP($AP52,ITAVI_2013_volailles!$C:$J,7,FALSE)*$AH25/1000*$AR52/100*$AW52*AK78-M425),0,VLOOKUP($AP52,ITAVI_2013_volailles!$C:$J,7,FALSE)*$AH25/1000*$AR52/100*$AW52*AK78-M425)</f>
        <v>0</v>
      </c>
      <c r="AQ451" s="482">
        <f ca="1">IF(ISERROR(VLOOKUP($AP52,ITAVI_2013_volailles!$C:$J,7,FALSE)*$AH25/1000*$AR52/100*AK78-M425),0,VLOOKUP($AP52,ITAVI_2013_volailles!$C:$J,7,FALSE)*$AH25/1000*$AR52/100*AK78-M425)</f>
        <v>0</v>
      </c>
      <c r="AR451" s="482">
        <f ca="1">(AQ451-AP451)*'Donnees d''entrée'!$C$493</f>
        <v>0</v>
      </c>
      <c r="AS451" s="482">
        <f t="shared" ca="1" si="683"/>
        <v>0</v>
      </c>
      <c r="AT451" s="486">
        <f t="shared" si="684"/>
        <v>0</v>
      </c>
      <c r="AU451" s="282">
        <f t="shared" ca="1" si="685"/>
        <v>0</v>
      </c>
      <c r="AV451" s="282">
        <f t="shared" ca="1" si="686"/>
        <v>0</v>
      </c>
      <c r="AW451" s="282">
        <f t="shared" ca="1" si="687"/>
        <v>0</v>
      </c>
      <c r="AX451" s="282">
        <f ca="1">IF(ISERROR(VLOOKUP($BB52,ITAVI_2013_volailles!$C:$J,7,FALSE)*$AP25/1000*$BD52/100*$BI52*AP78-N425),0,VLOOKUP($BB52,ITAVI_2013_volailles!$C:$J,7,FALSE)*$AP25/1000*$BD52/100*$BI52*AP78-N425)</f>
        <v>0</v>
      </c>
      <c r="AY451" s="482">
        <f ca="1">IF(ISERROR(VLOOKUP($BB52,ITAVI_2013_volailles!$C:$J,7,FALSE)*$AP25/1000*$BD52/100*AP78-N425),0,VLOOKUP($BB52,ITAVI_2013_volailles!$C:$J,7,FALSE)*$AP25/1000*$BD52/100*AP78-N425)</f>
        <v>0</v>
      </c>
      <c r="AZ451" s="482">
        <f ca="1">IF(ISERROR(VLOOKUP($BB52,ITAVI_2013_volailles!$C:$J,7,FALSE)*$AP25/1000*$BD52/100*$BI52*AQ78-O425),0,VLOOKUP($BB52,ITAVI_2013_volailles!$C:$J,7,FALSE)*$AP25/1000*$BD52/100*$BI52*AQ78-O425)</f>
        <v>0</v>
      </c>
      <c r="BA451" s="482">
        <f ca="1">IF(ISERROR(VLOOKUP($BB52,ITAVI_2013_volailles!$C:$J,7,FALSE)*$AP25/1000*$BD52/100*AQ78-O425),0,VLOOKUP($BB52,ITAVI_2013_volailles!$C:$J,7,FALSE)*$AP25/1000*$BD52/100*AQ78-O425)</f>
        <v>0</v>
      </c>
      <c r="BB451" s="482">
        <f ca="1">IF(ISERROR(VLOOKUP($BB52,ITAVI_2013_volailles!$C:$J,7,FALSE)*$AP25/1000*$BD52/100*$BI52*AR78-P425),0,VLOOKUP($BB52,ITAVI_2013_volailles!$C:$J,7,FALSE)*$AP25/1000*$BD52/100*$BI52*AR78-P425)</f>
        <v>0</v>
      </c>
      <c r="BC451" s="482">
        <f ca="1">IF(ISERROR(VLOOKUP($BB52,ITAVI_2013_volailles!$C:$J,7,FALSE)*$AP25/1000*$BD52/100*AR78-P425),0,VLOOKUP($BB52,ITAVI_2013_volailles!$C:$J,7,FALSE)*$AP25/1000*$BD52/100*AR78-P425)</f>
        <v>0</v>
      </c>
      <c r="BD451" s="482">
        <f ca="1">(BC451-BB451)*'Donnees d''entrée'!$C$493</f>
        <v>0</v>
      </c>
      <c r="BE451" s="482">
        <f t="shared" ca="1" si="688"/>
        <v>0</v>
      </c>
      <c r="BF451" s="486">
        <f t="shared" si="689"/>
        <v>0</v>
      </c>
      <c r="BG451" s="282">
        <f t="shared" ca="1" si="690"/>
        <v>0</v>
      </c>
      <c r="BH451" s="282">
        <f t="shared" ca="1" si="691"/>
        <v>0</v>
      </c>
      <c r="BI451" s="282">
        <f t="shared" ca="1" si="692"/>
        <v>0</v>
      </c>
      <c r="BK451" s="340">
        <f t="shared" ca="1" si="693"/>
        <v>0</v>
      </c>
    </row>
    <row r="452" spans="1:63" x14ac:dyDescent="0.25">
      <c r="A452" s="279">
        <v>8</v>
      </c>
      <c r="B452" s="282">
        <f ca="1">IF(ISERROR(VLOOKUP($F53,ITAVI_2013_volailles!$C:$J,7,FALSE)*$J26/1000*$H53/100*$M53*N79-B426),0,VLOOKUP($F53,ITAVI_2013_volailles!$C:$J,7,FALSE)*$J26/1000*$H53/100*$M53*N79-B426)</f>
        <v>0</v>
      </c>
      <c r="C452" s="482">
        <f ca="1">IF(ISERROR(VLOOKUP($F53,ITAVI_2013_volailles!$C:$J,7,FALSE)*$J26/1000*$H53/100*N79-B426),0,VLOOKUP($F53,ITAVI_2013_volailles!$C:$J,7,FALSE)*$J26/1000*$H53/100*N79-B426)</f>
        <v>0</v>
      </c>
      <c r="D452" s="482">
        <f ca="1">IF(ISERROR(VLOOKUP($F53,ITAVI_2013_volailles!$C:$J,7,FALSE)*$J26/1000*$H53/100*$M53*O79-C426),0,VLOOKUP($F53,ITAVI_2013_volailles!$C:$J,7,FALSE)*$J26/1000*$H53/100*$M53*O79-C426)</f>
        <v>0</v>
      </c>
      <c r="E452" s="482">
        <f ca="1">IF(ISERROR(VLOOKUP($F53,ITAVI_2013_volailles!$C:$J,7,FALSE)*$J26/1000*$H53/100*O79-C426),0,VLOOKUP($F53,ITAVI_2013_volailles!$C:$J,7,FALSE)*$J26/1000*$H53/100*O79-C426)</f>
        <v>0</v>
      </c>
      <c r="F452" s="482">
        <f ca="1">IF(ISERROR(VLOOKUP($F53,ITAVI_2013_volailles!$C:$J,7,FALSE)*$J26/1000*$H53/100*$M53*P79-D426),0,VLOOKUP($F53,ITAVI_2013_volailles!$C:$J,7,FALSE)*$J26/1000*$H53/100*$M53*P79-D426)</f>
        <v>0</v>
      </c>
      <c r="G452" s="482">
        <f ca="1">IF(ISERROR(VLOOKUP($F53,ITAVI_2013_volailles!$C:$J,7,FALSE)*$J26/1000*$H53/100*P79-D426),0,VLOOKUP($F53,ITAVI_2013_volailles!$C:$J,7,FALSE)*$J26/1000*$H53/100*P79-D426)</f>
        <v>0</v>
      </c>
      <c r="H452" s="482">
        <f ca="1">(G452-F452)*'Donnees d''entrée'!$C$493</f>
        <v>0</v>
      </c>
      <c r="I452" s="482">
        <f t="shared" ca="1" si="668"/>
        <v>0</v>
      </c>
      <c r="J452" s="485">
        <f t="shared" si="669"/>
        <v>0</v>
      </c>
      <c r="K452" s="282">
        <f t="shared" ca="1" si="670"/>
        <v>0</v>
      </c>
      <c r="L452" s="282">
        <f t="shared" ca="1" si="671"/>
        <v>0</v>
      </c>
      <c r="M452" s="282">
        <f t="shared" ca="1" si="672"/>
        <v>0</v>
      </c>
      <c r="N452" s="282">
        <f ca="1">IF(ISERROR(VLOOKUP($R53,ITAVI_2013_volailles!$C:$J,7,FALSE)*$R26/1000*$T53/100*$Y53*U79-E426),0,VLOOKUP($R53,ITAVI_2013_volailles!$C:$J,7,FALSE)*$R26/1000*$T53/100*$Y53*U79-E426)</f>
        <v>0</v>
      </c>
      <c r="O452" s="482">
        <f ca="1">IF(ISERROR(VLOOKUP($R53,ITAVI_2013_volailles!$C:$J,7,FALSE)*$R26/1000*$T53/100*U79-E426),0,VLOOKUP($R53,ITAVI_2013_volailles!$C:$J,7,FALSE)*$R26/1000*$T53/100*U79-E426)</f>
        <v>0</v>
      </c>
      <c r="P452" s="482">
        <f ca="1">IF(ISERROR(VLOOKUP($R53,ITAVI_2013_volailles!$C:$J,7,FALSE)*$R26/1000*$T53/100*$Y53*V79-F426),0,VLOOKUP($R53,ITAVI_2013_volailles!$C:$J,7,FALSE)*$R26/1000*$T53/100*$Y53*V79-F426)</f>
        <v>0</v>
      </c>
      <c r="Q452" s="482">
        <f ca="1">IF(ISERROR(VLOOKUP($R53,ITAVI_2013_volailles!$C:$J,7,FALSE)*$R26/1000*$T53/100*V79-F426),0,VLOOKUP($R53,ITAVI_2013_volailles!$C:$J,7,FALSE)*$R26/1000*$T53/100*V79-F426)</f>
        <v>0</v>
      </c>
      <c r="R452" s="482">
        <f ca="1">IF(ISERROR(VLOOKUP($R53,ITAVI_2013_volailles!$C:$J,7,FALSE)*$R26/1000*$T53/100*$Y53*W79-G426),0,VLOOKUP($R53,ITAVI_2013_volailles!$C:$J,7,FALSE)*$R26/1000*$T53/100*$Y53*W79-G426)</f>
        <v>0</v>
      </c>
      <c r="S452" s="482">
        <f ca="1">IF(ISERROR(VLOOKUP($R53,ITAVI_2013_volailles!$C:$J,7,FALSE)*$R26/1000*$T53/100*W79-G426),0,VLOOKUP($R53,ITAVI_2013_volailles!$C:$J,7,FALSE)*$R26/1000*$T53/100*W79-G426)</f>
        <v>0</v>
      </c>
      <c r="T452" s="482">
        <f ca="1">(S452-R452)*'Donnees d''entrée'!$C$493</f>
        <v>0</v>
      </c>
      <c r="U452" s="482">
        <f t="shared" ca="1" si="673"/>
        <v>0</v>
      </c>
      <c r="V452" s="486">
        <f t="shared" si="674"/>
        <v>0</v>
      </c>
      <c r="W452" s="282">
        <f t="shared" ca="1" si="675"/>
        <v>0</v>
      </c>
      <c r="X452" s="282">
        <f t="shared" ca="1" si="676"/>
        <v>0</v>
      </c>
      <c r="Y452" s="282">
        <f t="shared" ca="1" si="677"/>
        <v>0</v>
      </c>
      <c r="Z452" s="282">
        <f ca="1">IF(ISERROR(VLOOKUP($AD53,ITAVI_2013_volailles!$C:$J,7,FALSE)*$Z26/1000*$AF53/100*$AK53*AB79-H426),0,VLOOKUP($AD53,ITAVI_2013_volailles!$C:$J,7,FALSE)*$Z26/1000*$AF53/100*$AK53*AB79-H426)</f>
        <v>0</v>
      </c>
      <c r="AA452" s="482">
        <f ca="1">IF(ISERROR(VLOOKUP($AD53,ITAVI_2013_volailles!$C:$J,7,FALSE)*$Z26/1000*$AF53/100*AB79-H426),0,VLOOKUP($AD53,ITAVI_2013_volailles!$C:$J,7,FALSE)*$Z26/1000*$AF53/100*AB79-H426)</f>
        <v>0</v>
      </c>
      <c r="AB452" s="482">
        <f ca="1">IF(ISERROR(VLOOKUP($AD53,ITAVI_2013_volailles!$C:$J,7,FALSE)*$Z26/1000*$AF53/100*$AK53*AC79-I426),0,VLOOKUP($AD53,ITAVI_2013_volailles!$C:$J,7,FALSE)*$Z26/1000*$AF53/100*$AK53*AC79-I426)</f>
        <v>0</v>
      </c>
      <c r="AC452" s="482">
        <f ca="1">IF(ISERROR(VLOOKUP($AD53,ITAVI_2013_volailles!$C:$J,7,FALSE)*$Z26/1000*$AF53/100*AC79-I426),0,VLOOKUP($AD53,ITAVI_2013_volailles!$C:$J,7,FALSE)*$Z26/1000*$AF53/100*AC79-I426)</f>
        <v>0</v>
      </c>
      <c r="AD452" s="482">
        <f ca="1">IF(ISERROR(VLOOKUP($AD53,ITAVI_2013_volailles!$C:$J,7,FALSE)*$Z26/1000*$AF53/100*$AK53*AD79-J426),0,VLOOKUP($AD53,ITAVI_2013_volailles!$C:$J,7,FALSE)*$Z26/1000*$AF53/100*$AK53*AD79-J426)</f>
        <v>0</v>
      </c>
      <c r="AE452" s="482">
        <f ca="1">IF(ISERROR(VLOOKUP($AD53,ITAVI_2013_volailles!$C:$J,7,FALSE)*$Z26/1000*$AF53/100*AD79-J426),0,VLOOKUP($AD53,ITAVI_2013_volailles!$C:$J,7,FALSE)*$Z26/1000*$AF53/100*AD79-J426)</f>
        <v>0</v>
      </c>
      <c r="AF452" s="482">
        <f ca="1">(AE452-AD452)*'Donnees d''entrée'!$C$493</f>
        <v>0</v>
      </c>
      <c r="AG452" s="482">
        <f t="shared" ca="1" si="678"/>
        <v>0</v>
      </c>
      <c r="AH452" s="486">
        <f t="shared" si="679"/>
        <v>0</v>
      </c>
      <c r="AI452" s="282">
        <f t="shared" ca="1" si="680"/>
        <v>0</v>
      </c>
      <c r="AJ452" s="282">
        <f t="shared" ca="1" si="681"/>
        <v>0</v>
      </c>
      <c r="AK452" s="282">
        <f t="shared" ca="1" si="682"/>
        <v>0</v>
      </c>
      <c r="AL452" s="282">
        <f ca="1">IF(ISERROR(VLOOKUP($AP53,ITAVI_2013_volailles!$C:$J,7,FALSE)*$AH26/1000*$AR53/100*$AW53*AI79-K426),0,VLOOKUP($AP53,ITAVI_2013_volailles!$C:$J,7,FALSE)*$AH26/1000*$AR53/100*$AW53*AI79-K426)</f>
        <v>0</v>
      </c>
      <c r="AM452" s="482">
        <f ca="1">IF(ISERROR(VLOOKUP($AP53,ITAVI_2013_volailles!$C:$J,7,FALSE)*$AH26/1000*$AR53/100*AI79-K426),0,VLOOKUP($AP53,ITAVI_2013_volailles!$C:$J,7,FALSE)*$AH26/1000*$AR53/100*AI79-K426)</f>
        <v>0</v>
      </c>
      <c r="AN452" s="482">
        <f ca="1">IF(ISERROR(VLOOKUP($AP53,ITAVI_2013_volailles!$C:$J,7,FALSE)*$AH26/1000*$AR53/100*$AW53*AJ79-L426),0,VLOOKUP($AP53,ITAVI_2013_volailles!$C:$J,7,FALSE)*$AH26/1000*$AR53/100*$AW53*AJ79-L426)</f>
        <v>0</v>
      </c>
      <c r="AO452" s="482">
        <f ca="1">IF(ISERROR(VLOOKUP($AP53,ITAVI_2013_volailles!$C:$J,7,FALSE)*$AH26/1000*$AR53/100*AJ79-L426),0,VLOOKUP($AP53,ITAVI_2013_volailles!$C:$J,7,FALSE)*$AH26/1000*$AR53/100*AJ79-L426)</f>
        <v>0</v>
      </c>
      <c r="AP452" s="482">
        <f ca="1">IF(ISERROR(VLOOKUP($AP53,ITAVI_2013_volailles!$C:$J,7,FALSE)*$AH26/1000*$AR53/100*$AW53*AK79-M426),0,VLOOKUP($AP53,ITAVI_2013_volailles!$C:$J,7,FALSE)*$AH26/1000*$AR53/100*$AW53*AK79-M426)</f>
        <v>0</v>
      </c>
      <c r="AQ452" s="482">
        <f ca="1">IF(ISERROR(VLOOKUP($AP53,ITAVI_2013_volailles!$C:$J,7,FALSE)*$AH26/1000*$AR53/100*AK79-M426),0,VLOOKUP($AP53,ITAVI_2013_volailles!$C:$J,7,FALSE)*$AH26/1000*$AR53/100*AK79-M426)</f>
        <v>0</v>
      </c>
      <c r="AR452" s="482">
        <f ca="1">(AQ452-AP452)*'Donnees d''entrée'!$C$493</f>
        <v>0</v>
      </c>
      <c r="AS452" s="482">
        <f t="shared" ca="1" si="683"/>
        <v>0</v>
      </c>
      <c r="AT452" s="486">
        <f t="shared" si="684"/>
        <v>0</v>
      </c>
      <c r="AU452" s="282">
        <f t="shared" ca="1" si="685"/>
        <v>0</v>
      </c>
      <c r="AV452" s="282">
        <f t="shared" ca="1" si="686"/>
        <v>0</v>
      </c>
      <c r="AW452" s="282">
        <f t="shared" ca="1" si="687"/>
        <v>0</v>
      </c>
      <c r="AX452" s="282">
        <f ca="1">IF(ISERROR(VLOOKUP($BB53,ITAVI_2013_volailles!$C:$J,7,FALSE)*$AP26/1000*$BD53/100*$BI53*AP79-N426),0,VLOOKUP($BB53,ITAVI_2013_volailles!$C:$J,7,FALSE)*$AP26/1000*$BD53/100*$BI53*AP79-N426)</f>
        <v>0</v>
      </c>
      <c r="AY452" s="482">
        <f ca="1">IF(ISERROR(VLOOKUP($BB53,ITAVI_2013_volailles!$C:$J,7,FALSE)*$AP26/1000*$BD53/100*AP79-N426),0,VLOOKUP($BB53,ITAVI_2013_volailles!$C:$J,7,FALSE)*$AP26/1000*$BD53/100*AP79-N426)</f>
        <v>0</v>
      </c>
      <c r="AZ452" s="482">
        <f ca="1">IF(ISERROR(VLOOKUP($BB53,ITAVI_2013_volailles!$C:$J,7,FALSE)*$AP26/1000*$BD53/100*$BI53*AQ79-O426),0,VLOOKUP($BB53,ITAVI_2013_volailles!$C:$J,7,FALSE)*$AP26/1000*$BD53/100*$BI53*AQ79-O426)</f>
        <v>0</v>
      </c>
      <c r="BA452" s="482">
        <f ca="1">IF(ISERROR(VLOOKUP($BB53,ITAVI_2013_volailles!$C:$J,7,FALSE)*$AP26/1000*$BD53/100*AQ79-O426),0,VLOOKUP($BB53,ITAVI_2013_volailles!$C:$J,7,FALSE)*$AP26/1000*$BD53/100*AQ79-O426)</f>
        <v>0</v>
      </c>
      <c r="BB452" s="482">
        <f ca="1">IF(ISERROR(VLOOKUP($BB53,ITAVI_2013_volailles!$C:$J,7,FALSE)*$AP26/1000*$BD53/100*$BI53*AR79-P426),0,VLOOKUP($BB53,ITAVI_2013_volailles!$C:$J,7,FALSE)*$AP26/1000*$BD53/100*$BI53*AR79-P426)</f>
        <v>0</v>
      </c>
      <c r="BC452" s="482">
        <f ca="1">IF(ISERROR(VLOOKUP($BB53,ITAVI_2013_volailles!$C:$J,7,FALSE)*$AP26/1000*$BD53/100*AR79-P426),0,VLOOKUP($BB53,ITAVI_2013_volailles!$C:$J,7,FALSE)*$AP26/1000*$BD53/100*AR79-P426)</f>
        <v>0</v>
      </c>
      <c r="BD452" s="482">
        <f ca="1">(BC452-BB452)*'Donnees d''entrée'!$C$493</f>
        <v>0</v>
      </c>
      <c r="BE452" s="482">
        <f t="shared" ca="1" si="688"/>
        <v>0</v>
      </c>
      <c r="BF452" s="486">
        <f t="shared" si="689"/>
        <v>0</v>
      </c>
      <c r="BG452" s="282">
        <f t="shared" ca="1" si="690"/>
        <v>0</v>
      </c>
      <c r="BH452" s="282">
        <f t="shared" ca="1" si="691"/>
        <v>0</v>
      </c>
      <c r="BI452" s="282">
        <f t="shared" ca="1" si="692"/>
        <v>0</v>
      </c>
      <c r="BK452" s="340">
        <f t="shared" ca="1" si="693"/>
        <v>0</v>
      </c>
    </row>
    <row r="453" spans="1:63" x14ac:dyDescent="0.25">
      <c r="A453" s="279">
        <v>9</v>
      </c>
      <c r="B453" s="282">
        <f ca="1">IF(ISERROR(VLOOKUP($F54,ITAVI_2013_volailles!$C:$J,7,FALSE)*$J27/1000*$H54/100*$M54*N80-B427),0,VLOOKUP($F54,ITAVI_2013_volailles!$C:$J,7,FALSE)*$J27/1000*$H54/100*$M54*N80-B427)</f>
        <v>0</v>
      </c>
      <c r="C453" s="482">
        <f ca="1">IF(ISERROR(VLOOKUP($F54,ITAVI_2013_volailles!$C:$J,7,FALSE)*$J27/1000*$H54/100*N80-B427),0,VLOOKUP($F54,ITAVI_2013_volailles!$C:$J,7,FALSE)*$J27/1000*$H54/100*N80-B427)</f>
        <v>0</v>
      </c>
      <c r="D453" s="482">
        <f ca="1">IF(ISERROR(VLOOKUP($F54,ITAVI_2013_volailles!$C:$J,7,FALSE)*$J27/1000*$H54/100*$M54*O80-C427),0,VLOOKUP($F54,ITAVI_2013_volailles!$C:$J,7,FALSE)*$J27/1000*$H54/100*$M54*O80-C427)</f>
        <v>0</v>
      </c>
      <c r="E453" s="482">
        <f ca="1">IF(ISERROR(VLOOKUP($F54,ITAVI_2013_volailles!$C:$J,7,FALSE)*$J27/1000*$H54/100*O80-C427),0,VLOOKUP($F54,ITAVI_2013_volailles!$C:$J,7,FALSE)*$J27/1000*$H54/100*O80-C427)</f>
        <v>0</v>
      </c>
      <c r="F453" s="482">
        <f ca="1">IF(ISERROR(VLOOKUP($F54,ITAVI_2013_volailles!$C:$J,7,FALSE)*$J27/1000*$H54/100*$M54*P80-D427),0,VLOOKUP($F54,ITAVI_2013_volailles!$C:$J,7,FALSE)*$J27/1000*$H54/100*$M54*P80-D427)</f>
        <v>0</v>
      </c>
      <c r="G453" s="482">
        <f ca="1">IF(ISERROR(VLOOKUP($F54,ITAVI_2013_volailles!$C:$J,7,FALSE)*$J27/1000*$H54/100*P80-D427),0,VLOOKUP($F54,ITAVI_2013_volailles!$C:$J,7,FALSE)*$J27/1000*$H54/100*P80-D427)</f>
        <v>0</v>
      </c>
      <c r="H453" s="482">
        <f ca="1">(G453-F453)*'Donnees d''entrée'!$C$493</f>
        <v>0</v>
      </c>
      <c r="I453" s="482">
        <f t="shared" ca="1" si="668"/>
        <v>0</v>
      </c>
      <c r="J453" s="485">
        <f t="shared" si="669"/>
        <v>0</v>
      </c>
      <c r="K453" s="282">
        <f t="shared" ca="1" si="670"/>
        <v>0</v>
      </c>
      <c r="L453" s="282">
        <f t="shared" ca="1" si="671"/>
        <v>0</v>
      </c>
      <c r="M453" s="282">
        <f t="shared" ca="1" si="672"/>
        <v>0</v>
      </c>
      <c r="N453" s="282">
        <f ca="1">IF(ISERROR(VLOOKUP($R54,ITAVI_2013_volailles!$C:$J,7,FALSE)*$R27/1000*$T54/100*$Y54*U80-E427),0,VLOOKUP($R54,ITAVI_2013_volailles!$C:$J,7,FALSE)*$R27/1000*$T54/100*$Y54*U80-E427)</f>
        <v>0</v>
      </c>
      <c r="O453" s="482">
        <f ca="1">IF(ISERROR(VLOOKUP($R54,ITAVI_2013_volailles!$C:$J,7,FALSE)*$R27/1000*$T54/100*U80-E427),0,VLOOKUP($R54,ITAVI_2013_volailles!$C:$J,7,FALSE)*$R27/1000*$T54/100*U80-E427)</f>
        <v>0</v>
      </c>
      <c r="P453" s="482">
        <f ca="1">IF(ISERROR(VLOOKUP($R54,ITAVI_2013_volailles!$C:$J,7,FALSE)*$R27/1000*$T54/100*$Y54*V80-F427),0,VLOOKUP($R54,ITAVI_2013_volailles!$C:$J,7,FALSE)*$R27/1000*$T54/100*$Y54*V80-F427)</f>
        <v>0</v>
      </c>
      <c r="Q453" s="482">
        <f ca="1">IF(ISERROR(VLOOKUP($R54,ITAVI_2013_volailles!$C:$J,7,FALSE)*$R27/1000*$T54/100*V80-F427),0,VLOOKUP($R54,ITAVI_2013_volailles!$C:$J,7,FALSE)*$R27/1000*$T54/100*V80-F427)</f>
        <v>0</v>
      </c>
      <c r="R453" s="482">
        <f ca="1">IF(ISERROR(VLOOKUP($R54,ITAVI_2013_volailles!$C:$J,7,FALSE)*$R27/1000*$T54/100*$Y54*W80-G427),0,VLOOKUP($R54,ITAVI_2013_volailles!$C:$J,7,FALSE)*$R27/1000*$T54/100*$Y54*W80-G427)</f>
        <v>0</v>
      </c>
      <c r="S453" s="482">
        <f ca="1">IF(ISERROR(VLOOKUP($R54,ITAVI_2013_volailles!$C:$J,7,FALSE)*$R27/1000*$T54/100*W80-G427),0,VLOOKUP($R54,ITAVI_2013_volailles!$C:$J,7,FALSE)*$R27/1000*$T54/100*W80-G427)</f>
        <v>0</v>
      </c>
      <c r="T453" s="482">
        <f ca="1">(S453-R453)*'Donnees d''entrée'!$C$493</f>
        <v>0</v>
      </c>
      <c r="U453" s="482">
        <f t="shared" ca="1" si="673"/>
        <v>0</v>
      </c>
      <c r="V453" s="486">
        <f t="shared" si="674"/>
        <v>0</v>
      </c>
      <c r="W453" s="282">
        <f t="shared" ca="1" si="675"/>
        <v>0</v>
      </c>
      <c r="X453" s="282">
        <f t="shared" ca="1" si="676"/>
        <v>0</v>
      </c>
      <c r="Y453" s="282">
        <f t="shared" ca="1" si="677"/>
        <v>0</v>
      </c>
      <c r="Z453" s="282">
        <f ca="1">IF(ISERROR(VLOOKUP($AD54,ITAVI_2013_volailles!$C:$J,7,FALSE)*$Z27/1000*$AF54/100*$AK54*AB80-H427),0,VLOOKUP($AD54,ITAVI_2013_volailles!$C:$J,7,FALSE)*$Z27/1000*$AF54/100*$AK54*AB80-H427)</f>
        <v>0</v>
      </c>
      <c r="AA453" s="482">
        <f ca="1">IF(ISERROR(VLOOKUP($AD54,ITAVI_2013_volailles!$C:$J,7,FALSE)*$Z27/1000*$AF54/100*AB80-H427),0,VLOOKUP($AD54,ITAVI_2013_volailles!$C:$J,7,FALSE)*$Z27/1000*$AF54/100*AB80-H427)</f>
        <v>0</v>
      </c>
      <c r="AB453" s="482">
        <f ca="1">IF(ISERROR(VLOOKUP($AD54,ITAVI_2013_volailles!$C:$J,7,FALSE)*$Z27/1000*$AF54/100*$AK54*AC80-I427),0,VLOOKUP($AD54,ITAVI_2013_volailles!$C:$J,7,FALSE)*$Z27/1000*$AF54/100*$AK54*AC80-I427)</f>
        <v>0</v>
      </c>
      <c r="AC453" s="482">
        <f ca="1">IF(ISERROR(VLOOKUP($AD54,ITAVI_2013_volailles!$C:$J,7,FALSE)*$Z27/1000*$AF54/100*AC80-I427),0,VLOOKUP($AD54,ITAVI_2013_volailles!$C:$J,7,FALSE)*$Z27/1000*$AF54/100*AC80-I427)</f>
        <v>0</v>
      </c>
      <c r="AD453" s="482">
        <f ca="1">IF(ISERROR(VLOOKUP($AD54,ITAVI_2013_volailles!$C:$J,7,FALSE)*$Z27/1000*$AF54/100*$AK54*AD80-J427),0,VLOOKUP($AD54,ITAVI_2013_volailles!$C:$J,7,FALSE)*$Z27/1000*$AF54/100*$AK54*AD80-J427)</f>
        <v>0</v>
      </c>
      <c r="AE453" s="482">
        <f ca="1">IF(ISERROR(VLOOKUP($AD54,ITAVI_2013_volailles!$C:$J,7,FALSE)*$Z27/1000*$AF54/100*AD80-J427),0,VLOOKUP($AD54,ITAVI_2013_volailles!$C:$J,7,FALSE)*$Z27/1000*$AF54/100*AD80-J427)</f>
        <v>0</v>
      </c>
      <c r="AF453" s="482">
        <f ca="1">(AE453-AD453)*'Donnees d''entrée'!$C$493</f>
        <v>0</v>
      </c>
      <c r="AG453" s="482">
        <f t="shared" ca="1" si="678"/>
        <v>0</v>
      </c>
      <c r="AH453" s="486">
        <f t="shared" si="679"/>
        <v>0</v>
      </c>
      <c r="AI453" s="282">
        <f t="shared" ca="1" si="680"/>
        <v>0</v>
      </c>
      <c r="AJ453" s="282">
        <f t="shared" ca="1" si="681"/>
        <v>0</v>
      </c>
      <c r="AK453" s="282">
        <f t="shared" ca="1" si="682"/>
        <v>0</v>
      </c>
      <c r="AL453" s="282">
        <f ca="1">IF(ISERROR(VLOOKUP($AP54,ITAVI_2013_volailles!$C:$J,7,FALSE)*$AH27/1000*$AR54/100*$AW54*AI80-K427),0,VLOOKUP($AP54,ITAVI_2013_volailles!$C:$J,7,FALSE)*$AH27/1000*$AR54/100*$AW54*AI80-K427)</f>
        <v>0</v>
      </c>
      <c r="AM453" s="482">
        <f ca="1">IF(ISERROR(VLOOKUP($AP54,ITAVI_2013_volailles!$C:$J,7,FALSE)*$AH27/1000*$AR54/100*AI80-K427),0,VLOOKUP($AP54,ITAVI_2013_volailles!$C:$J,7,FALSE)*$AH27/1000*$AR54/100*AI80-K427)</f>
        <v>0</v>
      </c>
      <c r="AN453" s="482">
        <f ca="1">IF(ISERROR(VLOOKUP($AP54,ITAVI_2013_volailles!$C:$J,7,FALSE)*$AH27/1000*$AR54/100*$AW54*AJ80-L427),0,VLOOKUP($AP54,ITAVI_2013_volailles!$C:$J,7,FALSE)*$AH27/1000*$AR54/100*$AW54*AJ80-L427)</f>
        <v>0</v>
      </c>
      <c r="AO453" s="482">
        <f ca="1">IF(ISERROR(VLOOKUP($AP54,ITAVI_2013_volailles!$C:$J,7,FALSE)*$AH27/1000*$AR54/100*AJ80-L427),0,VLOOKUP($AP54,ITAVI_2013_volailles!$C:$J,7,FALSE)*$AH27/1000*$AR54/100*AJ80-L427)</f>
        <v>0</v>
      </c>
      <c r="AP453" s="482">
        <f ca="1">IF(ISERROR(VLOOKUP($AP54,ITAVI_2013_volailles!$C:$J,7,FALSE)*$AH27/1000*$AR54/100*$AW54*AK80-M427),0,VLOOKUP($AP54,ITAVI_2013_volailles!$C:$J,7,FALSE)*$AH27/1000*$AR54/100*$AW54*AK80-M427)</f>
        <v>0</v>
      </c>
      <c r="AQ453" s="482">
        <f ca="1">IF(ISERROR(VLOOKUP($AP54,ITAVI_2013_volailles!$C:$J,7,FALSE)*$AH27/1000*$AR54/100*AK80-M427),0,VLOOKUP($AP54,ITAVI_2013_volailles!$C:$J,7,FALSE)*$AH27/1000*$AR54/100*AK80-M427)</f>
        <v>0</v>
      </c>
      <c r="AR453" s="482">
        <f ca="1">(AQ453-AP453)*'Donnees d''entrée'!$C$493</f>
        <v>0</v>
      </c>
      <c r="AS453" s="482">
        <f t="shared" ca="1" si="683"/>
        <v>0</v>
      </c>
      <c r="AT453" s="486">
        <f t="shared" si="684"/>
        <v>0</v>
      </c>
      <c r="AU453" s="282">
        <f t="shared" ca="1" si="685"/>
        <v>0</v>
      </c>
      <c r="AV453" s="282">
        <f t="shared" ca="1" si="686"/>
        <v>0</v>
      </c>
      <c r="AW453" s="282">
        <f t="shared" ca="1" si="687"/>
        <v>0</v>
      </c>
      <c r="AX453" s="282">
        <f ca="1">IF(ISERROR(VLOOKUP($BB54,ITAVI_2013_volailles!$C:$J,7,FALSE)*$AP27/1000*$BD54/100*$BI54*AP80-N427),0,VLOOKUP($BB54,ITAVI_2013_volailles!$C:$J,7,FALSE)*$AP27/1000*$BD54/100*$BI54*AP80-N427)</f>
        <v>0</v>
      </c>
      <c r="AY453" s="482">
        <f ca="1">IF(ISERROR(VLOOKUP($BB54,ITAVI_2013_volailles!$C:$J,7,FALSE)*$AP27/1000*$BD54/100*AP80-N427),0,VLOOKUP($BB54,ITAVI_2013_volailles!$C:$J,7,FALSE)*$AP27/1000*$BD54/100*AP80-N427)</f>
        <v>0</v>
      </c>
      <c r="AZ453" s="482">
        <f ca="1">IF(ISERROR(VLOOKUP($BB54,ITAVI_2013_volailles!$C:$J,7,FALSE)*$AP27/1000*$BD54/100*$BI54*AQ80-O427),0,VLOOKUP($BB54,ITAVI_2013_volailles!$C:$J,7,FALSE)*$AP27/1000*$BD54/100*$BI54*AQ80-O427)</f>
        <v>0</v>
      </c>
      <c r="BA453" s="482">
        <f ca="1">IF(ISERROR(VLOOKUP($BB54,ITAVI_2013_volailles!$C:$J,7,FALSE)*$AP27/1000*$BD54/100*AQ80-O427),0,VLOOKUP($BB54,ITAVI_2013_volailles!$C:$J,7,FALSE)*$AP27/1000*$BD54/100*AQ80-O427)</f>
        <v>0</v>
      </c>
      <c r="BB453" s="482">
        <f ca="1">IF(ISERROR(VLOOKUP($BB54,ITAVI_2013_volailles!$C:$J,7,FALSE)*$AP27/1000*$BD54/100*$BI54*AR80-P427),0,VLOOKUP($BB54,ITAVI_2013_volailles!$C:$J,7,FALSE)*$AP27/1000*$BD54/100*$BI54*AR80-P427)</f>
        <v>0</v>
      </c>
      <c r="BC453" s="482">
        <f ca="1">IF(ISERROR(VLOOKUP($BB54,ITAVI_2013_volailles!$C:$J,7,FALSE)*$AP27/1000*$BD54/100*AR80-P427),0,VLOOKUP($BB54,ITAVI_2013_volailles!$C:$J,7,FALSE)*$AP27/1000*$BD54/100*AR80-P427)</f>
        <v>0</v>
      </c>
      <c r="BD453" s="482">
        <f ca="1">(BC453-BB453)*'Donnees d''entrée'!$C$493</f>
        <v>0</v>
      </c>
      <c r="BE453" s="482">
        <f t="shared" ca="1" si="688"/>
        <v>0</v>
      </c>
      <c r="BF453" s="486">
        <f t="shared" si="689"/>
        <v>0</v>
      </c>
      <c r="BG453" s="282">
        <f t="shared" ca="1" si="690"/>
        <v>0</v>
      </c>
      <c r="BH453" s="282">
        <f t="shared" ca="1" si="691"/>
        <v>0</v>
      </c>
      <c r="BI453" s="282">
        <f t="shared" ca="1" si="692"/>
        <v>0</v>
      </c>
      <c r="BK453" s="340">
        <f t="shared" ca="1" si="693"/>
        <v>0</v>
      </c>
    </row>
    <row r="454" spans="1:63" x14ac:dyDescent="0.25">
      <c r="A454" s="279">
        <v>10</v>
      </c>
      <c r="B454" s="282">
        <f ca="1">IF(ISERROR(VLOOKUP($F55,ITAVI_2013_volailles!$C:$J,7,FALSE)*$J28/1000*$H55/100*$M55*N81-B428),0,VLOOKUP($F55,ITAVI_2013_volailles!$C:$J,7,FALSE)*$J28/1000*$H55/100*$M55*N81-B428)</f>
        <v>0</v>
      </c>
      <c r="C454" s="482">
        <f ca="1">IF(ISERROR(VLOOKUP($F55,ITAVI_2013_volailles!$C:$J,7,FALSE)*$J28/1000*$H55/100*N81-B428),0,VLOOKUP($F55,ITAVI_2013_volailles!$C:$J,7,FALSE)*$J28/1000*$H55/100*N81-B428)</f>
        <v>0</v>
      </c>
      <c r="D454" s="482">
        <f ca="1">IF(ISERROR(VLOOKUP($F55,ITAVI_2013_volailles!$C:$J,7,FALSE)*$J28/1000*$H55/100*$M55*O81-C428),0,VLOOKUP($F55,ITAVI_2013_volailles!$C:$J,7,FALSE)*$J28/1000*$H55/100*$M55*O81-C428)</f>
        <v>0</v>
      </c>
      <c r="E454" s="482">
        <f ca="1">IF(ISERROR(VLOOKUP($F55,ITAVI_2013_volailles!$C:$J,7,FALSE)*$J28/1000*$H55/100*O81-C428),0,VLOOKUP($F55,ITAVI_2013_volailles!$C:$J,7,FALSE)*$J28/1000*$H55/100*O81-C428)</f>
        <v>0</v>
      </c>
      <c r="F454" s="482">
        <f ca="1">IF(ISERROR(VLOOKUP($F55,ITAVI_2013_volailles!$C:$J,7,FALSE)*$J28/1000*$H55/100*$M55*P81-D428),0,VLOOKUP($F55,ITAVI_2013_volailles!$C:$J,7,FALSE)*$J28/1000*$H55/100*$M55*P81-D428)</f>
        <v>0</v>
      </c>
      <c r="G454" s="482">
        <f ca="1">IF(ISERROR(VLOOKUP($F55,ITAVI_2013_volailles!$C:$J,7,FALSE)*$J28/1000*$H55/100*P81-D428),0,VLOOKUP($F55,ITAVI_2013_volailles!$C:$J,7,FALSE)*$J28/1000*$H55/100*P81-D428)</f>
        <v>0</v>
      </c>
      <c r="H454" s="482">
        <f ca="1">(G454-F454)*'Donnees d''entrée'!$C$493</f>
        <v>0</v>
      </c>
      <c r="I454" s="482">
        <f t="shared" ca="1" si="668"/>
        <v>0</v>
      </c>
      <c r="J454" s="485">
        <f t="shared" si="669"/>
        <v>0</v>
      </c>
      <c r="K454" s="282">
        <f t="shared" ca="1" si="670"/>
        <v>0</v>
      </c>
      <c r="L454" s="282">
        <f t="shared" ca="1" si="671"/>
        <v>0</v>
      </c>
      <c r="M454" s="282">
        <f t="shared" ca="1" si="672"/>
        <v>0</v>
      </c>
      <c r="N454" s="282">
        <f ca="1">IF(ISERROR(VLOOKUP($R55,ITAVI_2013_volailles!$C:$J,7,FALSE)*$R28/1000*$T55/100*$Y55*U81-E428),0,VLOOKUP($R55,ITAVI_2013_volailles!$C:$J,7,FALSE)*$R28/1000*$T55/100*$Y55*U81-E428)</f>
        <v>0</v>
      </c>
      <c r="O454" s="482">
        <f ca="1">IF(ISERROR(VLOOKUP($R55,ITAVI_2013_volailles!$C:$J,7,FALSE)*$R28/1000*$T55/100*U81-E428),0,VLOOKUP($R55,ITAVI_2013_volailles!$C:$J,7,FALSE)*$R28/1000*$T55/100*U81-E428)</f>
        <v>0</v>
      </c>
      <c r="P454" s="482">
        <f ca="1">IF(ISERROR(VLOOKUP($R55,ITAVI_2013_volailles!$C:$J,7,FALSE)*$R28/1000*$T55/100*$Y55*V81-F428),0,VLOOKUP($R55,ITAVI_2013_volailles!$C:$J,7,FALSE)*$R28/1000*$T55/100*$Y55*V81-F428)</f>
        <v>0</v>
      </c>
      <c r="Q454" s="482">
        <f ca="1">IF(ISERROR(VLOOKUP($R55,ITAVI_2013_volailles!$C:$J,7,FALSE)*$R28/1000*$T55/100*V81-F428),0,VLOOKUP($R55,ITAVI_2013_volailles!$C:$J,7,FALSE)*$R28/1000*$T55/100*V81-F428)</f>
        <v>0</v>
      </c>
      <c r="R454" s="482">
        <f ca="1">IF(ISERROR(VLOOKUP($R55,ITAVI_2013_volailles!$C:$J,7,FALSE)*$R28/1000*$T55/100*$Y55*W81-G428),0,VLOOKUP($R55,ITAVI_2013_volailles!$C:$J,7,FALSE)*$R28/1000*$T55/100*$Y55*W81-G428)</f>
        <v>0</v>
      </c>
      <c r="S454" s="482">
        <f ca="1">IF(ISERROR(VLOOKUP($R55,ITAVI_2013_volailles!$C:$J,7,FALSE)*$R28/1000*$T55/100*W81-G428),0,VLOOKUP($R55,ITAVI_2013_volailles!$C:$J,7,FALSE)*$R28/1000*$T55/100*W81-G428)</f>
        <v>0</v>
      </c>
      <c r="T454" s="482">
        <f ca="1">(S454-R454)*'Donnees d''entrée'!$C$493</f>
        <v>0</v>
      </c>
      <c r="U454" s="482">
        <f t="shared" ca="1" si="673"/>
        <v>0</v>
      </c>
      <c r="V454" s="486">
        <f t="shared" si="674"/>
        <v>0</v>
      </c>
      <c r="W454" s="282">
        <f t="shared" ca="1" si="675"/>
        <v>0</v>
      </c>
      <c r="X454" s="282">
        <f t="shared" ca="1" si="676"/>
        <v>0</v>
      </c>
      <c r="Y454" s="282">
        <f t="shared" ca="1" si="677"/>
        <v>0</v>
      </c>
      <c r="Z454" s="282">
        <f ca="1">IF(ISERROR(VLOOKUP($AD55,ITAVI_2013_volailles!$C:$J,7,FALSE)*$Z28/1000*$AF55/100*$AK55*AB81-H428),0,VLOOKUP($AD55,ITAVI_2013_volailles!$C:$J,7,FALSE)*$Z28/1000*$AF55/100*$AK55*AB81-H428)</f>
        <v>0</v>
      </c>
      <c r="AA454" s="482">
        <f ca="1">IF(ISERROR(VLOOKUP($AD55,ITAVI_2013_volailles!$C:$J,7,FALSE)*$Z28/1000*$AF55/100*AB81-H428),0,VLOOKUP($AD55,ITAVI_2013_volailles!$C:$J,7,FALSE)*$Z28/1000*$AF55/100*AB81-H428)</f>
        <v>0</v>
      </c>
      <c r="AB454" s="482">
        <f ca="1">IF(ISERROR(VLOOKUP($AD55,ITAVI_2013_volailles!$C:$J,7,FALSE)*$Z28/1000*$AF55/100*$AK55*AC81-I428),0,VLOOKUP($AD55,ITAVI_2013_volailles!$C:$J,7,FALSE)*$Z28/1000*$AF55/100*$AK55*AC81-I428)</f>
        <v>0</v>
      </c>
      <c r="AC454" s="482">
        <f ca="1">IF(ISERROR(VLOOKUP($AD55,ITAVI_2013_volailles!$C:$J,7,FALSE)*$Z28/1000*$AF55/100*AC81-I428),0,VLOOKUP($AD55,ITAVI_2013_volailles!$C:$J,7,FALSE)*$Z28/1000*$AF55/100*AC81-I428)</f>
        <v>0</v>
      </c>
      <c r="AD454" s="482">
        <f ca="1">IF(ISERROR(VLOOKUP($AD55,ITAVI_2013_volailles!$C:$J,7,FALSE)*$Z28/1000*$AF55/100*$AK55*AD81-J428),0,VLOOKUP($AD55,ITAVI_2013_volailles!$C:$J,7,FALSE)*$Z28/1000*$AF55/100*$AK55*AD81-J428)</f>
        <v>0</v>
      </c>
      <c r="AE454" s="482">
        <f ca="1">IF(ISERROR(VLOOKUP($AD55,ITAVI_2013_volailles!$C:$J,7,FALSE)*$Z28/1000*$AF55/100*AD81-J428),0,VLOOKUP($AD55,ITAVI_2013_volailles!$C:$J,7,FALSE)*$Z28/1000*$AF55/100*AD81-J428)</f>
        <v>0</v>
      </c>
      <c r="AF454" s="482">
        <f ca="1">(AE454-AD454)*'Donnees d''entrée'!$C$493</f>
        <v>0</v>
      </c>
      <c r="AG454" s="482">
        <f t="shared" ca="1" si="678"/>
        <v>0</v>
      </c>
      <c r="AH454" s="486">
        <f t="shared" si="679"/>
        <v>0</v>
      </c>
      <c r="AI454" s="282">
        <f t="shared" ca="1" si="680"/>
        <v>0</v>
      </c>
      <c r="AJ454" s="282">
        <f t="shared" ca="1" si="681"/>
        <v>0</v>
      </c>
      <c r="AK454" s="282">
        <f t="shared" ca="1" si="682"/>
        <v>0</v>
      </c>
      <c r="AL454" s="282">
        <f ca="1">IF(ISERROR(VLOOKUP($AP55,ITAVI_2013_volailles!$C:$J,7,FALSE)*$AH28/1000*$AR55/100*$AW55*AI81-K428),0,VLOOKUP($AP55,ITAVI_2013_volailles!$C:$J,7,FALSE)*$AH28/1000*$AR55/100*$AW55*AI81-K428)</f>
        <v>0</v>
      </c>
      <c r="AM454" s="482">
        <f ca="1">IF(ISERROR(VLOOKUP($AP55,ITAVI_2013_volailles!$C:$J,7,FALSE)*$AH28/1000*$AR55/100*AI81-K428),0,VLOOKUP($AP55,ITAVI_2013_volailles!$C:$J,7,FALSE)*$AH28/1000*$AR55/100*AI81-K428)</f>
        <v>0</v>
      </c>
      <c r="AN454" s="482">
        <f ca="1">IF(ISERROR(VLOOKUP($AP55,ITAVI_2013_volailles!$C:$J,7,FALSE)*$AH28/1000*$AR55/100*$AW55*AJ81-L428),0,VLOOKUP($AP55,ITAVI_2013_volailles!$C:$J,7,FALSE)*$AH28/1000*$AR55/100*$AW55*AJ81-L428)</f>
        <v>0</v>
      </c>
      <c r="AO454" s="482">
        <f ca="1">IF(ISERROR(VLOOKUP($AP55,ITAVI_2013_volailles!$C:$J,7,FALSE)*$AH28/1000*$AR55/100*AJ81-L428),0,VLOOKUP($AP55,ITAVI_2013_volailles!$C:$J,7,FALSE)*$AH28/1000*$AR55/100*AJ81-L428)</f>
        <v>0</v>
      </c>
      <c r="AP454" s="482">
        <f ca="1">IF(ISERROR(VLOOKUP($AP55,ITAVI_2013_volailles!$C:$J,7,FALSE)*$AH28/1000*$AR55/100*$AW55*AK81-M428),0,VLOOKUP($AP55,ITAVI_2013_volailles!$C:$J,7,FALSE)*$AH28/1000*$AR55/100*$AW55*AK81-M428)</f>
        <v>0</v>
      </c>
      <c r="AQ454" s="482">
        <f ca="1">IF(ISERROR(VLOOKUP($AP55,ITAVI_2013_volailles!$C:$J,7,FALSE)*$AH28/1000*$AR55/100*AK81-M428),0,VLOOKUP($AP55,ITAVI_2013_volailles!$C:$J,7,FALSE)*$AH28/1000*$AR55/100*AK81-M428)</f>
        <v>0</v>
      </c>
      <c r="AR454" s="482">
        <f ca="1">(AQ454-AP454)*'Donnees d''entrée'!$C$493</f>
        <v>0</v>
      </c>
      <c r="AS454" s="482">
        <f t="shared" ca="1" si="683"/>
        <v>0</v>
      </c>
      <c r="AT454" s="486">
        <f t="shared" si="684"/>
        <v>0</v>
      </c>
      <c r="AU454" s="282">
        <f t="shared" ca="1" si="685"/>
        <v>0</v>
      </c>
      <c r="AV454" s="282">
        <f t="shared" ca="1" si="686"/>
        <v>0</v>
      </c>
      <c r="AW454" s="282">
        <f t="shared" ca="1" si="687"/>
        <v>0</v>
      </c>
      <c r="AX454" s="282">
        <f ca="1">IF(ISERROR(VLOOKUP($BB55,ITAVI_2013_volailles!$C:$J,7,FALSE)*$AP28/1000*$BD55/100*$BI55*AP81-N428),0,VLOOKUP($BB55,ITAVI_2013_volailles!$C:$J,7,FALSE)*$AP28/1000*$BD55/100*$BI55*AP81-N428)</f>
        <v>0</v>
      </c>
      <c r="AY454" s="482">
        <f ca="1">IF(ISERROR(VLOOKUP($BB55,ITAVI_2013_volailles!$C:$J,7,FALSE)*$AP28/1000*$BD55/100*AP81-N428),0,VLOOKUP($BB55,ITAVI_2013_volailles!$C:$J,7,FALSE)*$AP28/1000*$BD55/100*AP81-N428)</f>
        <v>0</v>
      </c>
      <c r="AZ454" s="482">
        <f ca="1">IF(ISERROR(VLOOKUP($BB55,ITAVI_2013_volailles!$C:$J,7,FALSE)*$AP28/1000*$BD55/100*$BI55*AQ81-O428),0,VLOOKUP($BB55,ITAVI_2013_volailles!$C:$J,7,FALSE)*$AP28/1000*$BD55/100*$BI55*AQ81-O428)</f>
        <v>0</v>
      </c>
      <c r="BA454" s="482">
        <f ca="1">IF(ISERROR(VLOOKUP($BB55,ITAVI_2013_volailles!$C:$J,7,FALSE)*$AP28/1000*$BD55/100*AQ81-O428),0,VLOOKUP($BB55,ITAVI_2013_volailles!$C:$J,7,FALSE)*$AP28/1000*$BD55/100*AQ81-O428)</f>
        <v>0</v>
      </c>
      <c r="BB454" s="482">
        <f ca="1">IF(ISERROR(VLOOKUP($BB55,ITAVI_2013_volailles!$C:$J,7,FALSE)*$AP28/1000*$BD55/100*$BI55*AR81-P428),0,VLOOKUP($BB55,ITAVI_2013_volailles!$C:$J,7,FALSE)*$AP28/1000*$BD55/100*$BI55*AR81-P428)</f>
        <v>0</v>
      </c>
      <c r="BC454" s="482">
        <f ca="1">IF(ISERROR(VLOOKUP($BB55,ITAVI_2013_volailles!$C:$J,7,FALSE)*$AP28/1000*$BD55/100*AR81-P428),0,VLOOKUP($BB55,ITAVI_2013_volailles!$C:$J,7,FALSE)*$AP28/1000*$BD55/100*AR81-P428)</f>
        <v>0</v>
      </c>
      <c r="BD454" s="482">
        <f ca="1">(BC454-BB454)*'Donnees d''entrée'!$C$493</f>
        <v>0</v>
      </c>
      <c r="BE454" s="482">
        <f t="shared" ca="1" si="688"/>
        <v>0</v>
      </c>
      <c r="BF454" s="486">
        <f t="shared" si="689"/>
        <v>0</v>
      </c>
      <c r="BG454" s="282">
        <f t="shared" ca="1" si="690"/>
        <v>0</v>
      </c>
      <c r="BH454" s="282">
        <f t="shared" ca="1" si="691"/>
        <v>0</v>
      </c>
      <c r="BI454" s="282">
        <f t="shared" ca="1" si="692"/>
        <v>0</v>
      </c>
      <c r="BK454" s="340">
        <f t="shared" ca="1" si="693"/>
        <v>0</v>
      </c>
    </row>
    <row r="455" spans="1:63" x14ac:dyDescent="0.25">
      <c r="A455" s="279">
        <v>11</v>
      </c>
      <c r="B455" s="282">
        <f ca="1">IF(ISERROR(VLOOKUP($F56,ITAVI_2013_volailles!$C:$J,7,FALSE)*$J29/1000*$H56/100*$M56*N82-B429),0,VLOOKUP($F56,ITAVI_2013_volailles!$C:$J,7,FALSE)*$J29/1000*$H56/100*$M56*N82-B429)</f>
        <v>0</v>
      </c>
      <c r="C455" s="482">
        <f ca="1">IF(ISERROR(VLOOKUP($F56,ITAVI_2013_volailles!$C:$J,7,FALSE)*$J29/1000*$H56/100*N82-B429),0,VLOOKUP($F56,ITAVI_2013_volailles!$C:$J,7,FALSE)*$J29/1000*$H56/100*N82-B429)</f>
        <v>0</v>
      </c>
      <c r="D455" s="482">
        <f ca="1">IF(ISERROR(VLOOKUP($F56,ITAVI_2013_volailles!$C:$J,7,FALSE)*$J29/1000*$H56/100*$M56*O82-C429),0,VLOOKUP($F56,ITAVI_2013_volailles!$C:$J,7,FALSE)*$J29/1000*$H56/100*$M56*O82-C429)</f>
        <v>0</v>
      </c>
      <c r="E455" s="482">
        <f ca="1">IF(ISERROR(VLOOKUP($F56,ITAVI_2013_volailles!$C:$J,7,FALSE)*$J29/1000*$H56/100*O82-C429),0,VLOOKUP($F56,ITAVI_2013_volailles!$C:$J,7,FALSE)*$J29/1000*$H56/100*O82-C429)</f>
        <v>0</v>
      </c>
      <c r="F455" s="482">
        <f ca="1">IF(ISERROR(VLOOKUP($F56,ITAVI_2013_volailles!$C:$J,7,FALSE)*$J29/1000*$H56/100*$M56*P82-D429),0,VLOOKUP($F56,ITAVI_2013_volailles!$C:$J,7,FALSE)*$J29/1000*$H56/100*$M56*P82-D429)</f>
        <v>0</v>
      </c>
      <c r="G455" s="482">
        <f ca="1">IF(ISERROR(VLOOKUP($F56,ITAVI_2013_volailles!$C:$J,7,FALSE)*$J29/1000*$H56/100*P82-D429),0,VLOOKUP($F56,ITAVI_2013_volailles!$C:$J,7,FALSE)*$J29/1000*$H56/100*P82-D429)</f>
        <v>0</v>
      </c>
      <c r="H455" s="482">
        <f ca="1">(G455-F455)*'Donnees d''entrée'!$C$493</f>
        <v>0</v>
      </c>
      <c r="I455" s="482">
        <f t="shared" ca="1" si="668"/>
        <v>0</v>
      </c>
      <c r="J455" s="485">
        <f t="shared" si="669"/>
        <v>0</v>
      </c>
      <c r="K455" s="282">
        <f t="shared" ca="1" si="670"/>
        <v>0</v>
      </c>
      <c r="L455" s="282">
        <f t="shared" ca="1" si="671"/>
        <v>0</v>
      </c>
      <c r="M455" s="282">
        <f t="shared" ca="1" si="672"/>
        <v>0</v>
      </c>
      <c r="N455" s="282">
        <f ca="1">IF(ISERROR(VLOOKUP($R56,ITAVI_2013_volailles!$C:$J,7,FALSE)*$R29/1000*$T56/100*$Y56*U82-E429),0,VLOOKUP($R56,ITAVI_2013_volailles!$C:$J,7,FALSE)*$R29/1000*$T56/100*$Y56*U82-E429)</f>
        <v>0</v>
      </c>
      <c r="O455" s="482">
        <f ca="1">IF(ISERROR(VLOOKUP($R56,ITAVI_2013_volailles!$C:$J,7,FALSE)*$R29/1000*$T56/100*U82-E429),0,VLOOKUP($R56,ITAVI_2013_volailles!$C:$J,7,FALSE)*$R29/1000*$T56/100*U82-E429)</f>
        <v>0</v>
      </c>
      <c r="P455" s="482">
        <f ca="1">IF(ISERROR(VLOOKUP($R56,ITAVI_2013_volailles!$C:$J,7,FALSE)*$R29/1000*$T56/100*$Y56*V82-F429),0,VLOOKUP($R56,ITAVI_2013_volailles!$C:$J,7,FALSE)*$R29/1000*$T56/100*$Y56*V82-F429)</f>
        <v>0</v>
      </c>
      <c r="Q455" s="482">
        <f ca="1">IF(ISERROR(VLOOKUP($R56,ITAVI_2013_volailles!$C:$J,7,FALSE)*$R29/1000*$T56/100*V82-F429),0,VLOOKUP($R56,ITAVI_2013_volailles!$C:$J,7,FALSE)*$R29/1000*$T56/100*V82-F429)</f>
        <v>0</v>
      </c>
      <c r="R455" s="482">
        <f ca="1">IF(ISERROR(VLOOKUP($R56,ITAVI_2013_volailles!$C:$J,7,FALSE)*$R29/1000*$T56/100*$Y56*W82-G429),0,VLOOKUP($R56,ITAVI_2013_volailles!$C:$J,7,FALSE)*$R29/1000*$T56/100*$Y56*W82-G429)</f>
        <v>0</v>
      </c>
      <c r="S455" s="482">
        <f ca="1">IF(ISERROR(VLOOKUP($R56,ITAVI_2013_volailles!$C:$J,7,FALSE)*$R29/1000*$T56/100*W82-G429),0,VLOOKUP($R56,ITAVI_2013_volailles!$C:$J,7,FALSE)*$R29/1000*$T56/100*W82-G429)</f>
        <v>0</v>
      </c>
      <c r="T455" s="482">
        <f ca="1">(S455-R455)*'Donnees d''entrée'!$C$493</f>
        <v>0</v>
      </c>
      <c r="U455" s="482">
        <f t="shared" ca="1" si="673"/>
        <v>0</v>
      </c>
      <c r="V455" s="486">
        <f t="shared" si="674"/>
        <v>0</v>
      </c>
      <c r="W455" s="282">
        <f t="shared" ca="1" si="675"/>
        <v>0</v>
      </c>
      <c r="X455" s="282">
        <f t="shared" ca="1" si="676"/>
        <v>0</v>
      </c>
      <c r="Y455" s="282">
        <f t="shared" ca="1" si="677"/>
        <v>0</v>
      </c>
      <c r="Z455" s="282">
        <f ca="1">IF(ISERROR(VLOOKUP($AD56,ITAVI_2013_volailles!$C:$J,7,FALSE)*$Z29/1000*$AF56/100*$AK56*AB82-H429),0,VLOOKUP($AD56,ITAVI_2013_volailles!$C:$J,7,FALSE)*$Z29/1000*$AF56/100*$AK56*AB82-H429)</f>
        <v>0</v>
      </c>
      <c r="AA455" s="482">
        <f ca="1">IF(ISERROR(VLOOKUP($AD56,ITAVI_2013_volailles!$C:$J,7,FALSE)*$Z29/1000*$AF56/100*AB82-H429),0,VLOOKUP($AD56,ITAVI_2013_volailles!$C:$J,7,FALSE)*$Z29/1000*$AF56/100*AB82-H429)</f>
        <v>0</v>
      </c>
      <c r="AB455" s="482">
        <f ca="1">IF(ISERROR(VLOOKUP($AD56,ITAVI_2013_volailles!$C:$J,7,FALSE)*$Z29/1000*$AF56/100*$AK56*AC82-I429),0,VLOOKUP($AD56,ITAVI_2013_volailles!$C:$J,7,FALSE)*$Z29/1000*$AF56/100*$AK56*AC82-I429)</f>
        <v>0</v>
      </c>
      <c r="AC455" s="482">
        <f ca="1">IF(ISERROR(VLOOKUP($AD56,ITAVI_2013_volailles!$C:$J,7,FALSE)*$Z29/1000*$AF56/100*AC82-I429),0,VLOOKUP($AD56,ITAVI_2013_volailles!$C:$J,7,FALSE)*$Z29/1000*$AF56/100*AC82-I429)</f>
        <v>0</v>
      </c>
      <c r="AD455" s="482">
        <f ca="1">IF(ISERROR(VLOOKUP($AD56,ITAVI_2013_volailles!$C:$J,7,FALSE)*$Z29/1000*$AF56/100*$AK56*AD82-J429),0,VLOOKUP($AD56,ITAVI_2013_volailles!$C:$J,7,FALSE)*$Z29/1000*$AF56/100*$AK56*AD82-J429)</f>
        <v>0</v>
      </c>
      <c r="AE455" s="482">
        <f ca="1">IF(ISERROR(VLOOKUP($AD56,ITAVI_2013_volailles!$C:$J,7,FALSE)*$Z29/1000*$AF56/100*AD82-J429),0,VLOOKUP($AD56,ITAVI_2013_volailles!$C:$J,7,FALSE)*$Z29/1000*$AF56/100*AD82-J429)</f>
        <v>0</v>
      </c>
      <c r="AF455" s="482">
        <f ca="1">(AE455-AD455)*'Donnees d''entrée'!$C$493</f>
        <v>0</v>
      </c>
      <c r="AG455" s="482">
        <f t="shared" ca="1" si="678"/>
        <v>0</v>
      </c>
      <c r="AH455" s="486">
        <f t="shared" si="679"/>
        <v>0</v>
      </c>
      <c r="AI455" s="282">
        <f t="shared" ca="1" si="680"/>
        <v>0</v>
      </c>
      <c r="AJ455" s="282">
        <f t="shared" ca="1" si="681"/>
        <v>0</v>
      </c>
      <c r="AK455" s="282">
        <f t="shared" ca="1" si="682"/>
        <v>0</v>
      </c>
      <c r="AL455" s="282">
        <f ca="1">IF(ISERROR(VLOOKUP($AP56,ITAVI_2013_volailles!$C:$J,7,FALSE)*$AH29/1000*$AR56/100*$AW56*AI82-K429),0,VLOOKUP($AP56,ITAVI_2013_volailles!$C:$J,7,FALSE)*$AH29/1000*$AR56/100*$AW56*AI82-K429)</f>
        <v>0</v>
      </c>
      <c r="AM455" s="482">
        <f ca="1">IF(ISERROR(VLOOKUP($AP56,ITAVI_2013_volailles!$C:$J,7,FALSE)*$AH29/1000*$AR56/100*AI82-K429),0,VLOOKUP($AP56,ITAVI_2013_volailles!$C:$J,7,FALSE)*$AH29/1000*$AR56/100*AI82-K429)</f>
        <v>0</v>
      </c>
      <c r="AN455" s="482">
        <f ca="1">IF(ISERROR(VLOOKUP($AP56,ITAVI_2013_volailles!$C:$J,7,FALSE)*$AH29/1000*$AR56/100*$AW56*AJ82-L429),0,VLOOKUP($AP56,ITAVI_2013_volailles!$C:$J,7,FALSE)*$AH29/1000*$AR56/100*$AW56*AJ82-L429)</f>
        <v>0</v>
      </c>
      <c r="AO455" s="482">
        <f ca="1">IF(ISERROR(VLOOKUP($AP56,ITAVI_2013_volailles!$C:$J,7,FALSE)*$AH29/1000*$AR56/100*AJ82-L429),0,VLOOKUP($AP56,ITAVI_2013_volailles!$C:$J,7,FALSE)*$AH29/1000*$AR56/100*AJ82-L429)</f>
        <v>0</v>
      </c>
      <c r="AP455" s="482">
        <f ca="1">IF(ISERROR(VLOOKUP($AP56,ITAVI_2013_volailles!$C:$J,7,FALSE)*$AH29/1000*$AR56/100*$AW56*AK82-M429),0,VLOOKUP($AP56,ITAVI_2013_volailles!$C:$J,7,FALSE)*$AH29/1000*$AR56/100*$AW56*AK82-M429)</f>
        <v>0</v>
      </c>
      <c r="AQ455" s="482">
        <f ca="1">IF(ISERROR(VLOOKUP($AP56,ITAVI_2013_volailles!$C:$J,7,FALSE)*$AH29/1000*$AR56/100*AK82-M429),0,VLOOKUP($AP56,ITAVI_2013_volailles!$C:$J,7,FALSE)*$AH29/1000*$AR56/100*AK82-M429)</f>
        <v>0</v>
      </c>
      <c r="AR455" s="482">
        <f ca="1">(AQ455-AP455)*'Donnees d''entrée'!$C$493</f>
        <v>0</v>
      </c>
      <c r="AS455" s="482">
        <f t="shared" ca="1" si="683"/>
        <v>0</v>
      </c>
      <c r="AT455" s="486">
        <f t="shared" si="684"/>
        <v>0</v>
      </c>
      <c r="AU455" s="282">
        <f t="shared" ca="1" si="685"/>
        <v>0</v>
      </c>
      <c r="AV455" s="282">
        <f t="shared" ca="1" si="686"/>
        <v>0</v>
      </c>
      <c r="AW455" s="282">
        <f t="shared" ca="1" si="687"/>
        <v>0</v>
      </c>
      <c r="AX455" s="282">
        <f ca="1">IF(ISERROR(VLOOKUP($BB56,ITAVI_2013_volailles!$C:$J,7,FALSE)*$AP29/1000*$BD56/100*$BI56*AP82-N429),0,VLOOKUP($BB56,ITAVI_2013_volailles!$C:$J,7,FALSE)*$AP29/1000*$BD56/100*$BI56*AP82-N429)</f>
        <v>0</v>
      </c>
      <c r="AY455" s="482">
        <f ca="1">IF(ISERROR(VLOOKUP($BB56,ITAVI_2013_volailles!$C:$J,7,FALSE)*$AP29/1000*$BD56/100*AP82-N429),0,VLOOKUP($BB56,ITAVI_2013_volailles!$C:$J,7,FALSE)*$AP29/1000*$BD56/100*AP82-N429)</f>
        <v>0</v>
      </c>
      <c r="AZ455" s="482">
        <f ca="1">IF(ISERROR(VLOOKUP($BB56,ITAVI_2013_volailles!$C:$J,7,FALSE)*$AP29/1000*$BD56/100*$BI56*AQ82-O429),0,VLOOKUP($BB56,ITAVI_2013_volailles!$C:$J,7,FALSE)*$AP29/1000*$BD56/100*$BI56*AQ82-O429)</f>
        <v>0</v>
      </c>
      <c r="BA455" s="482">
        <f ca="1">IF(ISERROR(VLOOKUP($BB56,ITAVI_2013_volailles!$C:$J,7,FALSE)*$AP29/1000*$BD56/100*AQ82-O429),0,VLOOKUP($BB56,ITAVI_2013_volailles!$C:$J,7,FALSE)*$AP29/1000*$BD56/100*AQ82-O429)</f>
        <v>0</v>
      </c>
      <c r="BB455" s="482">
        <f ca="1">IF(ISERROR(VLOOKUP($BB56,ITAVI_2013_volailles!$C:$J,7,FALSE)*$AP29/1000*$BD56/100*$BI56*AR82-P429),0,VLOOKUP($BB56,ITAVI_2013_volailles!$C:$J,7,FALSE)*$AP29/1000*$BD56/100*$BI56*AR82-P429)</f>
        <v>0</v>
      </c>
      <c r="BC455" s="482">
        <f ca="1">IF(ISERROR(VLOOKUP($BB56,ITAVI_2013_volailles!$C:$J,7,FALSE)*$AP29/1000*$BD56/100*AR82-P429),0,VLOOKUP($BB56,ITAVI_2013_volailles!$C:$J,7,FALSE)*$AP29/1000*$BD56/100*AR82-P429)</f>
        <v>0</v>
      </c>
      <c r="BD455" s="482">
        <f ca="1">(BC455-BB455)*'Donnees d''entrée'!$C$493</f>
        <v>0</v>
      </c>
      <c r="BE455" s="482">
        <f t="shared" ca="1" si="688"/>
        <v>0</v>
      </c>
      <c r="BF455" s="486">
        <f t="shared" si="689"/>
        <v>0</v>
      </c>
      <c r="BG455" s="282">
        <f t="shared" ca="1" si="690"/>
        <v>0</v>
      </c>
      <c r="BH455" s="282">
        <f t="shared" ca="1" si="691"/>
        <v>0</v>
      </c>
      <c r="BI455" s="282">
        <f t="shared" ca="1" si="692"/>
        <v>0</v>
      </c>
      <c r="BK455" s="340">
        <f t="shared" ca="1" si="693"/>
        <v>0</v>
      </c>
    </row>
    <row r="456" spans="1:63" x14ac:dyDescent="0.25">
      <c r="A456" s="279">
        <v>12</v>
      </c>
      <c r="B456" s="282">
        <f ca="1">IF(ISERROR(VLOOKUP($F57,ITAVI_2013_volailles!$C:$J,7,FALSE)*$J30/1000*$H57/100*$M57*N83-B430),0,VLOOKUP($F57,ITAVI_2013_volailles!$C:$J,7,FALSE)*$J30/1000*$H57/100*$M57*N83-B430)</f>
        <v>0</v>
      </c>
      <c r="C456" s="482">
        <f ca="1">IF(ISERROR(VLOOKUP($F57,ITAVI_2013_volailles!$C:$J,7,FALSE)*$J30/1000*$H57/100*N83-B430),0,VLOOKUP($F57,ITAVI_2013_volailles!$C:$J,7,FALSE)*$J30/1000*$H57/100*N83-B430)</f>
        <v>0</v>
      </c>
      <c r="D456" s="482">
        <f ca="1">IF(ISERROR(VLOOKUP($F57,ITAVI_2013_volailles!$C:$J,7,FALSE)*$J30/1000*$H57/100*$M57*O83-C430),0,VLOOKUP($F57,ITAVI_2013_volailles!$C:$J,7,FALSE)*$J30/1000*$H57/100*$M57*O83-C430)</f>
        <v>0</v>
      </c>
      <c r="E456" s="482">
        <f ca="1">IF(ISERROR(VLOOKUP($F57,ITAVI_2013_volailles!$C:$J,7,FALSE)*$J30/1000*$H57/100*O83-C430),0,VLOOKUP($F57,ITAVI_2013_volailles!$C:$J,7,FALSE)*$J30/1000*$H57/100*O83-C430)</f>
        <v>0</v>
      </c>
      <c r="F456" s="482">
        <f ca="1">IF(ISERROR(VLOOKUP($F57,ITAVI_2013_volailles!$C:$J,7,FALSE)*$J30/1000*$H57/100*$M57*P83-D430),0,VLOOKUP($F57,ITAVI_2013_volailles!$C:$J,7,FALSE)*$J30/1000*$H57/100*$M57*P83-D430)</f>
        <v>0</v>
      </c>
      <c r="G456" s="482">
        <f ca="1">IF(ISERROR(VLOOKUP($F57,ITAVI_2013_volailles!$C:$J,7,FALSE)*$J30/1000*$H57/100*P83-D430),0,VLOOKUP($F57,ITAVI_2013_volailles!$C:$J,7,FALSE)*$J30/1000*$H57/100*P83-D430)</f>
        <v>0</v>
      </c>
      <c r="H456" s="482">
        <f ca="1">(G456-F456)*'Donnees d''entrée'!$C$493</f>
        <v>0</v>
      </c>
      <c r="I456" s="482">
        <f t="shared" ca="1" si="668"/>
        <v>0</v>
      </c>
      <c r="J456" s="485">
        <f t="shared" si="669"/>
        <v>0</v>
      </c>
      <c r="K456" s="282">
        <f t="shared" ca="1" si="670"/>
        <v>0</v>
      </c>
      <c r="L456" s="282">
        <f t="shared" ca="1" si="671"/>
        <v>0</v>
      </c>
      <c r="M456" s="282">
        <f t="shared" ca="1" si="672"/>
        <v>0</v>
      </c>
      <c r="N456" s="282">
        <f ca="1">IF(ISERROR(VLOOKUP($R57,ITAVI_2013_volailles!$C:$J,7,FALSE)*$R30/1000*$T57/100*$Y57*U83-E430),0,VLOOKUP($R57,ITAVI_2013_volailles!$C:$J,7,FALSE)*$R30/1000*$T57/100*$Y57*U83-E430)</f>
        <v>0</v>
      </c>
      <c r="O456" s="482">
        <f ca="1">IF(ISERROR(VLOOKUP($R57,ITAVI_2013_volailles!$C:$J,7,FALSE)*$R30/1000*$T57/100*U83-E430),0,VLOOKUP($R57,ITAVI_2013_volailles!$C:$J,7,FALSE)*$R30/1000*$T57/100*U83-E430)</f>
        <v>0</v>
      </c>
      <c r="P456" s="482">
        <f ca="1">IF(ISERROR(VLOOKUP($R57,ITAVI_2013_volailles!$C:$J,7,FALSE)*$R30/1000*$T57/100*$Y57*V83-F430),0,VLOOKUP($R57,ITAVI_2013_volailles!$C:$J,7,FALSE)*$R30/1000*$T57/100*$Y57*V83-F430)</f>
        <v>0</v>
      </c>
      <c r="Q456" s="482">
        <f ca="1">IF(ISERROR(VLOOKUP($R57,ITAVI_2013_volailles!$C:$J,7,FALSE)*$R30/1000*$T57/100*V83-F430),0,VLOOKUP($R57,ITAVI_2013_volailles!$C:$J,7,FALSE)*$R30/1000*$T57/100*V83-F430)</f>
        <v>0</v>
      </c>
      <c r="R456" s="482">
        <f ca="1">IF(ISERROR(VLOOKUP($R57,ITAVI_2013_volailles!$C:$J,7,FALSE)*$R30/1000*$T57/100*$Y57*W83-G430),0,VLOOKUP($R57,ITAVI_2013_volailles!$C:$J,7,FALSE)*$R30/1000*$T57/100*$Y57*W83-G430)</f>
        <v>0</v>
      </c>
      <c r="S456" s="482">
        <f ca="1">IF(ISERROR(VLOOKUP($R57,ITAVI_2013_volailles!$C:$J,7,FALSE)*$R30/1000*$T57/100*W83-G430),0,VLOOKUP($R57,ITAVI_2013_volailles!$C:$J,7,FALSE)*$R30/1000*$T57/100*W83-G430)</f>
        <v>0</v>
      </c>
      <c r="T456" s="482">
        <f ca="1">(S456-R456)*'Donnees d''entrée'!$C$493</f>
        <v>0</v>
      </c>
      <c r="U456" s="482">
        <f t="shared" ca="1" si="673"/>
        <v>0</v>
      </c>
      <c r="V456" s="486">
        <f t="shared" si="674"/>
        <v>0</v>
      </c>
      <c r="W456" s="282">
        <f t="shared" ca="1" si="675"/>
        <v>0</v>
      </c>
      <c r="X456" s="282">
        <f t="shared" ca="1" si="676"/>
        <v>0</v>
      </c>
      <c r="Y456" s="282">
        <f t="shared" ca="1" si="677"/>
        <v>0</v>
      </c>
      <c r="Z456" s="282">
        <f ca="1">IF(ISERROR(VLOOKUP($AD57,ITAVI_2013_volailles!$C:$J,7,FALSE)*$Z30/1000*$AF57/100*$AK57*AB83-H430),0,VLOOKUP($AD57,ITAVI_2013_volailles!$C:$J,7,FALSE)*$Z30/1000*$AF57/100*$AK57*AB83-H430)</f>
        <v>0</v>
      </c>
      <c r="AA456" s="482">
        <f ca="1">IF(ISERROR(VLOOKUP($AD57,ITAVI_2013_volailles!$C:$J,7,FALSE)*$Z30/1000*$AF57/100*AB83-H430),0,VLOOKUP($AD57,ITAVI_2013_volailles!$C:$J,7,FALSE)*$Z30/1000*$AF57/100*AB83-H430)</f>
        <v>0</v>
      </c>
      <c r="AB456" s="482">
        <f ca="1">IF(ISERROR(VLOOKUP($AD57,ITAVI_2013_volailles!$C:$J,7,FALSE)*$Z30/1000*$AF57/100*$AK57*AC83-I430),0,VLOOKUP($AD57,ITAVI_2013_volailles!$C:$J,7,FALSE)*$Z30/1000*$AF57/100*$AK57*AC83-I430)</f>
        <v>0</v>
      </c>
      <c r="AC456" s="482">
        <f ca="1">IF(ISERROR(VLOOKUP($AD57,ITAVI_2013_volailles!$C:$J,7,FALSE)*$Z30/1000*$AF57/100*AC83-I430),0,VLOOKUP($AD57,ITAVI_2013_volailles!$C:$J,7,FALSE)*$Z30/1000*$AF57/100*AC83-I430)</f>
        <v>0</v>
      </c>
      <c r="AD456" s="482">
        <f ca="1">IF(ISERROR(VLOOKUP($AD57,ITAVI_2013_volailles!$C:$J,7,FALSE)*$Z30/1000*$AF57/100*$AK57*AD83-J430),0,VLOOKUP($AD57,ITAVI_2013_volailles!$C:$J,7,FALSE)*$Z30/1000*$AF57/100*$AK57*AD83-J430)</f>
        <v>0</v>
      </c>
      <c r="AE456" s="482">
        <f ca="1">IF(ISERROR(VLOOKUP($AD57,ITAVI_2013_volailles!$C:$J,7,FALSE)*$Z30/1000*$AF57/100*AD83-J430),0,VLOOKUP($AD57,ITAVI_2013_volailles!$C:$J,7,FALSE)*$Z30/1000*$AF57/100*AD83-J430)</f>
        <v>0</v>
      </c>
      <c r="AF456" s="482">
        <f ca="1">(AE456-AD456)*'Donnees d''entrée'!$C$493</f>
        <v>0</v>
      </c>
      <c r="AG456" s="482">
        <f t="shared" ca="1" si="678"/>
        <v>0</v>
      </c>
      <c r="AH456" s="486">
        <f t="shared" si="679"/>
        <v>0</v>
      </c>
      <c r="AI456" s="282">
        <f t="shared" ca="1" si="680"/>
        <v>0</v>
      </c>
      <c r="AJ456" s="282">
        <f t="shared" ca="1" si="681"/>
        <v>0</v>
      </c>
      <c r="AK456" s="282">
        <f t="shared" ca="1" si="682"/>
        <v>0</v>
      </c>
      <c r="AL456" s="282">
        <f ca="1">IF(ISERROR(VLOOKUP($AP57,ITAVI_2013_volailles!$C:$J,7,FALSE)*$AH30/1000*$AR57/100*$AW57*AI83-K430),0,VLOOKUP($AP57,ITAVI_2013_volailles!$C:$J,7,FALSE)*$AH30/1000*$AR57/100*$AW57*AI83-K430)</f>
        <v>0</v>
      </c>
      <c r="AM456" s="482">
        <f ca="1">IF(ISERROR(VLOOKUP($AP57,ITAVI_2013_volailles!$C:$J,7,FALSE)*$AH30/1000*$AR57/100*AI83-K430),0,VLOOKUP($AP57,ITAVI_2013_volailles!$C:$J,7,FALSE)*$AH30/1000*$AR57/100*AI83-K430)</f>
        <v>0</v>
      </c>
      <c r="AN456" s="482">
        <f ca="1">IF(ISERROR(VLOOKUP($AP57,ITAVI_2013_volailles!$C:$J,7,FALSE)*$AH30/1000*$AR57/100*$AW57*AJ83-L430),0,VLOOKUP($AP57,ITAVI_2013_volailles!$C:$J,7,FALSE)*$AH30/1000*$AR57/100*$AW57*AJ83-L430)</f>
        <v>0</v>
      </c>
      <c r="AO456" s="482">
        <f ca="1">IF(ISERROR(VLOOKUP($AP57,ITAVI_2013_volailles!$C:$J,7,FALSE)*$AH30/1000*$AR57/100*AJ83-L430),0,VLOOKUP($AP57,ITAVI_2013_volailles!$C:$J,7,FALSE)*$AH30/1000*$AR57/100*AJ83-L430)</f>
        <v>0</v>
      </c>
      <c r="AP456" s="482">
        <f ca="1">IF(ISERROR(VLOOKUP($AP57,ITAVI_2013_volailles!$C:$J,7,FALSE)*$AH30/1000*$AR57/100*$AW57*AK83-M430),0,VLOOKUP($AP57,ITAVI_2013_volailles!$C:$J,7,FALSE)*$AH30/1000*$AR57/100*$AW57*AK83-M430)</f>
        <v>0</v>
      </c>
      <c r="AQ456" s="482">
        <f ca="1">IF(ISERROR(VLOOKUP($AP57,ITAVI_2013_volailles!$C:$J,7,FALSE)*$AH30/1000*$AR57/100*AK83-M430),0,VLOOKUP($AP57,ITAVI_2013_volailles!$C:$J,7,FALSE)*$AH30/1000*$AR57/100*AK83-M430)</f>
        <v>0</v>
      </c>
      <c r="AR456" s="482">
        <f ca="1">(AQ456-AP456)*'Donnees d''entrée'!$C$493</f>
        <v>0</v>
      </c>
      <c r="AS456" s="482">
        <f t="shared" ca="1" si="683"/>
        <v>0</v>
      </c>
      <c r="AT456" s="486">
        <f t="shared" si="684"/>
        <v>0</v>
      </c>
      <c r="AU456" s="282">
        <f t="shared" ca="1" si="685"/>
        <v>0</v>
      </c>
      <c r="AV456" s="282">
        <f t="shared" ca="1" si="686"/>
        <v>0</v>
      </c>
      <c r="AW456" s="282">
        <f t="shared" ca="1" si="687"/>
        <v>0</v>
      </c>
      <c r="AX456" s="282">
        <f ca="1">IF(ISERROR(VLOOKUP($BB57,ITAVI_2013_volailles!$C:$J,7,FALSE)*$AP30/1000*$BD57/100*$BI57*AP83-N430),0,VLOOKUP($BB57,ITAVI_2013_volailles!$C:$J,7,FALSE)*$AP30/1000*$BD57/100*$BI57*AP83-N430)</f>
        <v>0</v>
      </c>
      <c r="AY456" s="482">
        <f ca="1">IF(ISERROR(VLOOKUP($BB57,ITAVI_2013_volailles!$C:$J,7,FALSE)*$AP30/1000*$BD57/100*AP83-N430),0,VLOOKUP($BB57,ITAVI_2013_volailles!$C:$J,7,FALSE)*$AP30/1000*$BD57/100*AP83-N430)</f>
        <v>0</v>
      </c>
      <c r="AZ456" s="482">
        <f ca="1">IF(ISERROR(VLOOKUP($BB57,ITAVI_2013_volailles!$C:$J,7,FALSE)*$AP30/1000*$BD57/100*$BI57*AQ83-O430),0,VLOOKUP($BB57,ITAVI_2013_volailles!$C:$J,7,FALSE)*$AP30/1000*$BD57/100*$BI57*AQ83-O430)</f>
        <v>0</v>
      </c>
      <c r="BA456" s="482">
        <f ca="1">IF(ISERROR(VLOOKUP($BB57,ITAVI_2013_volailles!$C:$J,7,FALSE)*$AP30/1000*$BD57/100*AQ83-O430),0,VLOOKUP($BB57,ITAVI_2013_volailles!$C:$J,7,FALSE)*$AP30/1000*$BD57/100*AQ83-O430)</f>
        <v>0</v>
      </c>
      <c r="BB456" s="482">
        <f ca="1">IF(ISERROR(VLOOKUP($BB57,ITAVI_2013_volailles!$C:$J,7,FALSE)*$AP30/1000*$BD57/100*$BI57*AR83-P430),0,VLOOKUP($BB57,ITAVI_2013_volailles!$C:$J,7,FALSE)*$AP30/1000*$BD57/100*$BI57*AR83-P430)</f>
        <v>0</v>
      </c>
      <c r="BC456" s="482">
        <f ca="1">IF(ISERROR(VLOOKUP($BB57,ITAVI_2013_volailles!$C:$J,7,FALSE)*$AP30/1000*$BD57/100*AR83-P430),0,VLOOKUP($BB57,ITAVI_2013_volailles!$C:$J,7,FALSE)*$AP30/1000*$BD57/100*AR83-P430)</f>
        <v>0</v>
      </c>
      <c r="BD456" s="482">
        <f ca="1">(BC456-BB456)*'Donnees d''entrée'!$C$493</f>
        <v>0</v>
      </c>
      <c r="BE456" s="482">
        <f t="shared" ca="1" si="688"/>
        <v>0</v>
      </c>
      <c r="BF456" s="486">
        <f t="shared" si="689"/>
        <v>0</v>
      </c>
      <c r="BG456" s="282">
        <f t="shared" ca="1" si="690"/>
        <v>0</v>
      </c>
      <c r="BH456" s="282">
        <f t="shared" ca="1" si="691"/>
        <v>0</v>
      </c>
      <c r="BI456" s="282">
        <f t="shared" ca="1" si="692"/>
        <v>0</v>
      </c>
      <c r="BK456" s="340">
        <f t="shared" ca="1" si="693"/>
        <v>0</v>
      </c>
    </row>
    <row r="457" spans="1:63" x14ac:dyDescent="0.25">
      <c r="A457" s="279">
        <v>13</v>
      </c>
      <c r="B457" s="282">
        <f ca="1">IF(ISERROR(VLOOKUP($F58,ITAVI_2013_volailles!$C:$J,7,FALSE)*$J31/1000*$H58/100*$M58*N84-B431),0,VLOOKUP($F58,ITAVI_2013_volailles!$C:$J,7,FALSE)*$J31/1000*$H58/100*$M58*N84-B431)</f>
        <v>0</v>
      </c>
      <c r="C457" s="482">
        <f ca="1">IF(ISERROR(VLOOKUP($F58,ITAVI_2013_volailles!$C:$J,7,FALSE)*$J31/1000*$H58/100*N84-B431),0,VLOOKUP($F58,ITAVI_2013_volailles!$C:$J,7,FALSE)*$J31/1000*$H58/100*N84-B431)</f>
        <v>0</v>
      </c>
      <c r="D457" s="482">
        <f ca="1">IF(ISERROR(VLOOKUP($F58,ITAVI_2013_volailles!$C:$J,7,FALSE)*$J31/1000*$H58/100*$M58*O84-C431),0,VLOOKUP($F58,ITAVI_2013_volailles!$C:$J,7,FALSE)*$J31/1000*$H58/100*$M58*O84-C431)</f>
        <v>0</v>
      </c>
      <c r="E457" s="482">
        <f ca="1">IF(ISERROR(VLOOKUP($F58,ITAVI_2013_volailles!$C:$J,7,FALSE)*$J31/1000*$H58/100*O84-C431),0,VLOOKUP($F58,ITAVI_2013_volailles!$C:$J,7,FALSE)*$J31/1000*$H58/100*O84-C431)</f>
        <v>0</v>
      </c>
      <c r="F457" s="482">
        <f ca="1">IF(ISERROR(VLOOKUP($F58,ITAVI_2013_volailles!$C:$J,7,FALSE)*$J31/1000*$H58/100*$M58*P84-D431),0,VLOOKUP($F58,ITAVI_2013_volailles!$C:$J,7,FALSE)*$J31/1000*$H58/100*$M58*P84-D431)</f>
        <v>0</v>
      </c>
      <c r="G457" s="482">
        <f ca="1">IF(ISERROR(VLOOKUP($F58,ITAVI_2013_volailles!$C:$J,7,FALSE)*$J31/1000*$H58/100*P84-D431),0,VLOOKUP($F58,ITAVI_2013_volailles!$C:$J,7,FALSE)*$J31/1000*$H58/100*P84-D431)</f>
        <v>0</v>
      </c>
      <c r="H457" s="482">
        <f ca="1">(G457-F457)*'Donnees d''entrée'!$C$493</f>
        <v>0</v>
      </c>
      <c r="I457" s="482">
        <f t="shared" ca="1" si="668"/>
        <v>0</v>
      </c>
      <c r="J457" s="485">
        <f t="shared" si="669"/>
        <v>0</v>
      </c>
      <c r="K457" s="282">
        <f t="shared" ca="1" si="670"/>
        <v>0</v>
      </c>
      <c r="L457" s="282">
        <f t="shared" ca="1" si="671"/>
        <v>0</v>
      </c>
      <c r="M457" s="282">
        <f t="shared" ca="1" si="672"/>
        <v>0</v>
      </c>
      <c r="N457" s="282">
        <f ca="1">IF(ISERROR(VLOOKUP($R58,ITAVI_2013_volailles!$C:$J,7,FALSE)*$R31/1000*$T58/100*$Y58*U84-E431),0,VLOOKUP($R58,ITAVI_2013_volailles!$C:$J,7,FALSE)*$R31/1000*$T58/100*$Y58*U84-E431)</f>
        <v>0</v>
      </c>
      <c r="O457" s="482">
        <f ca="1">IF(ISERROR(VLOOKUP($R58,ITAVI_2013_volailles!$C:$J,7,FALSE)*$R31/1000*$T58/100*U84-E431),0,VLOOKUP($R58,ITAVI_2013_volailles!$C:$J,7,FALSE)*$R31/1000*$T58/100*U84-E431)</f>
        <v>0</v>
      </c>
      <c r="P457" s="482">
        <f ca="1">IF(ISERROR(VLOOKUP($R58,ITAVI_2013_volailles!$C:$J,7,FALSE)*$R31/1000*$T58/100*$Y58*V84-F431),0,VLOOKUP($R58,ITAVI_2013_volailles!$C:$J,7,FALSE)*$R31/1000*$T58/100*$Y58*V84-F431)</f>
        <v>0</v>
      </c>
      <c r="Q457" s="482">
        <f ca="1">IF(ISERROR(VLOOKUP($R58,ITAVI_2013_volailles!$C:$J,7,FALSE)*$R31/1000*$T58/100*V84-F431),0,VLOOKUP($R58,ITAVI_2013_volailles!$C:$J,7,FALSE)*$R31/1000*$T58/100*V84-F431)</f>
        <v>0</v>
      </c>
      <c r="R457" s="482">
        <f ca="1">IF(ISERROR(VLOOKUP($R58,ITAVI_2013_volailles!$C:$J,7,FALSE)*$R31/1000*$T58/100*$Y58*W84-G431),0,VLOOKUP($R58,ITAVI_2013_volailles!$C:$J,7,FALSE)*$R31/1000*$T58/100*$Y58*W84-G431)</f>
        <v>0</v>
      </c>
      <c r="S457" s="482">
        <f ca="1">IF(ISERROR(VLOOKUP($R58,ITAVI_2013_volailles!$C:$J,7,FALSE)*$R31/1000*$T58/100*W84-G431),0,VLOOKUP($R58,ITAVI_2013_volailles!$C:$J,7,FALSE)*$R31/1000*$T58/100*W84-G431)</f>
        <v>0</v>
      </c>
      <c r="T457" s="482">
        <f ca="1">(S457-R457)*'Donnees d''entrée'!$C$493</f>
        <v>0</v>
      </c>
      <c r="U457" s="482">
        <f t="shared" ca="1" si="673"/>
        <v>0</v>
      </c>
      <c r="V457" s="486">
        <f t="shared" si="674"/>
        <v>0</v>
      </c>
      <c r="W457" s="282">
        <f t="shared" ca="1" si="675"/>
        <v>0</v>
      </c>
      <c r="X457" s="282">
        <f t="shared" ca="1" si="676"/>
        <v>0</v>
      </c>
      <c r="Y457" s="282">
        <f t="shared" ca="1" si="677"/>
        <v>0</v>
      </c>
      <c r="Z457" s="282">
        <f ca="1">IF(ISERROR(VLOOKUP($AD58,ITAVI_2013_volailles!$C:$J,7,FALSE)*$Z31/1000*$AF58/100*$AK58*AB84-H431),0,VLOOKUP($AD58,ITAVI_2013_volailles!$C:$J,7,FALSE)*$Z31/1000*$AF58/100*$AK58*AB84-H431)</f>
        <v>0</v>
      </c>
      <c r="AA457" s="482">
        <f ca="1">IF(ISERROR(VLOOKUP($AD58,ITAVI_2013_volailles!$C:$J,7,FALSE)*$Z31/1000*$AF58/100*AB84-H431),0,VLOOKUP($AD58,ITAVI_2013_volailles!$C:$J,7,FALSE)*$Z31/1000*$AF58/100*AB84-H431)</f>
        <v>0</v>
      </c>
      <c r="AB457" s="482">
        <f ca="1">IF(ISERROR(VLOOKUP($AD58,ITAVI_2013_volailles!$C:$J,7,FALSE)*$Z31/1000*$AF58/100*$AK58*AC84-I431),0,VLOOKUP($AD58,ITAVI_2013_volailles!$C:$J,7,FALSE)*$Z31/1000*$AF58/100*$AK58*AC84-I431)</f>
        <v>0</v>
      </c>
      <c r="AC457" s="482">
        <f ca="1">IF(ISERROR(VLOOKUP($AD58,ITAVI_2013_volailles!$C:$J,7,FALSE)*$Z31/1000*$AF58/100*AC84-I431),0,VLOOKUP($AD58,ITAVI_2013_volailles!$C:$J,7,FALSE)*$Z31/1000*$AF58/100*AC84-I431)</f>
        <v>0</v>
      </c>
      <c r="AD457" s="482">
        <f ca="1">IF(ISERROR(VLOOKUP($AD58,ITAVI_2013_volailles!$C:$J,7,FALSE)*$Z31/1000*$AF58/100*$AK58*AD84-J431),0,VLOOKUP($AD58,ITAVI_2013_volailles!$C:$J,7,FALSE)*$Z31/1000*$AF58/100*$AK58*AD84-J431)</f>
        <v>0</v>
      </c>
      <c r="AE457" s="482">
        <f ca="1">IF(ISERROR(VLOOKUP($AD58,ITAVI_2013_volailles!$C:$J,7,FALSE)*$Z31/1000*$AF58/100*AD84-J431),0,VLOOKUP($AD58,ITAVI_2013_volailles!$C:$J,7,FALSE)*$Z31/1000*$AF58/100*AD84-J431)</f>
        <v>0</v>
      </c>
      <c r="AF457" s="482">
        <f ca="1">(AE457-AD457)*'Donnees d''entrée'!$C$493</f>
        <v>0</v>
      </c>
      <c r="AG457" s="482">
        <f t="shared" ca="1" si="678"/>
        <v>0</v>
      </c>
      <c r="AH457" s="486">
        <f t="shared" si="679"/>
        <v>0</v>
      </c>
      <c r="AI457" s="282">
        <f t="shared" ca="1" si="680"/>
        <v>0</v>
      </c>
      <c r="AJ457" s="282">
        <f t="shared" ca="1" si="681"/>
        <v>0</v>
      </c>
      <c r="AK457" s="282">
        <f t="shared" ca="1" si="682"/>
        <v>0</v>
      </c>
      <c r="AL457" s="282">
        <f ca="1">IF(ISERROR(VLOOKUP($AP58,ITAVI_2013_volailles!$C:$J,7,FALSE)*$AH31/1000*$AR58/100*$AW58*AI84-K431),0,VLOOKUP($AP58,ITAVI_2013_volailles!$C:$J,7,FALSE)*$AH31/1000*$AR58/100*$AW58*AI84-K431)</f>
        <v>0</v>
      </c>
      <c r="AM457" s="482">
        <f ca="1">IF(ISERROR(VLOOKUP($AP58,ITAVI_2013_volailles!$C:$J,7,FALSE)*$AH31/1000*$AR58/100*AI84-K431),0,VLOOKUP($AP58,ITAVI_2013_volailles!$C:$J,7,FALSE)*$AH31/1000*$AR58/100*AI84-K431)</f>
        <v>0</v>
      </c>
      <c r="AN457" s="482">
        <f ca="1">IF(ISERROR(VLOOKUP($AP58,ITAVI_2013_volailles!$C:$J,7,FALSE)*$AH31/1000*$AR58/100*$AW58*AJ84-L431),0,VLOOKUP($AP58,ITAVI_2013_volailles!$C:$J,7,FALSE)*$AH31/1000*$AR58/100*$AW58*AJ84-L431)</f>
        <v>0</v>
      </c>
      <c r="AO457" s="482">
        <f ca="1">IF(ISERROR(VLOOKUP($AP58,ITAVI_2013_volailles!$C:$J,7,FALSE)*$AH31/1000*$AR58/100*AJ84-L431),0,VLOOKUP($AP58,ITAVI_2013_volailles!$C:$J,7,FALSE)*$AH31/1000*$AR58/100*AJ84-L431)</f>
        <v>0</v>
      </c>
      <c r="AP457" s="482">
        <f ca="1">IF(ISERROR(VLOOKUP($AP58,ITAVI_2013_volailles!$C:$J,7,FALSE)*$AH31/1000*$AR58/100*$AW58*AK84-M431),0,VLOOKUP($AP58,ITAVI_2013_volailles!$C:$J,7,FALSE)*$AH31/1000*$AR58/100*$AW58*AK84-M431)</f>
        <v>0</v>
      </c>
      <c r="AQ457" s="482">
        <f ca="1">IF(ISERROR(VLOOKUP($AP58,ITAVI_2013_volailles!$C:$J,7,FALSE)*$AH31/1000*$AR58/100*AK84-M431),0,VLOOKUP($AP58,ITAVI_2013_volailles!$C:$J,7,FALSE)*$AH31/1000*$AR58/100*AK84-M431)</f>
        <v>0</v>
      </c>
      <c r="AR457" s="482">
        <f ca="1">(AQ457-AP457)*'Donnees d''entrée'!$C$493</f>
        <v>0</v>
      </c>
      <c r="AS457" s="482">
        <f t="shared" ca="1" si="683"/>
        <v>0</v>
      </c>
      <c r="AT457" s="486">
        <f t="shared" si="684"/>
        <v>0</v>
      </c>
      <c r="AU457" s="282">
        <f t="shared" ca="1" si="685"/>
        <v>0</v>
      </c>
      <c r="AV457" s="282">
        <f t="shared" ca="1" si="686"/>
        <v>0</v>
      </c>
      <c r="AW457" s="282">
        <f t="shared" ca="1" si="687"/>
        <v>0</v>
      </c>
      <c r="AX457" s="282">
        <f ca="1">IF(ISERROR(VLOOKUP($BB58,ITAVI_2013_volailles!$C:$J,7,FALSE)*$AP31/1000*$BD58/100*$BI58*AP84-N431),0,VLOOKUP($BB58,ITAVI_2013_volailles!$C:$J,7,FALSE)*$AP31/1000*$BD58/100*$BI58*AP84-N431)</f>
        <v>0</v>
      </c>
      <c r="AY457" s="482">
        <f ca="1">IF(ISERROR(VLOOKUP($BB58,ITAVI_2013_volailles!$C:$J,7,FALSE)*$AP31/1000*$BD58/100*AP84-N431),0,VLOOKUP($BB58,ITAVI_2013_volailles!$C:$J,7,FALSE)*$AP31/1000*$BD58/100*AP84-N431)</f>
        <v>0</v>
      </c>
      <c r="AZ457" s="482">
        <f ca="1">IF(ISERROR(VLOOKUP($BB58,ITAVI_2013_volailles!$C:$J,7,FALSE)*$AP31/1000*$BD58/100*$BI58*AQ84-O431),0,VLOOKUP($BB58,ITAVI_2013_volailles!$C:$J,7,FALSE)*$AP31/1000*$BD58/100*$BI58*AQ84-O431)</f>
        <v>0</v>
      </c>
      <c r="BA457" s="482">
        <f ca="1">IF(ISERROR(VLOOKUP($BB58,ITAVI_2013_volailles!$C:$J,7,FALSE)*$AP31/1000*$BD58/100*AQ84-O431),0,VLOOKUP($BB58,ITAVI_2013_volailles!$C:$J,7,FALSE)*$AP31/1000*$BD58/100*AQ84-O431)</f>
        <v>0</v>
      </c>
      <c r="BB457" s="482">
        <f ca="1">IF(ISERROR(VLOOKUP($BB58,ITAVI_2013_volailles!$C:$J,7,FALSE)*$AP31/1000*$BD58/100*$BI58*AR84-P431),0,VLOOKUP($BB58,ITAVI_2013_volailles!$C:$J,7,FALSE)*$AP31/1000*$BD58/100*$BI58*AR84-P431)</f>
        <v>0</v>
      </c>
      <c r="BC457" s="482">
        <f ca="1">IF(ISERROR(VLOOKUP($BB58,ITAVI_2013_volailles!$C:$J,7,FALSE)*$AP31/1000*$BD58/100*AR84-P431),0,VLOOKUP($BB58,ITAVI_2013_volailles!$C:$J,7,FALSE)*$AP31/1000*$BD58/100*AR84-P431)</f>
        <v>0</v>
      </c>
      <c r="BD457" s="482">
        <f ca="1">(BC457-BB457)*'Donnees d''entrée'!$C$493</f>
        <v>0</v>
      </c>
      <c r="BE457" s="482">
        <f t="shared" ca="1" si="688"/>
        <v>0</v>
      </c>
      <c r="BF457" s="486">
        <f t="shared" si="689"/>
        <v>0</v>
      </c>
      <c r="BG457" s="282">
        <f t="shared" ca="1" si="690"/>
        <v>0</v>
      </c>
      <c r="BH457" s="282">
        <f t="shared" ca="1" si="691"/>
        <v>0</v>
      </c>
      <c r="BI457" s="282">
        <f t="shared" ca="1" si="692"/>
        <v>0</v>
      </c>
      <c r="BK457" s="340">
        <f t="shared" ca="1" si="693"/>
        <v>0</v>
      </c>
    </row>
    <row r="458" spans="1:63" x14ac:dyDescent="0.25">
      <c r="A458" s="279">
        <v>14</v>
      </c>
      <c r="B458" s="282">
        <f ca="1">IF(ISERROR(VLOOKUP($F59,ITAVI_2013_volailles!$C:$J,7,FALSE)*$J32/1000*$H59/100*$M59*N85-B432),0,VLOOKUP($F59,ITAVI_2013_volailles!$C:$J,7,FALSE)*$J32/1000*$H59/100*$M59*N85-B432)</f>
        <v>0</v>
      </c>
      <c r="C458" s="482">
        <f ca="1">IF(ISERROR(VLOOKUP($F59,ITAVI_2013_volailles!$C:$J,7,FALSE)*$J32/1000*$H59/100*N85-B432),0,VLOOKUP($F59,ITAVI_2013_volailles!$C:$J,7,FALSE)*$J32/1000*$H59/100*N85-B432)</f>
        <v>0</v>
      </c>
      <c r="D458" s="482">
        <f ca="1">IF(ISERROR(VLOOKUP($F59,ITAVI_2013_volailles!$C:$J,7,FALSE)*$J32/1000*$H59/100*$M59*O85-C432),0,VLOOKUP($F59,ITAVI_2013_volailles!$C:$J,7,FALSE)*$J32/1000*$H59/100*$M59*O85-C432)</f>
        <v>0</v>
      </c>
      <c r="E458" s="482">
        <f ca="1">IF(ISERROR(VLOOKUP($F59,ITAVI_2013_volailles!$C:$J,7,FALSE)*$J32/1000*$H59/100*O85-C432),0,VLOOKUP($F59,ITAVI_2013_volailles!$C:$J,7,FALSE)*$J32/1000*$H59/100*O85-C432)</f>
        <v>0</v>
      </c>
      <c r="F458" s="482">
        <f ca="1">IF(ISERROR(VLOOKUP($F59,ITAVI_2013_volailles!$C:$J,7,FALSE)*$J32/1000*$H59/100*$M59*P85-D432),0,VLOOKUP($F59,ITAVI_2013_volailles!$C:$J,7,FALSE)*$J32/1000*$H59/100*$M59*P85-D432)</f>
        <v>0</v>
      </c>
      <c r="G458" s="482">
        <f ca="1">IF(ISERROR(VLOOKUP($F59,ITAVI_2013_volailles!$C:$J,7,FALSE)*$J32/1000*$H59/100*P85-D432),0,VLOOKUP($F59,ITAVI_2013_volailles!$C:$J,7,FALSE)*$J32/1000*$H59/100*P85-D432)</f>
        <v>0</v>
      </c>
      <c r="H458" s="482">
        <f ca="1">(G458-F458)*'Donnees d''entrée'!$C$493</f>
        <v>0</v>
      </c>
      <c r="I458" s="482">
        <f t="shared" ca="1" si="668"/>
        <v>0</v>
      </c>
      <c r="J458" s="485">
        <f t="shared" si="669"/>
        <v>0</v>
      </c>
      <c r="K458" s="282">
        <f t="shared" ca="1" si="670"/>
        <v>0</v>
      </c>
      <c r="L458" s="282">
        <f t="shared" ca="1" si="671"/>
        <v>0</v>
      </c>
      <c r="M458" s="282">
        <f t="shared" ca="1" si="672"/>
        <v>0</v>
      </c>
      <c r="N458" s="282">
        <f ca="1">IF(ISERROR(VLOOKUP($R59,ITAVI_2013_volailles!$C:$J,7,FALSE)*$R32/1000*$T59/100*$Y59*U85-E432),0,VLOOKUP($R59,ITAVI_2013_volailles!$C:$J,7,FALSE)*$R32/1000*$T59/100*$Y59*U85-E432)</f>
        <v>0</v>
      </c>
      <c r="O458" s="482">
        <f ca="1">IF(ISERROR(VLOOKUP($R59,ITAVI_2013_volailles!$C:$J,7,FALSE)*$R32/1000*$T59/100*U85-E432),0,VLOOKUP($R59,ITAVI_2013_volailles!$C:$J,7,FALSE)*$R32/1000*$T59/100*U85-E432)</f>
        <v>0</v>
      </c>
      <c r="P458" s="482">
        <f ca="1">IF(ISERROR(VLOOKUP($R59,ITAVI_2013_volailles!$C:$J,7,FALSE)*$R32/1000*$T59/100*$Y59*V85-F432),0,VLOOKUP($R59,ITAVI_2013_volailles!$C:$J,7,FALSE)*$R32/1000*$T59/100*$Y59*V85-F432)</f>
        <v>0</v>
      </c>
      <c r="Q458" s="482">
        <f ca="1">IF(ISERROR(VLOOKUP($R59,ITAVI_2013_volailles!$C:$J,7,FALSE)*$R32/1000*$T59/100*V85-F432),0,VLOOKUP($R59,ITAVI_2013_volailles!$C:$J,7,FALSE)*$R32/1000*$T59/100*V85-F432)</f>
        <v>0</v>
      </c>
      <c r="R458" s="482">
        <f ca="1">IF(ISERROR(VLOOKUP($R59,ITAVI_2013_volailles!$C:$J,7,FALSE)*$R32/1000*$T59/100*$Y59*W85-G432),0,VLOOKUP($R59,ITAVI_2013_volailles!$C:$J,7,FALSE)*$R32/1000*$T59/100*$Y59*W85-G432)</f>
        <v>0</v>
      </c>
      <c r="S458" s="482">
        <f ca="1">IF(ISERROR(VLOOKUP($R59,ITAVI_2013_volailles!$C:$J,7,FALSE)*$R32/1000*$T59/100*W85-G432),0,VLOOKUP($R59,ITAVI_2013_volailles!$C:$J,7,FALSE)*$R32/1000*$T59/100*W85-G432)</f>
        <v>0</v>
      </c>
      <c r="T458" s="482">
        <f ca="1">(S458-R458)*'Donnees d''entrée'!$C$493</f>
        <v>0</v>
      </c>
      <c r="U458" s="482">
        <f t="shared" ca="1" si="673"/>
        <v>0</v>
      </c>
      <c r="V458" s="486">
        <f t="shared" si="674"/>
        <v>0</v>
      </c>
      <c r="W458" s="282">
        <f t="shared" ca="1" si="675"/>
        <v>0</v>
      </c>
      <c r="X458" s="282">
        <f t="shared" ca="1" si="676"/>
        <v>0</v>
      </c>
      <c r="Y458" s="282">
        <f t="shared" ca="1" si="677"/>
        <v>0</v>
      </c>
      <c r="Z458" s="282">
        <f ca="1">IF(ISERROR(VLOOKUP($AD59,ITAVI_2013_volailles!$C:$J,7,FALSE)*$Z32/1000*$AF59/100*$AK59*AB85-H432),0,VLOOKUP($AD59,ITAVI_2013_volailles!$C:$J,7,FALSE)*$Z32/1000*$AF59/100*$AK59*AB85-H432)</f>
        <v>0</v>
      </c>
      <c r="AA458" s="482">
        <f ca="1">IF(ISERROR(VLOOKUP($AD59,ITAVI_2013_volailles!$C:$J,7,FALSE)*$Z32/1000*$AF59/100*AB85-H432),0,VLOOKUP($AD59,ITAVI_2013_volailles!$C:$J,7,FALSE)*$Z32/1000*$AF59/100*AB85-H432)</f>
        <v>0</v>
      </c>
      <c r="AB458" s="482">
        <f ca="1">IF(ISERROR(VLOOKUP($AD59,ITAVI_2013_volailles!$C:$J,7,FALSE)*$Z32/1000*$AF59/100*$AK59*AC85-I432),0,VLOOKUP($AD59,ITAVI_2013_volailles!$C:$J,7,FALSE)*$Z32/1000*$AF59/100*$AK59*AC85-I432)</f>
        <v>0</v>
      </c>
      <c r="AC458" s="482">
        <f ca="1">IF(ISERROR(VLOOKUP($AD59,ITAVI_2013_volailles!$C:$J,7,FALSE)*$Z32/1000*$AF59/100*AC85-I432),0,VLOOKUP($AD59,ITAVI_2013_volailles!$C:$J,7,FALSE)*$Z32/1000*$AF59/100*AC85-I432)</f>
        <v>0</v>
      </c>
      <c r="AD458" s="482">
        <f ca="1">IF(ISERROR(VLOOKUP($AD59,ITAVI_2013_volailles!$C:$J,7,FALSE)*$Z32/1000*$AF59/100*$AK59*AD85-J432),0,VLOOKUP($AD59,ITAVI_2013_volailles!$C:$J,7,FALSE)*$Z32/1000*$AF59/100*$AK59*AD85-J432)</f>
        <v>0</v>
      </c>
      <c r="AE458" s="482">
        <f ca="1">IF(ISERROR(VLOOKUP($AD59,ITAVI_2013_volailles!$C:$J,7,FALSE)*$Z32/1000*$AF59/100*AD85-J432),0,VLOOKUP($AD59,ITAVI_2013_volailles!$C:$J,7,FALSE)*$Z32/1000*$AF59/100*AD85-J432)</f>
        <v>0</v>
      </c>
      <c r="AF458" s="482">
        <f ca="1">(AE458-AD458)*'Donnees d''entrée'!$C$493</f>
        <v>0</v>
      </c>
      <c r="AG458" s="482">
        <f t="shared" ca="1" si="678"/>
        <v>0</v>
      </c>
      <c r="AH458" s="486">
        <f t="shared" si="679"/>
        <v>0</v>
      </c>
      <c r="AI458" s="282">
        <f t="shared" ca="1" si="680"/>
        <v>0</v>
      </c>
      <c r="AJ458" s="282">
        <f t="shared" ca="1" si="681"/>
        <v>0</v>
      </c>
      <c r="AK458" s="282">
        <f t="shared" ca="1" si="682"/>
        <v>0</v>
      </c>
      <c r="AL458" s="282">
        <f ca="1">IF(ISERROR(VLOOKUP($AP59,ITAVI_2013_volailles!$C:$J,7,FALSE)*$AH32/1000*$AR59/100*$AW59*AI85-K432),0,VLOOKUP($AP59,ITAVI_2013_volailles!$C:$J,7,FALSE)*$AH32/1000*$AR59/100*$AW59*AI85-K432)</f>
        <v>0</v>
      </c>
      <c r="AM458" s="482">
        <f ca="1">IF(ISERROR(VLOOKUP($AP59,ITAVI_2013_volailles!$C:$J,7,FALSE)*$AH32/1000*$AR59/100*AI85-K432),0,VLOOKUP($AP59,ITAVI_2013_volailles!$C:$J,7,FALSE)*$AH32/1000*$AR59/100*AI85-K432)</f>
        <v>0</v>
      </c>
      <c r="AN458" s="482">
        <f ca="1">IF(ISERROR(VLOOKUP($AP59,ITAVI_2013_volailles!$C:$J,7,FALSE)*$AH32/1000*$AR59/100*$AW59*AJ85-L432),0,VLOOKUP($AP59,ITAVI_2013_volailles!$C:$J,7,FALSE)*$AH32/1000*$AR59/100*$AW59*AJ85-L432)</f>
        <v>0</v>
      </c>
      <c r="AO458" s="482">
        <f ca="1">IF(ISERROR(VLOOKUP($AP59,ITAVI_2013_volailles!$C:$J,7,FALSE)*$AH32/1000*$AR59/100*AJ85-L432),0,VLOOKUP($AP59,ITAVI_2013_volailles!$C:$J,7,FALSE)*$AH32/1000*$AR59/100*AJ85-L432)</f>
        <v>0</v>
      </c>
      <c r="AP458" s="482">
        <f ca="1">IF(ISERROR(VLOOKUP($AP59,ITAVI_2013_volailles!$C:$J,7,FALSE)*$AH32/1000*$AR59/100*$AW59*AK85-M432),0,VLOOKUP($AP59,ITAVI_2013_volailles!$C:$J,7,FALSE)*$AH32/1000*$AR59/100*$AW59*AK85-M432)</f>
        <v>0</v>
      </c>
      <c r="AQ458" s="482">
        <f ca="1">IF(ISERROR(VLOOKUP($AP59,ITAVI_2013_volailles!$C:$J,7,FALSE)*$AH32/1000*$AR59/100*AK85-M432),0,VLOOKUP($AP59,ITAVI_2013_volailles!$C:$J,7,FALSE)*$AH32/1000*$AR59/100*AK85-M432)</f>
        <v>0</v>
      </c>
      <c r="AR458" s="482">
        <f ca="1">(AQ458-AP458)*'Donnees d''entrée'!$C$493</f>
        <v>0</v>
      </c>
      <c r="AS458" s="482">
        <f t="shared" ca="1" si="683"/>
        <v>0</v>
      </c>
      <c r="AT458" s="486">
        <f t="shared" si="684"/>
        <v>0</v>
      </c>
      <c r="AU458" s="282">
        <f t="shared" ca="1" si="685"/>
        <v>0</v>
      </c>
      <c r="AV458" s="282">
        <f t="shared" ca="1" si="686"/>
        <v>0</v>
      </c>
      <c r="AW458" s="282">
        <f t="shared" ca="1" si="687"/>
        <v>0</v>
      </c>
      <c r="AX458" s="282">
        <f ca="1">IF(ISERROR(VLOOKUP($BB59,ITAVI_2013_volailles!$C:$J,7,FALSE)*$AP32/1000*$BD59/100*$BI59*AP85-N432),0,VLOOKUP($BB59,ITAVI_2013_volailles!$C:$J,7,FALSE)*$AP32/1000*$BD59/100*$BI59*AP85-N432)</f>
        <v>0</v>
      </c>
      <c r="AY458" s="482">
        <f ca="1">IF(ISERROR(VLOOKUP($BB59,ITAVI_2013_volailles!$C:$J,7,FALSE)*$AP32/1000*$BD59/100*AP85-N432),0,VLOOKUP($BB59,ITAVI_2013_volailles!$C:$J,7,FALSE)*$AP32/1000*$BD59/100*AP85-N432)</f>
        <v>0</v>
      </c>
      <c r="AZ458" s="482">
        <f ca="1">IF(ISERROR(VLOOKUP($BB59,ITAVI_2013_volailles!$C:$J,7,FALSE)*$AP32/1000*$BD59/100*$BI59*AQ85-O432),0,VLOOKUP($BB59,ITAVI_2013_volailles!$C:$J,7,FALSE)*$AP32/1000*$BD59/100*$BI59*AQ85-O432)</f>
        <v>0</v>
      </c>
      <c r="BA458" s="482">
        <f ca="1">IF(ISERROR(VLOOKUP($BB59,ITAVI_2013_volailles!$C:$J,7,FALSE)*$AP32/1000*$BD59/100*AQ85-O432),0,VLOOKUP($BB59,ITAVI_2013_volailles!$C:$J,7,FALSE)*$AP32/1000*$BD59/100*AQ85-O432)</f>
        <v>0</v>
      </c>
      <c r="BB458" s="482">
        <f ca="1">IF(ISERROR(VLOOKUP($BB59,ITAVI_2013_volailles!$C:$J,7,FALSE)*$AP32/1000*$BD59/100*$BI59*AR85-P432),0,VLOOKUP($BB59,ITAVI_2013_volailles!$C:$J,7,FALSE)*$AP32/1000*$BD59/100*$BI59*AR85-P432)</f>
        <v>0</v>
      </c>
      <c r="BC458" s="482">
        <f ca="1">IF(ISERROR(VLOOKUP($BB59,ITAVI_2013_volailles!$C:$J,7,FALSE)*$AP32/1000*$BD59/100*AR85-P432),0,VLOOKUP($BB59,ITAVI_2013_volailles!$C:$J,7,FALSE)*$AP32/1000*$BD59/100*AR85-P432)</f>
        <v>0</v>
      </c>
      <c r="BD458" s="482">
        <f ca="1">(BC458-BB458)*'Donnees d''entrée'!$C$493</f>
        <v>0</v>
      </c>
      <c r="BE458" s="482">
        <f t="shared" ca="1" si="688"/>
        <v>0</v>
      </c>
      <c r="BF458" s="486">
        <f t="shared" si="689"/>
        <v>0</v>
      </c>
      <c r="BG458" s="282">
        <f t="shared" ca="1" si="690"/>
        <v>0</v>
      </c>
      <c r="BH458" s="282">
        <f t="shared" ca="1" si="691"/>
        <v>0</v>
      </c>
      <c r="BI458" s="282">
        <f t="shared" ca="1" si="692"/>
        <v>0</v>
      </c>
      <c r="BK458" s="340">
        <f t="shared" ca="1" si="693"/>
        <v>0</v>
      </c>
    </row>
    <row r="459" spans="1:63" x14ac:dyDescent="0.25">
      <c r="A459" s="279">
        <v>15</v>
      </c>
      <c r="B459" s="282">
        <f ca="1">IF(ISERROR(VLOOKUP($F60,ITAVI_2013_volailles!$C:$J,7,FALSE)*$J33/1000*$H60/100*$M60*N86-B433),0,VLOOKUP($F60,ITAVI_2013_volailles!$C:$J,7,FALSE)*$J33/1000*$H60/100*$M60*N86-B433)</f>
        <v>0</v>
      </c>
      <c r="C459" s="482">
        <f ca="1">IF(ISERROR(VLOOKUP($F60,ITAVI_2013_volailles!$C:$J,7,FALSE)*$J33/1000*$H60/100*N86-B433),0,VLOOKUP($F60,ITAVI_2013_volailles!$C:$J,7,FALSE)*$J33/1000*$H60/100*N86-B433)</f>
        <v>0</v>
      </c>
      <c r="D459" s="482">
        <f ca="1">IF(ISERROR(VLOOKUP($F60,ITAVI_2013_volailles!$C:$J,7,FALSE)*$J33/1000*$H60/100*$M60*O86-C433),0,VLOOKUP($F60,ITAVI_2013_volailles!$C:$J,7,FALSE)*$J33/1000*$H60/100*$M60*O86-C433)</f>
        <v>0</v>
      </c>
      <c r="E459" s="482">
        <f ca="1">IF(ISERROR(VLOOKUP($F60,ITAVI_2013_volailles!$C:$J,7,FALSE)*$J33/1000*$H60/100*O86-C433),0,VLOOKUP($F60,ITAVI_2013_volailles!$C:$J,7,FALSE)*$J33/1000*$H60/100*O86-C433)</f>
        <v>0</v>
      </c>
      <c r="F459" s="482">
        <f ca="1">IF(ISERROR(VLOOKUP($F60,ITAVI_2013_volailles!$C:$J,7,FALSE)*$J33/1000*$H60/100*$M60*P86-D433),0,VLOOKUP($F60,ITAVI_2013_volailles!$C:$J,7,FALSE)*$J33/1000*$H60/100*$M60*P86-D433)</f>
        <v>0</v>
      </c>
      <c r="G459" s="482">
        <f ca="1">IF(ISERROR(VLOOKUP($F60,ITAVI_2013_volailles!$C:$J,7,FALSE)*$J33/1000*$H60/100*P86-D433),0,VLOOKUP($F60,ITAVI_2013_volailles!$C:$J,7,FALSE)*$J33/1000*$H60/100*P86-D433)</f>
        <v>0</v>
      </c>
      <c r="H459" s="482">
        <f ca="1">(G459-F459)*'Donnees d''entrée'!$C$493</f>
        <v>0</v>
      </c>
      <c r="I459" s="482">
        <f t="shared" ca="1" si="668"/>
        <v>0</v>
      </c>
      <c r="J459" s="485">
        <f t="shared" si="669"/>
        <v>0</v>
      </c>
      <c r="K459" s="282">
        <f t="shared" ca="1" si="670"/>
        <v>0</v>
      </c>
      <c r="L459" s="282">
        <f t="shared" ca="1" si="671"/>
        <v>0</v>
      </c>
      <c r="M459" s="282">
        <f t="shared" ca="1" si="672"/>
        <v>0</v>
      </c>
      <c r="N459" s="282">
        <f ca="1">IF(ISERROR(VLOOKUP($R60,ITAVI_2013_volailles!$C:$J,7,FALSE)*$R33/1000*$T60/100*$Y60*U86-E433),0,VLOOKUP($R60,ITAVI_2013_volailles!$C:$J,7,FALSE)*$R33/1000*$T60/100*$Y60*U86-E433)</f>
        <v>0</v>
      </c>
      <c r="O459" s="482">
        <f ca="1">IF(ISERROR(VLOOKUP($R60,ITAVI_2013_volailles!$C:$J,7,FALSE)*$R33/1000*$T60/100*U86-E433),0,VLOOKUP($R60,ITAVI_2013_volailles!$C:$J,7,FALSE)*$R33/1000*$T60/100*U86-E433)</f>
        <v>0</v>
      </c>
      <c r="P459" s="482">
        <f ca="1">IF(ISERROR(VLOOKUP($R60,ITAVI_2013_volailles!$C:$J,7,FALSE)*$R33/1000*$T60/100*$Y60*V86-F433),0,VLOOKUP($R60,ITAVI_2013_volailles!$C:$J,7,FALSE)*$R33/1000*$T60/100*$Y60*V86-F433)</f>
        <v>0</v>
      </c>
      <c r="Q459" s="482">
        <f ca="1">IF(ISERROR(VLOOKUP($R60,ITAVI_2013_volailles!$C:$J,7,FALSE)*$R33/1000*$T60/100*V86-F433),0,VLOOKUP($R60,ITAVI_2013_volailles!$C:$J,7,FALSE)*$R33/1000*$T60/100*V86-F433)</f>
        <v>0</v>
      </c>
      <c r="R459" s="482">
        <f ca="1">IF(ISERROR(VLOOKUP($R60,ITAVI_2013_volailles!$C:$J,7,FALSE)*$R33/1000*$T60/100*$Y60*W86-G433),0,VLOOKUP($R60,ITAVI_2013_volailles!$C:$J,7,FALSE)*$R33/1000*$T60/100*$Y60*W86-G433)</f>
        <v>0</v>
      </c>
      <c r="S459" s="482">
        <f ca="1">IF(ISERROR(VLOOKUP($R60,ITAVI_2013_volailles!$C:$J,7,FALSE)*$R33/1000*$T60/100*W86-G433),0,VLOOKUP($R60,ITAVI_2013_volailles!$C:$J,7,FALSE)*$R33/1000*$T60/100*W86-G433)</f>
        <v>0</v>
      </c>
      <c r="T459" s="482">
        <f ca="1">(S459-R459)*'Donnees d''entrée'!$C$493</f>
        <v>0</v>
      </c>
      <c r="U459" s="482">
        <f t="shared" ca="1" si="673"/>
        <v>0</v>
      </c>
      <c r="V459" s="486">
        <f t="shared" si="674"/>
        <v>0</v>
      </c>
      <c r="W459" s="282">
        <f t="shared" ca="1" si="675"/>
        <v>0</v>
      </c>
      <c r="X459" s="282">
        <f t="shared" ca="1" si="676"/>
        <v>0</v>
      </c>
      <c r="Y459" s="282">
        <f t="shared" ca="1" si="677"/>
        <v>0</v>
      </c>
      <c r="Z459" s="282">
        <f ca="1">IF(ISERROR(VLOOKUP($AD60,ITAVI_2013_volailles!$C:$J,7,FALSE)*$Z33/1000*$AF60/100*$AK60*AB86-H433),0,VLOOKUP($AD60,ITAVI_2013_volailles!$C:$J,7,FALSE)*$Z33/1000*$AF60/100*$AK60*AB86-H433)</f>
        <v>0</v>
      </c>
      <c r="AA459" s="482">
        <f ca="1">IF(ISERROR(VLOOKUP($AD60,ITAVI_2013_volailles!$C:$J,7,FALSE)*$Z33/1000*$AF60/100*AB86-H433),0,VLOOKUP($AD60,ITAVI_2013_volailles!$C:$J,7,FALSE)*$Z33/1000*$AF60/100*AB86-H433)</f>
        <v>0</v>
      </c>
      <c r="AB459" s="482">
        <f ca="1">IF(ISERROR(VLOOKUP($AD60,ITAVI_2013_volailles!$C:$J,7,FALSE)*$Z33/1000*$AF60/100*$AK60*AC86-I433),0,VLOOKUP($AD60,ITAVI_2013_volailles!$C:$J,7,FALSE)*$Z33/1000*$AF60/100*$AK60*AC86-I433)</f>
        <v>0</v>
      </c>
      <c r="AC459" s="482">
        <f ca="1">IF(ISERROR(VLOOKUP($AD60,ITAVI_2013_volailles!$C:$J,7,FALSE)*$Z33/1000*$AF60/100*AC86-I433),0,VLOOKUP($AD60,ITAVI_2013_volailles!$C:$J,7,FALSE)*$Z33/1000*$AF60/100*AC86-I433)</f>
        <v>0</v>
      </c>
      <c r="AD459" s="482">
        <f ca="1">IF(ISERROR(VLOOKUP($AD60,ITAVI_2013_volailles!$C:$J,7,FALSE)*$Z33/1000*$AF60/100*$AK60*AD86-J433),0,VLOOKUP($AD60,ITAVI_2013_volailles!$C:$J,7,FALSE)*$Z33/1000*$AF60/100*$AK60*AD86-J433)</f>
        <v>0</v>
      </c>
      <c r="AE459" s="482">
        <f ca="1">IF(ISERROR(VLOOKUP($AD60,ITAVI_2013_volailles!$C:$J,7,FALSE)*$Z33/1000*$AF60/100*AD86-J433),0,VLOOKUP($AD60,ITAVI_2013_volailles!$C:$J,7,FALSE)*$Z33/1000*$AF60/100*AD86-J433)</f>
        <v>0</v>
      </c>
      <c r="AF459" s="482">
        <f ca="1">(AE459-AD459)*'Donnees d''entrée'!$C$493</f>
        <v>0</v>
      </c>
      <c r="AG459" s="482">
        <f t="shared" ca="1" si="678"/>
        <v>0</v>
      </c>
      <c r="AH459" s="486">
        <f t="shared" si="679"/>
        <v>0</v>
      </c>
      <c r="AI459" s="282">
        <f t="shared" ca="1" si="680"/>
        <v>0</v>
      </c>
      <c r="AJ459" s="282">
        <f t="shared" ca="1" si="681"/>
        <v>0</v>
      </c>
      <c r="AK459" s="282">
        <f t="shared" ca="1" si="682"/>
        <v>0</v>
      </c>
      <c r="AL459" s="282">
        <f ca="1">IF(ISERROR(VLOOKUP($AP60,ITAVI_2013_volailles!$C:$J,7,FALSE)*$AH33/1000*$AR60/100*$AW60*AI86-K433),0,VLOOKUP($AP60,ITAVI_2013_volailles!$C:$J,7,FALSE)*$AH33/1000*$AR60/100*$AW60*AI86-K433)</f>
        <v>0</v>
      </c>
      <c r="AM459" s="482">
        <f ca="1">IF(ISERROR(VLOOKUP($AP60,ITAVI_2013_volailles!$C:$J,7,FALSE)*$AH33/1000*$AR60/100*AI86-K433),0,VLOOKUP($AP60,ITAVI_2013_volailles!$C:$J,7,FALSE)*$AH33/1000*$AR60/100*AI86-K433)</f>
        <v>0</v>
      </c>
      <c r="AN459" s="482">
        <f ca="1">IF(ISERROR(VLOOKUP($AP60,ITAVI_2013_volailles!$C:$J,7,FALSE)*$AH33/1000*$AR60/100*$AW60*AJ86-L433),0,VLOOKUP($AP60,ITAVI_2013_volailles!$C:$J,7,FALSE)*$AH33/1000*$AR60/100*$AW60*AJ86-L433)</f>
        <v>0</v>
      </c>
      <c r="AO459" s="482">
        <f ca="1">IF(ISERROR(VLOOKUP($AP60,ITAVI_2013_volailles!$C:$J,7,FALSE)*$AH33/1000*$AR60/100*AJ86-L433),0,VLOOKUP($AP60,ITAVI_2013_volailles!$C:$J,7,FALSE)*$AH33/1000*$AR60/100*AJ86-L433)</f>
        <v>0</v>
      </c>
      <c r="AP459" s="482">
        <f ca="1">IF(ISERROR(VLOOKUP($AP60,ITAVI_2013_volailles!$C:$J,7,FALSE)*$AH33/1000*$AR60/100*$AW60*AK86-M433),0,VLOOKUP($AP60,ITAVI_2013_volailles!$C:$J,7,FALSE)*$AH33/1000*$AR60/100*$AW60*AK86-M433)</f>
        <v>0</v>
      </c>
      <c r="AQ459" s="482">
        <f ca="1">IF(ISERROR(VLOOKUP($AP60,ITAVI_2013_volailles!$C:$J,7,FALSE)*$AH33/1000*$AR60/100*AK86-M433),0,VLOOKUP($AP60,ITAVI_2013_volailles!$C:$J,7,FALSE)*$AH33/1000*$AR60/100*AK86-M433)</f>
        <v>0</v>
      </c>
      <c r="AR459" s="482">
        <f ca="1">(AQ459-AP459)*'Donnees d''entrée'!$C$493</f>
        <v>0</v>
      </c>
      <c r="AS459" s="482">
        <f t="shared" ca="1" si="683"/>
        <v>0</v>
      </c>
      <c r="AT459" s="486">
        <f t="shared" si="684"/>
        <v>0</v>
      </c>
      <c r="AU459" s="282">
        <f t="shared" ca="1" si="685"/>
        <v>0</v>
      </c>
      <c r="AV459" s="282">
        <f t="shared" ca="1" si="686"/>
        <v>0</v>
      </c>
      <c r="AW459" s="282">
        <f t="shared" ca="1" si="687"/>
        <v>0</v>
      </c>
      <c r="AX459" s="282">
        <f ca="1">IF(ISERROR(VLOOKUP($BB60,ITAVI_2013_volailles!$C:$J,7,FALSE)*$AP33/1000*$BD60/100*$BI60*AP86-N433),0,VLOOKUP($BB60,ITAVI_2013_volailles!$C:$J,7,FALSE)*$AP33/1000*$BD60/100*$BI60*AP86-N433)</f>
        <v>0</v>
      </c>
      <c r="AY459" s="482">
        <f ca="1">IF(ISERROR(VLOOKUP($BB60,ITAVI_2013_volailles!$C:$J,7,FALSE)*$AP33/1000*$BD60/100*AP86-N433),0,VLOOKUP($BB60,ITAVI_2013_volailles!$C:$J,7,FALSE)*$AP33/1000*$BD60/100*AP86-N433)</f>
        <v>0</v>
      </c>
      <c r="AZ459" s="482">
        <f ca="1">IF(ISERROR(VLOOKUP($BB60,ITAVI_2013_volailles!$C:$J,7,FALSE)*$AP33/1000*$BD60/100*$BI60*AQ86-O433),0,VLOOKUP($BB60,ITAVI_2013_volailles!$C:$J,7,FALSE)*$AP33/1000*$BD60/100*$BI60*AQ86-O433)</f>
        <v>0</v>
      </c>
      <c r="BA459" s="482">
        <f ca="1">IF(ISERROR(VLOOKUP($BB60,ITAVI_2013_volailles!$C:$J,7,FALSE)*$AP33/1000*$BD60/100*AQ86-O433),0,VLOOKUP($BB60,ITAVI_2013_volailles!$C:$J,7,FALSE)*$AP33/1000*$BD60/100*AQ86-O433)</f>
        <v>0</v>
      </c>
      <c r="BB459" s="482">
        <f ca="1">IF(ISERROR(VLOOKUP($BB60,ITAVI_2013_volailles!$C:$J,7,FALSE)*$AP33/1000*$BD60/100*$BI60*AR86-P433),0,VLOOKUP($BB60,ITAVI_2013_volailles!$C:$J,7,FALSE)*$AP33/1000*$BD60/100*$BI60*AR86-P433)</f>
        <v>0</v>
      </c>
      <c r="BC459" s="482">
        <f ca="1">IF(ISERROR(VLOOKUP($BB60,ITAVI_2013_volailles!$C:$J,7,FALSE)*$AP33/1000*$BD60/100*AR86-P433),0,VLOOKUP($BB60,ITAVI_2013_volailles!$C:$J,7,FALSE)*$AP33/1000*$BD60/100*AR86-P433)</f>
        <v>0</v>
      </c>
      <c r="BD459" s="482">
        <f ca="1">(BC459-BB459)*'Donnees d''entrée'!$C$493</f>
        <v>0</v>
      </c>
      <c r="BE459" s="482">
        <f t="shared" ca="1" si="688"/>
        <v>0</v>
      </c>
      <c r="BF459" s="486">
        <f t="shared" si="689"/>
        <v>0</v>
      </c>
      <c r="BG459" s="282">
        <f t="shared" ca="1" si="690"/>
        <v>0</v>
      </c>
      <c r="BH459" s="282">
        <f t="shared" ca="1" si="691"/>
        <v>0</v>
      </c>
      <c r="BI459" s="282">
        <f t="shared" ca="1" si="692"/>
        <v>0</v>
      </c>
      <c r="BK459" s="340">
        <f t="shared" ca="1" si="693"/>
        <v>0</v>
      </c>
    </row>
    <row r="460" spans="1:63" x14ac:dyDescent="0.25">
      <c r="A460" s="279">
        <v>16</v>
      </c>
      <c r="B460" s="282">
        <f ca="1">IF(ISERROR(VLOOKUP($F61,ITAVI_2013_volailles!$C:$J,7,FALSE)*$J34/1000*$H61/100*$M61*N87-B434),0,VLOOKUP($F61,ITAVI_2013_volailles!$C:$J,7,FALSE)*$J34/1000*$H61/100*$M61*N87-B434)</f>
        <v>0</v>
      </c>
      <c r="C460" s="482">
        <f ca="1">IF(ISERROR(VLOOKUP($F61,ITAVI_2013_volailles!$C:$J,7,FALSE)*$J34/1000*$H61/100*N87-B434),0,VLOOKUP($F61,ITAVI_2013_volailles!$C:$J,7,FALSE)*$J34/1000*$H61/100*N87-B434)</f>
        <v>0</v>
      </c>
      <c r="D460" s="482">
        <f ca="1">IF(ISERROR(VLOOKUP($F61,ITAVI_2013_volailles!$C:$J,7,FALSE)*$J34/1000*$H61/100*$M61*O87-C434),0,VLOOKUP($F61,ITAVI_2013_volailles!$C:$J,7,FALSE)*$J34/1000*$H61/100*$M61*O87-C434)</f>
        <v>0</v>
      </c>
      <c r="E460" s="482">
        <f ca="1">IF(ISERROR(VLOOKUP($F61,ITAVI_2013_volailles!$C:$J,7,FALSE)*$J34/1000*$H61/100*O87-C434),0,VLOOKUP($F61,ITAVI_2013_volailles!$C:$J,7,FALSE)*$J34/1000*$H61/100*O87-C434)</f>
        <v>0</v>
      </c>
      <c r="F460" s="482">
        <f ca="1">IF(ISERROR(VLOOKUP($F61,ITAVI_2013_volailles!$C:$J,7,FALSE)*$J34/1000*$H61/100*$M61*P87-D434),0,VLOOKUP($F61,ITAVI_2013_volailles!$C:$J,7,FALSE)*$J34/1000*$H61/100*$M61*P87-D434)</f>
        <v>0</v>
      </c>
      <c r="G460" s="482">
        <f ca="1">IF(ISERROR(VLOOKUP($F61,ITAVI_2013_volailles!$C:$J,7,FALSE)*$J34/1000*$H61/100*P87-D434),0,VLOOKUP($F61,ITAVI_2013_volailles!$C:$J,7,FALSE)*$J34/1000*$H61/100*P87-D434)</f>
        <v>0</v>
      </c>
      <c r="H460" s="482">
        <f ca="1">(G460-F460)*'Donnees d''entrée'!$C$493</f>
        <v>0</v>
      </c>
      <c r="I460" s="482">
        <f t="shared" ca="1" si="668"/>
        <v>0</v>
      </c>
      <c r="J460" s="485">
        <f t="shared" si="669"/>
        <v>0</v>
      </c>
      <c r="K460" s="282">
        <f t="shared" ca="1" si="670"/>
        <v>0</v>
      </c>
      <c r="L460" s="282">
        <f t="shared" ca="1" si="671"/>
        <v>0</v>
      </c>
      <c r="M460" s="282">
        <f t="shared" ca="1" si="672"/>
        <v>0</v>
      </c>
      <c r="N460" s="282">
        <f ca="1">IF(ISERROR(VLOOKUP($R61,ITAVI_2013_volailles!$C:$J,7,FALSE)*$R34/1000*$T61/100*$Y61*U87-E434),0,VLOOKUP($R61,ITAVI_2013_volailles!$C:$J,7,FALSE)*$R34/1000*$T61/100*$Y61*U87-E434)</f>
        <v>0</v>
      </c>
      <c r="O460" s="482">
        <f ca="1">IF(ISERROR(VLOOKUP($R61,ITAVI_2013_volailles!$C:$J,7,FALSE)*$R34/1000*$T61/100*U87-E434),0,VLOOKUP($R61,ITAVI_2013_volailles!$C:$J,7,FALSE)*$R34/1000*$T61/100*U87-E434)</f>
        <v>0</v>
      </c>
      <c r="P460" s="482">
        <f ca="1">IF(ISERROR(VLOOKUP($R61,ITAVI_2013_volailles!$C:$J,7,FALSE)*$R34/1000*$T61/100*$Y61*V87-F434),0,VLOOKUP($R61,ITAVI_2013_volailles!$C:$J,7,FALSE)*$R34/1000*$T61/100*$Y61*V87-F434)</f>
        <v>0</v>
      </c>
      <c r="Q460" s="482">
        <f ca="1">IF(ISERROR(VLOOKUP($R61,ITAVI_2013_volailles!$C:$J,7,FALSE)*$R34/1000*$T61/100*V87-F434),0,VLOOKUP($R61,ITAVI_2013_volailles!$C:$J,7,FALSE)*$R34/1000*$T61/100*V87-F434)</f>
        <v>0</v>
      </c>
      <c r="R460" s="482">
        <f ca="1">IF(ISERROR(VLOOKUP($R61,ITAVI_2013_volailles!$C:$J,7,FALSE)*$R34/1000*$T61/100*$Y61*W87-G434),0,VLOOKUP($R61,ITAVI_2013_volailles!$C:$J,7,FALSE)*$R34/1000*$T61/100*$Y61*W87-G434)</f>
        <v>0</v>
      </c>
      <c r="S460" s="482">
        <f ca="1">IF(ISERROR(VLOOKUP($R61,ITAVI_2013_volailles!$C:$J,7,FALSE)*$R34/1000*$T61/100*W87-G434),0,VLOOKUP($R61,ITAVI_2013_volailles!$C:$J,7,FALSE)*$R34/1000*$T61/100*W87-G434)</f>
        <v>0</v>
      </c>
      <c r="T460" s="482">
        <f ca="1">(S460-R460)*'Donnees d''entrée'!$C$493</f>
        <v>0</v>
      </c>
      <c r="U460" s="482">
        <f t="shared" ca="1" si="673"/>
        <v>0</v>
      </c>
      <c r="V460" s="486">
        <f t="shared" si="674"/>
        <v>0</v>
      </c>
      <c r="W460" s="282">
        <f t="shared" ca="1" si="675"/>
        <v>0</v>
      </c>
      <c r="X460" s="282">
        <f t="shared" ca="1" si="676"/>
        <v>0</v>
      </c>
      <c r="Y460" s="282">
        <f t="shared" ca="1" si="677"/>
        <v>0</v>
      </c>
      <c r="Z460" s="282">
        <f ca="1">IF(ISERROR(VLOOKUP($AD61,ITAVI_2013_volailles!$C:$J,7,FALSE)*$Z34/1000*$AF61/100*$AK61*AB87-H434),0,VLOOKUP($AD61,ITAVI_2013_volailles!$C:$J,7,FALSE)*$Z34/1000*$AF61/100*$AK61*AB87-H434)</f>
        <v>0</v>
      </c>
      <c r="AA460" s="482">
        <f ca="1">IF(ISERROR(VLOOKUP($AD61,ITAVI_2013_volailles!$C:$J,7,FALSE)*$Z34/1000*$AF61/100*AB87-H434),0,VLOOKUP($AD61,ITAVI_2013_volailles!$C:$J,7,FALSE)*$Z34/1000*$AF61/100*AB87-H434)</f>
        <v>0</v>
      </c>
      <c r="AB460" s="482">
        <f ca="1">IF(ISERROR(VLOOKUP($AD61,ITAVI_2013_volailles!$C:$J,7,FALSE)*$Z34/1000*$AF61/100*$AK61*AC87-I434),0,VLOOKUP($AD61,ITAVI_2013_volailles!$C:$J,7,FALSE)*$Z34/1000*$AF61/100*$AK61*AC87-I434)</f>
        <v>0</v>
      </c>
      <c r="AC460" s="482">
        <f ca="1">IF(ISERROR(VLOOKUP($AD61,ITAVI_2013_volailles!$C:$J,7,FALSE)*$Z34/1000*$AF61/100*AC87-I434),0,VLOOKUP($AD61,ITAVI_2013_volailles!$C:$J,7,FALSE)*$Z34/1000*$AF61/100*AC87-I434)</f>
        <v>0</v>
      </c>
      <c r="AD460" s="482">
        <f ca="1">IF(ISERROR(VLOOKUP($AD61,ITAVI_2013_volailles!$C:$J,7,FALSE)*$Z34/1000*$AF61/100*$AK61*AD87-J434),0,VLOOKUP($AD61,ITAVI_2013_volailles!$C:$J,7,FALSE)*$Z34/1000*$AF61/100*$AK61*AD87-J434)</f>
        <v>0</v>
      </c>
      <c r="AE460" s="482">
        <f ca="1">IF(ISERROR(VLOOKUP($AD61,ITAVI_2013_volailles!$C:$J,7,FALSE)*$Z34/1000*$AF61/100*AD87-J434),0,VLOOKUP($AD61,ITAVI_2013_volailles!$C:$J,7,FALSE)*$Z34/1000*$AF61/100*AD87-J434)</f>
        <v>0</v>
      </c>
      <c r="AF460" s="482">
        <f ca="1">(AE460-AD460)*'Donnees d''entrée'!$C$493</f>
        <v>0</v>
      </c>
      <c r="AG460" s="482">
        <f t="shared" ca="1" si="678"/>
        <v>0</v>
      </c>
      <c r="AH460" s="486">
        <f t="shared" si="679"/>
        <v>0</v>
      </c>
      <c r="AI460" s="282">
        <f t="shared" ca="1" si="680"/>
        <v>0</v>
      </c>
      <c r="AJ460" s="282">
        <f t="shared" ca="1" si="681"/>
        <v>0</v>
      </c>
      <c r="AK460" s="282">
        <f t="shared" ca="1" si="682"/>
        <v>0</v>
      </c>
      <c r="AL460" s="282">
        <f ca="1">IF(ISERROR(VLOOKUP($AP61,ITAVI_2013_volailles!$C:$J,7,FALSE)*$AH34/1000*$AR61/100*$AW61*AI87-K434),0,VLOOKUP($AP61,ITAVI_2013_volailles!$C:$J,7,FALSE)*$AH34/1000*$AR61/100*$AW61*AI87-K434)</f>
        <v>0</v>
      </c>
      <c r="AM460" s="482">
        <f ca="1">IF(ISERROR(VLOOKUP($AP61,ITAVI_2013_volailles!$C:$J,7,FALSE)*$AH34/1000*$AR61/100*AI87-K434),0,VLOOKUP($AP61,ITAVI_2013_volailles!$C:$J,7,FALSE)*$AH34/1000*$AR61/100*AI87-K434)</f>
        <v>0</v>
      </c>
      <c r="AN460" s="482">
        <f ca="1">IF(ISERROR(VLOOKUP($AP61,ITAVI_2013_volailles!$C:$J,7,FALSE)*$AH34/1000*$AR61/100*$AW61*AJ87-L434),0,VLOOKUP($AP61,ITAVI_2013_volailles!$C:$J,7,FALSE)*$AH34/1000*$AR61/100*$AW61*AJ87-L434)</f>
        <v>0</v>
      </c>
      <c r="AO460" s="482">
        <f ca="1">IF(ISERROR(VLOOKUP($AP61,ITAVI_2013_volailles!$C:$J,7,FALSE)*$AH34/1000*$AR61/100*AJ87-L434),0,VLOOKUP($AP61,ITAVI_2013_volailles!$C:$J,7,FALSE)*$AH34/1000*$AR61/100*AJ87-L434)</f>
        <v>0</v>
      </c>
      <c r="AP460" s="482">
        <f ca="1">IF(ISERROR(VLOOKUP($AP61,ITAVI_2013_volailles!$C:$J,7,FALSE)*$AH34/1000*$AR61/100*$AW61*AK87-M434),0,VLOOKUP($AP61,ITAVI_2013_volailles!$C:$J,7,FALSE)*$AH34/1000*$AR61/100*$AW61*AK87-M434)</f>
        <v>0</v>
      </c>
      <c r="AQ460" s="482">
        <f ca="1">IF(ISERROR(VLOOKUP($AP61,ITAVI_2013_volailles!$C:$J,7,FALSE)*$AH34/1000*$AR61/100*AK87-M434),0,VLOOKUP($AP61,ITAVI_2013_volailles!$C:$J,7,FALSE)*$AH34/1000*$AR61/100*AK87-M434)</f>
        <v>0</v>
      </c>
      <c r="AR460" s="482">
        <f ca="1">(AQ460-AP460)*'Donnees d''entrée'!$C$493</f>
        <v>0</v>
      </c>
      <c r="AS460" s="482">
        <f t="shared" ca="1" si="683"/>
        <v>0</v>
      </c>
      <c r="AT460" s="486">
        <f t="shared" si="684"/>
        <v>0</v>
      </c>
      <c r="AU460" s="282">
        <f t="shared" ca="1" si="685"/>
        <v>0</v>
      </c>
      <c r="AV460" s="282">
        <f t="shared" ca="1" si="686"/>
        <v>0</v>
      </c>
      <c r="AW460" s="282">
        <f t="shared" ca="1" si="687"/>
        <v>0</v>
      </c>
      <c r="AX460" s="282">
        <f ca="1">IF(ISERROR(VLOOKUP($BB61,ITAVI_2013_volailles!$C:$J,7,FALSE)*$AP34/1000*$BD61/100*$BI61*AP87-N434),0,VLOOKUP($BB61,ITAVI_2013_volailles!$C:$J,7,FALSE)*$AP34/1000*$BD61/100*$BI61*AP87-N434)</f>
        <v>0</v>
      </c>
      <c r="AY460" s="482">
        <f ca="1">IF(ISERROR(VLOOKUP($BB61,ITAVI_2013_volailles!$C:$J,7,FALSE)*$AP34/1000*$BD61/100*AP87-N434),0,VLOOKUP($BB61,ITAVI_2013_volailles!$C:$J,7,FALSE)*$AP34/1000*$BD61/100*AP87-N434)</f>
        <v>0</v>
      </c>
      <c r="AZ460" s="482">
        <f ca="1">IF(ISERROR(VLOOKUP($BB61,ITAVI_2013_volailles!$C:$J,7,FALSE)*$AP34/1000*$BD61/100*$BI61*AQ87-O434),0,VLOOKUP($BB61,ITAVI_2013_volailles!$C:$J,7,FALSE)*$AP34/1000*$BD61/100*$BI61*AQ87-O434)</f>
        <v>0</v>
      </c>
      <c r="BA460" s="482">
        <f ca="1">IF(ISERROR(VLOOKUP($BB61,ITAVI_2013_volailles!$C:$J,7,FALSE)*$AP34/1000*$BD61/100*AQ87-O434),0,VLOOKUP($BB61,ITAVI_2013_volailles!$C:$J,7,FALSE)*$AP34/1000*$BD61/100*AQ87-O434)</f>
        <v>0</v>
      </c>
      <c r="BB460" s="482">
        <f ca="1">IF(ISERROR(VLOOKUP($BB61,ITAVI_2013_volailles!$C:$J,7,FALSE)*$AP34/1000*$BD61/100*$BI61*AR87-P434),0,VLOOKUP($BB61,ITAVI_2013_volailles!$C:$J,7,FALSE)*$AP34/1000*$BD61/100*$BI61*AR87-P434)</f>
        <v>0</v>
      </c>
      <c r="BC460" s="482">
        <f ca="1">IF(ISERROR(VLOOKUP($BB61,ITAVI_2013_volailles!$C:$J,7,FALSE)*$AP34/1000*$BD61/100*AR87-P434),0,VLOOKUP($BB61,ITAVI_2013_volailles!$C:$J,7,FALSE)*$AP34/1000*$BD61/100*AR87-P434)</f>
        <v>0</v>
      </c>
      <c r="BD460" s="482">
        <f ca="1">(BC460-BB460)*'Donnees d''entrée'!$C$493</f>
        <v>0</v>
      </c>
      <c r="BE460" s="482">
        <f t="shared" ca="1" si="688"/>
        <v>0</v>
      </c>
      <c r="BF460" s="486">
        <f t="shared" si="689"/>
        <v>0</v>
      </c>
      <c r="BG460" s="282">
        <f t="shared" ca="1" si="690"/>
        <v>0</v>
      </c>
      <c r="BH460" s="282">
        <f t="shared" ca="1" si="691"/>
        <v>0</v>
      </c>
      <c r="BI460" s="282">
        <f t="shared" ca="1" si="692"/>
        <v>0</v>
      </c>
      <c r="BK460" s="340">
        <f t="shared" ca="1" si="693"/>
        <v>0</v>
      </c>
    </row>
    <row r="461" spans="1:63" x14ac:dyDescent="0.25">
      <c r="A461" s="279">
        <v>17</v>
      </c>
      <c r="B461" s="282">
        <f ca="1">IF(ISERROR(VLOOKUP($F62,ITAVI_2013_volailles!$C:$J,7,FALSE)*$J35/1000*$H62/100*$M62*N88-B435),0,VLOOKUP($F62,ITAVI_2013_volailles!$C:$J,7,FALSE)*$J35/1000*$H62/100*$M62*N88-B435)</f>
        <v>0</v>
      </c>
      <c r="C461" s="482">
        <f ca="1">IF(ISERROR(VLOOKUP($F62,ITAVI_2013_volailles!$C:$J,7,FALSE)*$J35/1000*$H62/100*N88-B435),0,VLOOKUP($F62,ITAVI_2013_volailles!$C:$J,7,FALSE)*$J35/1000*$H62/100*N88-B435)</f>
        <v>0</v>
      </c>
      <c r="D461" s="482">
        <f ca="1">IF(ISERROR(VLOOKUP($F62,ITAVI_2013_volailles!$C:$J,7,FALSE)*$J35/1000*$H62/100*$M62*O88-C435),0,VLOOKUP($F62,ITAVI_2013_volailles!$C:$J,7,FALSE)*$J35/1000*$H62/100*$M62*O88-C435)</f>
        <v>0</v>
      </c>
      <c r="E461" s="482">
        <f ca="1">IF(ISERROR(VLOOKUP($F62,ITAVI_2013_volailles!$C:$J,7,FALSE)*$J35/1000*$H62/100*O88-C435),0,VLOOKUP($F62,ITAVI_2013_volailles!$C:$J,7,FALSE)*$J35/1000*$H62/100*O88-C435)</f>
        <v>0</v>
      </c>
      <c r="F461" s="482">
        <f ca="1">IF(ISERROR(VLOOKUP($F62,ITAVI_2013_volailles!$C:$J,7,FALSE)*$J35/1000*$H62/100*$M62*P88-D435),0,VLOOKUP($F62,ITAVI_2013_volailles!$C:$J,7,FALSE)*$J35/1000*$H62/100*$M62*P88-D435)</f>
        <v>0</v>
      </c>
      <c r="G461" s="482">
        <f ca="1">IF(ISERROR(VLOOKUP($F62,ITAVI_2013_volailles!$C:$J,7,FALSE)*$J35/1000*$H62/100*P88-D435),0,VLOOKUP($F62,ITAVI_2013_volailles!$C:$J,7,FALSE)*$J35/1000*$H62/100*P88-D435)</f>
        <v>0</v>
      </c>
      <c r="H461" s="482">
        <f ca="1">(G461-F461)*'Donnees d''entrée'!$C$493</f>
        <v>0</v>
      </c>
      <c r="I461" s="482">
        <f t="shared" ca="1" si="668"/>
        <v>0</v>
      </c>
      <c r="J461" s="485">
        <f t="shared" si="669"/>
        <v>0</v>
      </c>
      <c r="K461" s="282">
        <f t="shared" ca="1" si="670"/>
        <v>0</v>
      </c>
      <c r="L461" s="282">
        <f t="shared" ca="1" si="671"/>
        <v>0</v>
      </c>
      <c r="M461" s="282">
        <f t="shared" ca="1" si="672"/>
        <v>0</v>
      </c>
      <c r="N461" s="282">
        <f ca="1">IF(ISERROR(VLOOKUP($R62,ITAVI_2013_volailles!$C:$J,7,FALSE)*$R35/1000*$T62/100*$Y62*U88-E435),0,VLOOKUP($R62,ITAVI_2013_volailles!$C:$J,7,FALSE)*$R35/1000*$T62/100*$Y62*U88-E435)</f>
        <v>0</v>
      </c>
      <c r="O461" s="482">
        <f ca="1">IF(ISERROR(VLOOKUP($R62,ITAVI_2013_volailles!$C:$J,7,FALSE)*$R35/1000*$T62/100*U88-E435),0,VLOOKUP($R62,ITAVI_2013_volailles!$C:$J,7,FALSE)*$R35/1000*$T62/100*U88-E435)</f>
        <v>0</v>
      </c>
      <c r="P461" s="482">
        <f ca="1">IF(ISERROR(VLOOKUP($R62,ITAVI_2013_volailles!$C:$J,7,FALSE)*$R35/1000*$T62/100*$Y62*V88-F435),0,VLOOKUP($R62,ITAVI_2013_volailles!$C:$J,7,FALSE)*$R35/1000*$T62/100*$Y62*V88-F435)</f>
        <v>0</v>
      </c>
      <c r="Q461" s="482">
        <f ca="1">IF(ISERROR(VLOOKUP($R62,ITAVI_2013_volailles!$C:$J,7,FALSE)*$R35/1000*$T62/100*V88-F435),0,VLOOKUP($R62,ITAVI_2013_volailles!$C:$J,7,FALSE)*$R35/1000*$T62/100*V88-F435)</f>
        <v>0</v>
      </c>
      <c r="R461" s="482">
        <f ca="1">IF(ISERROR(VLOOKUP($R62,ITAVI_2013_volailles!$C:$J,7,FALSE)*$R35/1000*$T62/100*$Y62*W88-G435),0,VLOOKUP($R62,ITAVI_2013_volailles!$C:$J,7,FALSE)*$R35/1000*$T62/100*$Y62*W88-G435)</f>
        <v>0</v>
      </c>
      <c r="S461" s="482">
        <f ca="1">IF(ISERROR(VLOOKUP($R62,ITAVI_2013_volailles!$C:$J,7,FALSE)*$R35/1000*$T62/100*W88-G435),0,VLOOKUP($R62,ITAVI_2013_volailles!$C:$J,7,FALSE)*$R35/1000*$T62/100*W88-G435)</f>
        <v>0</v>
      </c>
      <c r="T461" s="482">
        <f ca="1">(S461-R461)*'Donnees d''entrée'!$C$493</f>
        <v>0</v>
      </c>
      <c r="U461" s="482">
        <f t="shared" ca="1" si="673"/>
        <v>0</v>
      </c>
      <c r="V461" s="486">
        <f t="shared" si="674"/>
        <v>0</v>
      </c>
      <c r="W461" s="282">
        <f t="shared" ca="1" si="675"/>
        <v>0</v>
      </c>
      <c r="X461" s="282">
        <f t="shared" ca="1" si="676"/>
        <v>0</v>
      </c>
      <c r="Y461" s="282">
        <f t="shared" ca="1" si="677"/>
        <v>0</v>
      </c>
      <c r="Z461" s="282">
        <f ca="1">IF(ISERROR(VLOOKUP($AD62,ITAVI_2013_volailles!$C:$J,7,FALSE)*$Z35/1000*$AF62/100*$AK62*AB88-H435),0,VLOOKUP($AD62,ITAVI_2013_volailles!$C:$J,7,FALSE)*$Z35/1000*$AF62/100*$AK62*AB88-H435)</f>
        <v>0</v>
      </c>
      <c r="AA461" s="482">
        <f ca="1">IF(ISERROR(VLOOKUP($AD62,ITAVI_2013_volailles!$C:$J,7,FALSE)*$Z35/1000*$AF62/100*AB88-H435),0,VLOOKUP($AD62,ITAVI_2013_volailles!$C:$J,7,FALSE)*$Z35/1000*$AF62/100*AB88-H435)</f>
        <v>0</v>
      </c>
      <c r="AB461" s="482">
        <f ca="1">IF(ISERROR(VLOOKUP($AD62,ITAVI_2013_volailles!$C:$J,7,FALSE)*$Z35/1000*$AF62/100*$AK62*AC88-I435),0,VLOOKUP($AD62,ITAVI_2013_volailles!$C:$J,7,FALSE)*$Z35/1000*$AF62/100*$AK62*AC88-I435)</f>
        <v>0</v>
      </c>
      <c r="AC461" s="482">
        <f ca="1">IF(ISERROR(VLOOKUP($AD62,ITAVI_2013_volailles!$C:$J,7,FALSE)*$Z35/1000*$AF62/100*AC88-I435),0,VLOOKUP($AD62,ITAVI_2013_volailles!$C:$J,7,FALSE)*$Z35/1000*$AF62/100*AC88-I435)</f>
        <v>0</v>
      </c>
      <c r="AD461" s="482">
        <f ca="1">IF(ISERROR(VLOOKUP($AD62,ITAVI_2013_volailles!$C:$J,7,FALSE)*$Z35/1000*$AF62/100*$AK62*AD88-J435),0,VLOOKUP($AD62,ITAVI_2013_volailles!$C:$J,7,FALSE)*$Z35/1000*$AF62/100*$AK62*AD88-J435)</f>
        <v>0</v>
      </c>
      <c r="AE461" s="482">
        <f ca="1">IF(ISERROR(VLOOKUP($AD62,ITAVI_2013_volailles!$C:$J,7,FALSE)*$Z35/1000*$AF62/100*AD88-J435),0,VLOOKUP($AD62,ITAVI_2013_volailles!$C:$J,7,FALSE)*$Z35/1000*$AF62/100*AD88-J435)</f>
        <v>0</v>
      </c>
      <c r="AF461" s="482">
        <f ca="1">(AE461-AD461)*'Donnees d''entrée'!$C$493</f>
        <v>0</v>
      </c>
      <c r="AG461" s="482">
        <f t="shared" ca="1" si="678"/>
        <v>0</v>
      </c>
      <c r="AH461" s="486">
        <f t="shared" si="679"/>
        <v>0</v>
      </c>
      <c r="AI461" s="282">
        <f t="shared" ca="1" si="680"/>
        <v>0</v>
      </c>
      <c r="AJ461" s="282">
        <f t="shared" ca="1" si="681"/>
        <v>0</v>
      </c>
      <c r="AK461" s="282">
        <f t="shared" ca="1" si="682"/>
        <v>0</v>
      </c>
      <c r="AL461" s="282">
        <f ca="1">IF(ISERROR(VLOOKUP($AP62,ITAVI_2013_volailles!$C:$J,7,FALSE)*$AH35/1000*$AR62/100*$AW62*AI88-K435),0,VLOOKUP($AP62,ITAVI_2013_volailles!$C:$J,7,FALSE)*$AH35/1000*$AR62/100*$AW62*AI88-K435)</f>
        <v>0</v>
      </c>
      <c r="AM461" s="482">
        <f ca="1">IF(ISERROR(VLOOKUP($AP62,ITAVI_2013_volailles!$C:$J,7,FALSE)*$AH35/1000*$AR62/100*AI88-K435),0,VLOOKUP($AP62,ITAVI_2013_volailles!$C:$J,7,FALSE)*$AH35/1000*$AR62/100*AI88-K435)</f>
        <v>0</v>
      </c>
      <c r="AN461" s="482">
        <f ca="1">IF(ISERROR(VLOOKUP($AP62,ITAVI_2013_volailles!$C:$J,7,FALSE)*$AH35/1000*$AR62/100*$AW62*AJ88-L435),0,VLOOKUP($AP62,ITAVI_2013_volailles!$C:$J,7,FALSE)*$AH35/1000*$AR62/100*$AW62*AJ88-L435)</f>
        <v>0</v>
      </c>
      <c r="AO461" s="482">
        <f ca="1">IF(ISERROR(VLOOKUP($AP62,ITAVI_2013_volailles!$C:$J,7,FALSE)*$AH35/1000*$AR62/100*AJ88-L435),0,VLOOKUP($AP62,ITAVI_2013_volailles!$C:$J,7,FALSE)*$AH35/1000*$AR62/100*AJ88-L435)</f>
        <v>0</v>
      </c>
      <c r="AP461" s="482">
        <f ca="1">IF(ISERROR(VLOOKUP($AP62,ITAVI_2013_volailles!$C:$J,7,FALSE)*$AH35/1000*$AR62/100*$AW62*AK88-M435),0,VLOOKUP($AP62,ITAVI_2013_volailles!$C:$J,7,FALSE)*$AH35/1000*$AR62/100*$AW62*AK88-M435)</f>
        <v>0</v>
      </c>
      <c r="AQ461" s="482">
        <f ca="1">IF(ISERROR(VLOOKUP($AP62,ITAVI_2013_volailles!$C:$J,7,FALSE)*$AH35/1000*$AR62/100*AK88-M435),0,VLOOKUP($AP62,ITAVI_2013_volailles!$C:$J,7,FALSE)*$AH35/1000*$AR62/100*AK88-M435)</f>
        <v>0</v>
      </c>
      <c r="AR461" s="482">
        <f ca="1">(AQ461-AP461)*'Donnees d''entrée'!$C$493</f>
        <v>0</v>
      </c>
      <c r="AS461" s="482">
        <f t="shared" ca="1" si="683"/>
        <v>0</v>
      </c>
      <c r="AT461" s="486">
        <f t="shared" si="684"/>
        <v>0</v>
      </c>
      <c r="AU461" s="282">
        <f t="shared" ca="1" si="685"/>
        <v>0</v>
      </c>
      <c r="AV461" s="282">
        <f t="shared" ca="1" si="686"/>
        <v>0</v>
      </c>
      <c r="AW461" s="282">
        <f t="shared" ca="1" si="687"/>
        <v>0</v>
      </c>
      <c r="AX461" s="282">
        <f ca="1">IF(ISERROR(VLOOKUP($BB62,ITAVI_2013_volailles!$C:$J,7,FALSE)*$AP35/1000*$BD62/100*$BI62*AP88-N435),0,VLOOKUP($BB62,ITAVI_2013_volailles!$C:$J,7,FALSE)*$AP35/1000*$BD62/100*$BI62*AP88-N435)</f>
        <v>0</v>
      </c>
      <c r="AY461" s="482">
        <f ca="1">IF(ISERROR(VLOOKUP($BB62,ITAVI_2013_volailles!$C:$J,7,FALSE)*$AP35/1000*$BD62/100*AP88-N435),0,VLOOKUP($BB62,ITAVI_2013_volailles!$C:$J,7,FALSE)*$AP35/1000*$BD62/100*AP88-N435)</f>
        <v>0</v>
      </c>
      <c r="AZ461" s="482">
        <f ca="1">IF(ISERROR(VLOOKUP($BB62,ITAVI_2013_volailles!$C:$J,7,FALSE)*$AP35/1000*$BD62/100*$BI62*AQ88-O435),0,VLOOKUP($BB62,ITAVI_2013_volailles!$C:$J,7,FALSE)*$AP35/1000*$BD62/100*$BI62*AQ88-O435)</f>
        <v>0</v>
      </c>
      <c r="BA461" s="482">
        <f ca="1">IF(ISERROR(VLOOKUP($BB62,ITAVI_2013_volailles!$C:$J,7,FALSE)*$AP35/1000*$BD62/100*AQ88-O435),0,VLOOKUP($BB62,ITAVI_2013_volailles!$C:$J,7,FALSE)*$AP35/1000*$BD62/100*AQ88-O435)</f>
        <v>0</v>
      </c>
      <c r="BB461" s="482">
        <f ca="1">IF(ISERROR(VLOOKUP($BB62,ITAVI_2013_volailles!$C:$J,7,FALSE)*$AP35/1000*$BD62/100*$BI62*AR88-P435),0,VLOOKUP($BB62,ITAVI_2013_volailles!$C:$J,7,FALSE)*$AP35/1000*$BD62/100*$BI62*AR88-P435)</f>
        <v>0</v>
      </c>
      <c r="BC461" s="482">
        <f ca="1">IF(ISERROR(VLOOKUP($BB62,ITAVI_2013_volailles!$C:$J,7,FALSE)*$AP35/1000*$BD62/100*AR88-P435),0,VLOOKUP($BB62,ITAVI_2013_volailles!$C:$J,7,FALSE)*$AP35/1000*$BD62/100*AR88-P435)</f>
        <v>0</v>
      </c>
      <c r="BD461" s="482">
        <f ca="1">(BC461-BB461)*'Donnees d''entrée'!$C$493</f>
        <v>0</v>
      </c>
      <c r="BE461" s="482">
        <f t="shared" ca="1" si="688"/>
        <v>0</v>
      </c>
      <c r="BF461" s="486">
        <f t="shared" si="689"/>
        <v>0</v>
      </c>
      <c r="BG461" s="282">
        <f t="shared" ca="1" si="690"/>
        <v>0</v>
      </c>
      <c r="BH461" s="282">
        <f t="shared" ca="1" si="691"/>
        <v>0</v>
      </c>
      <c r="BI461" s="282">
        <f t="shared" ca="1" si="692"/>
        <v>0</v>
      </c>
      <c r="BK461" s="340">
        <f t="shared" ca="1" si="693"/>
        <v>0</v>
      </c>
    </row>
    <row r="462" spans="1:63" x14ac:dyDescent="0.25">
      <c r="A462" s="279">
        <v>18</v>
      </c>
      <c r="B462" s="282">
        <f ca="1">IF(ISERROR(VLOOKUP($F63,ITAVI_2013_volailles!$C:$J,7,FALSE)*$J36/1000*$H63/100*$M63*N89-B436),0,VLOOKUP($F63,ITAVI_2013_volailles!$C:$J,7,FALSE)*$J36/1000*$H63/100*$M63*N89-B436)</f>
        <v>0</v>
      </c>
      <c r="C462" s="482">
        <f ca="1">IF(ISERROR(VLOOKUP($F63,ITAVI_2013_volailles!$C:$J,7,FALSE)*$J36/1000*$H63/100*N89-B436),0,VLOOKUP($F63,ITAVI_2013_volailles!$C:$J,7,FALSE)*$J36/1000*$H63/100*N89-B436)</f>
        <v>0</v>
      </c>
      <c r="D462" s="482">
        <f ca="1">IF(ISERROR(VLOOKUP($F63,ITAVI_2013_volailles!$C:$J,7,FALSE)*$J36/1000*$H63/100*$M63*O89-C436),0,VLOOKUP($F63,ITAVI_2013_volailles!$C:$J,7,FALSE)*$J36/1000*$H63/100*$M63*O89-C436)</f>
        <v>0</v>
      </c>
      <c r="E462" s="482">
        <f ca="1">IF(ISERROR(VLOOKUP($F63,ITAVI_2013_volailles!$C:$J,7,FALSE)*$J36/1000*$H63/100*O89-C436),0,VLOOKUP($F63,ITAVI_2013_volailles!$C:$J,7,FALSE)*$J36/1000*$H63/100*O89-C436)</f>
        <v>0</v>
      </c>
      <c r="F462" s="482">
        <f ca="1">IF(ISERROR(VLOOKUP($F63,ITAVI_2013_volailles!$C:$J,7,FALSE)*$J36/1000*$H63/100*$M63*P89-D436),0,VLOOKUP($F63,ITAVI_2013_volailles!$C:$J,7,FALSE)*$J36/1000*$H63/100*$M63*P89-D436)</f>
        <v>0</v>
      </c>
      <c r="G462" s="482">
        <f ca="1">IF(ISERROR(VLOOKUP($F63,ITAVI_2013_volailles!$C:$J,7,FALSE)*$J36/1000*$H63/100*P89-D436),0,VLOOKUP($F63,ITAVI_2013_volailles!$C:$J,7,FALSE)*$J36/1000*$H63/100*P89-D436)</f>
        <v>0</v>
      </c>
      <c r="H462" s="482">
        <f ca="1">(G462-F462)*'Donnees d''entrée'!$C$493</f>
        <v>0</v>
      </c>
      <c r="I462" s="482">
        <f t="shared" ca="1" si="668"/>
        <v>0</v>
      </c>
      <c r="J462" s="485">
        <f t="shared" si="669"/>
        <v>0</v>
      </c>
      <c r="K462" s="282">
        <f t="shared" ca="1" si="670"/>
        <v>0</v>
      </c>
      <c r="L462" s="282">
        <f t="shared" ca="1" si="671"/>
        <v>0</v>
      </c>
      <c r="M462" s="282">
        <f t="shared" ca="1" si="672"/>
        <v>0</v>
      </c>
      <c r="N462" s="282">
        <f ca="1">IF(ISERROR(VLOOKUP($R63,ITAVI_2013_volailles!$C:$J,7,FALSE)*$R36/1000*$T63/100*$Y63*U89-E436),0,VLOOKUP($R63,ITAVI_2013_volailles!$C:$J,7,FALSE)*$R36/1000*$T63/100*$Y63*U89-E436)</f>
        <v>0</v>
      </c>
      <c r="O462" s="482">
        <f ca="1">IF(ISERROR(VLOOKUP($R63,ITAVI_2013_volailles!$C:$J,7,FALSE)*$R36/1000*$T63/100*U89-E436),0,VLOOKUP($R63,ITAVI_2013_volailles!$C:$J,7,FALSE)*$R36/1000*$T63/100*U89-E436)</f>
        <v>0</v>
      </c>
      <c r="P462" s="482">
        <f ca="1">IF(ISERROR(VLOOKUP($R63,ITAVI_2013_volailles!$C:$J,7,FALSE)*$R36/1000*$T63/100*$Y63*V89-F436),0,VLOOKUP($R63,ITAVI_2013_volailles!$C:$J,7,FALSE)*$R36/1000*$T63/100*$Y63*V89-F436)</f>
        <v>0</v>
      </c>
      <c r="Q462" s="482">
        <f ca="1">IF(ISERROR(VLOOKUP($R63,ITAVI_2013_volailles!$C:$J,7,FALSE)*$R36/1000*$T63/100*V89-F436),0,VLOOKUP($R63,ITAVI_2013_volailles!$C:$J,7,FALSE)*$R36/1000*$T63/100*V89-F436)</f>
        <v>0</v>
      </c>
      <c r="R462" s="482">
        <f ca="1">IF(ISERROR(VLOOKUP($R63,ITAVI_2013_volailles!$C:$J,7,FALSE)*$R36/1000*$T63/100*$Y63*W89-G436),0,VLOOKUP($R63,ITAVI_2013_volailles!$C:$J,7,FALSE)*$R36/1000*$T63/100*$Y63*W89-G436)</f>
        <v>0</v>
      </c>
      <c r="S462" s="482">
        <f ca="1">IF(ISERROR(VLOOKUP($R63,ITAVI_2013_volailles!$C:$J,7,FALSE)*$R36/1000*$T63/100*W89-G436),0,VLOOKUP($R63,ITAVI_2013_volailles!$C:$J,7,FALSE)*$R36/1000*$T63/100*W89-G436)</f>
        <v>0</v>
      </c>
      <c r="T462" s="482">
        <f ca="1">(S462-R462)*'Donnees d''entrée'!$C$493</f>
        <v>0</v>
      </c>
      <c r="U462" s="482">
        <f t="shared" ca="1" si="673"/>
        <v>0</v>
      </c>
      <c r="V462" s="486">
        <f t="shared" si="674"/>
        <v>0</v>
      </c>
      <c r="W462" s="282">
        <f t="shared" ca="1" si="675"/>
        <v>0</v>
      </c>
      <c r="X462" s="282">
        <f t="shared" ca="1" si="676"/>
        <v>0</v>
      </c>
      <c r="Y462" s="282">
        <f t="shared" ca="1" si="677"/>
        <v>0</v>
      </c>
      <c r="Z462" s="282">
        <f ca="1">IF(ISERROR(VLOOKUP($AD63,ITAVI_2013_volailles!$C:$J,7,FALSE)*$Z36/1000*$AF63/100*$AK63*AB89-H436),0,VLOOKUP($AD63,ITAVI_2013_volailles!$C:$J,7,FALSE)*$Z36/1000*$AF63/100*$AK63*AB89-H436)</f>
        <v>0</v>
      </c>
      <c r="AA462" s="482">
        <f ca="1">IF(ISERROR(VLOOKUP($AD63,ITAVI_2013_volailles!$C:$J,7,FALSE)*$Z36/1000*$AF63/100*AB89-H436),0,VLOOKUP($AD63,ITAVI_2013_volailles!$C:$J,7,FALSE)*$Z36/1000*$AF63/100*AB89-H436)</f>
        <v>0</v>
      </c>
      <c r="AB462" s="482">
        <f ca="1">IF(ISERROR(VLOOKUP($AD63,ITAVI_2013_volailles!$C:$J,7,FALSE)*$Z36/1000*$AF63/100*$AK63*AC89-I436),0,VLOOKUP($AD63,ITAVI_2013_volailles!$C:$J,7,FALSE)*$Z36/1000*$AF63/100*$AK63*AC89-I436)</f>
        <v>0</v>
      </c>
      <c r="AC462" s="482">
        <f ca="1">IF(ISERROR(VLOOKUP($AD63,ITAVI_2013_volailles!$C:$J,7,FALSE)*$Z36/1000*$AF63/100*AC89-I436),0,VLOOKUP($AD63,ITAVI_2013_volailles!$C:$J,7,FALSE)*$Z36/1000*$AF63/100*AC89-I436)</f>
        <v>0</v>
      </c>
      <c r="AD462" s="482">
        <f ca="1">IF(ISERROR(VLOOKUP($AD63,ITAVI_2013_volailles!$C:$J,7,FALSE)*$Z36/1000*$AF63/100*$AK63*AD89-J436),0,VLOOKUP($AD63,ITAVI_2013_volailles!$C:$J,7,FALSE)*$Z36/1000*$AF63/100*$AK63*AD89-J436)</f>
        <v>0</v>
      </c>
      <c r="AE462" s="482">
        <f ca="1">IF(ISERROR(VLOOKUP($AD63,ITAVI_2013_volailles!$C:$J,7,FALSE)*$Z36/1000*$AF63/100*AD89-J436),0,VLOOKUP($AD63,ITAVI_2013_volailles!$C:$J,7,FALSE)*$Z36/1000*$AF63/100*AD89-J436)</f>
        <v>0</v>
      </c>
      <c r="AF462" s="482">
        <f ca="1">(AE462-AD462)*'Donnees d''entrée'!$C$493</f>
        <v>0</v>
      </c>
      <c r="AG462" s="482">
        <f t="shared" ca="1" si="678"/>
        <v>0</v>
      </c>
      <c r="AH462" s="486">
        <f t="shared" si="679"/>
        <v>0</v>
      </c>
      <c r="AI462" s="282">
        <f t="shared" ca="1" si="680"/>
        <v>0</v>
      </c>
      <c r="AJ462" s="282">
        <f t="shared" ca="1" si="681"/>
        <v>0</v>
      </c>
      <c r="AK462" s="282">
        <f t="shared" ca="1" si="682"/>
        <v>0</v>
      </c>
      <c r="AL462" s="282">
        <f ca="1">IF(ISERROR(VLOOKUP($AP63,ITAVI_2013_volailles!$C:$J,7,FALSE)*$AH36/1000*$AR63/100*$AW63*AI89-K436),0,VLOOKUP($AP63,ITAVI_2013_volailles!$C:$J,7,FALSE)*$AH36/1000*$AR63/100*$AW63*AI89-K436)</f>
        <v>0</v>
      </c>
      <c r="AM462" s="482">
        <f ca="1">IF(ISERROR(VLOOKUP($AP63,ITAVI_2013_volailles!$C:$J,7,FALSE)*$AH36/1000*$AR63/100*AI89-K436),0,VLOOKUP($AP63,ITAVI_2013_volailles!$C:$J,7,FALSE)*$AH36/1000*$AR63/100*AI89-K436)</f>
        <v>0</v>
      </c>
      <c r="AN462" s="482">
        <f ca="1">IF(ISERROR(VLOOKUP($AP63,ITAVI_2013_volailles!$C:$J,7,FALSE)*$AH36/1000*$AR63/100*$AW63*AJ89-L436),0,VLOOKUP($AP63,ITAVI_2013_volailles!$C:$J,7,FALSE)*$AH36/1000*$AR63/100*$AW63*AJ89-L436)</f>
        <v>0</v>
      </c>
      <c r="AO462" s="482">
        <f ca="1">IF(ISERROR(VLOOKUP($AP63,ITAVI_2013_volailles!$C:$J,7,FALSE)*$AH36/1000*$AR63/100*AJ89-L436),0,VLOOKUP($AP63,ITAVI_2013_volailles!$C:$J,7,FALSE)*$AH36/1000*$AR63/100*AJ89-L436)</f>
        <v>0</v>
      </c>
      <c r="AP462" s="482">
        <f ca="1">IF(ISERROR(VLOOKUP($AP63,ITAVI_2013_volailles!$C:$J,7,FALSE)*$AH36/1000*$AR63/100*$AW63*AK89-M436),0,VLOOKUP($AP63,ITAVI_2013_volailles!$C:$J,7,FALSE)*$AH36/1000*$AR63/100*$AW63*AK89-M436)</f>
        <v>0</v>
      </c>
      <c r="AQ462" s="482">
        <f ca="1">IF(ISERROR(VLOOKUP($AP63,ITAVI_2013_volailles!$C:$J,7,FALSE)*$AH36/1000*$AR63/100*AK89-M436),0,VLOOKUP($AP63,ITAVI_2013_volailles!$C:$J,7,FALSE)*$AH36/1000*$AR63/100*AK89-M436)</f>
        <v>0</v>
      </c>
      <c r="AR462" s="482">
        <f ca="1">(AQ462-AP462)*'Donnees d''entrée'!$C$493</f>
        <v>0</v>
      </c>
      <c r="AS462" s="482">
        <f t="shared" ca="1" si="683"/>
        <v>0</v>
      </c>
      <c r="AT462" s="486">
        <f t="shared" si="684"/>
        <v>0</v>
      </c>
      <c r="AU462" s="282">
        <f t="shared" ca="1" si="685"/>
        <v>0</v>
      </c>
      <c r="AV462" s="282">
        <f t="shared" ca="1" si="686"/>
        <v>0</v>
      </c>
      <c r="AW462" s="282">
        <f t="shared" ca="1" si="687"/>
        <v>0</v>
      </c>
      <c r="AX462" s="282">
        <f ca="1">IF(ISERROR(VLOOKUP($BB63,ITAVI_2013_volailles!$C:$J,7,FALSE)*$AP36/1000*$BD63/100*$BI63*AP89-N436),0,VLOOKUP($BB63,ITAVI_2013_volailles!$C:$J,7,FALSE)*$AP36/1000*$BD63/100*$BI63*AP89-N436)</f>
        <v>0</v>
      </c>
      <c r="AY462" s="482">
        <f ca="1">IF(ISERROR(VLOOKUP($BB63,ITAVI_2013_volailles!$C:$J,7,FALSE)*$AP36/1000*$BD63/100*AP89-N436),0,VLOOKUP($BB63,ITAVI_2013_volailles!$C:$J,7,FALSE)*$AP36/1000*$BD63/100*AP89-N436)</f>
        <v>0</v>
      </c>
      <c r="AZ462" s="482">
        <f ca="1">IF(ISERROR(VLOOKUP($BB63,ITAVI_2013_volailles!$C:$J,7,FALSE)*$AP36/1000*$BD63/100*$BI63*AQ89-O436),0,VLOOKUP($BB63,ITAVI_2013_volailles!$C:$J,7,FALSE)*$AP36/1000*$BD63/100*$BI63*AQ89-O436)</f>
        <v>0</v>
      </c>
      <c r="BA462" s="482">
        <f ca="1">IF(ISERROR(VLOOKUP($BB63,ITAVI_2013_volailles!$C:$J,7,FALSE)*$AP36/1000*$BD63/100*AQ89-O436),0,VLOOKUP($BB63,ITAVI_2013_volailles!$C:$J,7,FALSE)*$AP36/1000*$BD63/100*AQ89-O436)</f>
        <v>0</v>
      </c>
      <c r="BB462" s="482">
        <f ca="1">IF(ISERROR(VLOOKUP($BB63,ITAVI_2013_volailles!$C:$J,7,FALSE)*$AP36/1000*$BD63/100*$BI63*AR89-P436),0,VLOOKUP($BB63,ITAVI_2013_volailles!$C:$J,7,FALSE)*$AP36/1000*$BD63/100*$BI63*AR89-P436)</f>
        <v>0</v>
      </c>
      <c r="BC462" s="482">
        <f ca="1">IF(ISERROR(VLOOKUP($BB63,ITAVI_2013_volailles!$C:$J,7,FALSE)*$AP36/1000*$BD63/100*AR89-P436),0,VLOOKUP($BB63,ITAVI_2013_volailles!$C:$J,7,FALSE)*$AP36/1000*$BD63/100*AR89-P436)</f>
        <v>0</v>
      </c>
      <c r="BD462" s="482">
        <f ca="1">(BC462-BB462)*'Donnees d''entrée'!$C$493</f>
        <v>0</v>
      </c>
      <c r="BE462" s="482">
        <f t="shared" ca="1" si="688"/>
        <v>0</v>
      </c>
      <c r="BF462" s="486">
        <f t="shared" si="689"/>
        <v>0</v>
      </c>
      <c r="BG462" s="282">
        <f t="shared" ca="1" si="690"/>
        <v>0</v>
      </c>
      <c r="BH462" s="282">
        <f t="shared" ca="1" si="691"/>
        <v>0</v>
      </c>
      <c r="BI462" s="282">
        <f t="shared" ca="1" si="692"/>
        <v>0</v>
      </c>
      <c r="BK462" s="340">
        <f t="shared" ca="1" si="693"/>
        <v>0</v>
      </c>
    </row>
    <row r="463" spans="1:63" x14ac:dyDescent="0.25">
      <c r="A463" s="279">
        <v>19</v>
      </c>
      <c r="B463" s="282">
        <f ca="1">IF(ISERROR(VLOOKUP($F64,ITAVI_2013_volailles!$C:$J,7,FALSE)*$J37/1000*$H64/100*$M64*N90-B437),0,VLOOKUP($F64,ITAVI_2013_volailles!$C:$J,7,FALSE)*$J37/1000*$H64/100*$M64*N90-B437)</f>
        <v>0</v>
      </c>
      <c r="C463" s="482">
        <f ca="1">IF(ISERROR(VLOOKUP($F64,ITAVI_2013_volailles!$C:$J,7,FALSE)*$J37/1000*$H64/100*N90-B437),0,VLOOKUP($F64,ITAVI_2013_volailles!$C:$J,7,FALSE)*$J37/1000*$H64/100*N90-B437)</f>
        <v>0</v>
      </c>
      <c r="D463" s="482">
        <f ca="1">IF(ISERROR(VLOOKUP($F64,ITAVI_2013_volailles!$C:$J,7,FALSE)*$J37/1000*$H64/100*$M64*O90-C437),0,VLOOKUP($F64,ITAVI_2013_volailles!$C:$J,7,FALSE)*$J37/1000*$H64/100*$M64*O90-C437)</f>
        <v>0</v>
      </c>
      <c r="E463" s="482">
        <f ca="1">IF(ISERROR(VLOOKUP($F64,ITAVI_2013_volailles!$C:$J,7,FALSE)*$J37/1000*$H64/100*O90-C437),0,VLOOKUP($F64,ITAVI_2013_volailles!$C:$J,7,FALSE)*$J37/1000*$H64/100*O90-C437)</f>
        <v>0</v>
      </c>
      <c r="F463" s="482">
        <f ca="1">IF(ISERROR(VLOOKUP($F64,ITAVI_2013_volailles!$C:$J,7,FALSE)*$J37/1000*$H64/100*$M64*P90-D437),0,VLOOKUP($F64,ITAVI_2013_volailles!$C:$J,7,FALSE)*$J37/1000*$H64/100*$M64*P90-D437)</f>
        <v>0</v>
      </c>
      <c r="G463" s="482">
        <f ca="1">IF(ISERROR(VLOOKUP($F64,ITAVI_2013_volailles!$C:$J,7,FALSE)*$J37/1000*$H64/100*P90-D437),0,VLOOKUP($F64,ITAVI_2013_volailles!$C:$J,7,FALSE)*$J37/1000*$H64/100*P90-D437)</f>
        <v>0</v>
      </c>
      <c r="H463" s="482">
        <f ca="1">(G463-F463)*'Donnees d''entrée'!$C$493</f>
        <v>0</v>
      </c>
      <c r="I463" s="482">
        <f t="shared" ca="1" si="668"/>
        <v>0</v>
      </c>
      <c r="J463" s="485">
        <f t="shared" si="669"/>
        <v>0</v>
      </c>
      <c r="K463" s="282">
        <f t="shared" ca="1" si="670"/>
        <v>0</v>
      </c>
      <c r="L463" s="282">
        <f t="shared" ca="1" si="671"/>
        <v>0</v>
      </c>
      <c r="M463" s="282">
        <f t="shared" ca="1" si="672"/>
        <v>0</v>
      </c>
      <c r="N463" s="282">
        <f ca="1">IF(ISERROR(VLOOKUP($R64,ITAVI_2013_volailles!$C:$J,7,FALSE)*$R37/1000*$T64/100*$Y64*U90-E437),0,VLOOKUP($R64,ITAVI_2013_volailles!$C:$J,7,FALSE)*$R37/1000*$T64/100*$Y64*U90-E437)</f>
        <v>0</v>
      </c>
      <c r="O463" s="482">
        <f ca="1">IF(ISERROR(VLOOKUP($R64,ITAVI_2013_volailles!$C:$J,7,FALSE)*$R37/1000*$T64/100*U90-E437),0,VLOOKUP($R64,ITAVI_2013_volailles!$C:$J,7,FALSE)*$R37/1000*$T64/100*U90-E437)</f>
        <v>0</v>
      </c>
      <c r="P463" s="482">
        <f ca="1">IF(ISERROR(VLOOKUP($R64,ITAVI_2013_volailles!$C:$J,7,FALSE)*$R37/1000*$T64/100*$Y64*V90-F437),0,VLOOKUP($R64,ITAVI_2013_volailles!$C:$J,7,FALSE)*$R37/1000*$T64/100*$Y64*V90-F437)</f>
        <v>0</v>
      </c>
      <c r="Q463" s="482">
        <f ca="1">IF(ISERROR(VLOOKUP($R64,ITAVI_2013_volailles!$C:$J,7,FALSE)*$R37/1000*$T64/100*V90-F437),0,VLOOKUP($R64,ITAVI_2013_volailles!$C:$J,7,FALSE)*$R37/1000*$T64/100*V90-F437)</f>
        <v>0</v>
      </c>
      <c r="R463" s="482">
        <f ca="1">IF(ISERROR(VLOOKUP($R64,ITAVI_2013_volailles!$C:$J,7,FALSE)*$R37/1000*$T64/100*$Y64*W90-G437),0,VLOOKUP($R64,ITAVI_2013_volailles!$C:$J,7,FALSE)*$R37/1000*$T64/100*$Y64*W90-G437)</f>
        <v>0</v>
      </c>
      <c r="S463" s="482">
        <f ca="1">IF(ISERROR(VLOOKUP($R64,ITAVI_2013_volailles!$C:$J,7,FALSE)*$R37/1000*$T64/100*W90-G437),0,VLOOKUP($R64,ITAVI_2013_volailles!$C:$J,7,FALSE)*$R37/1000*$T64/100*W90-G437)</f>
        <v>0</v>
      </c>
      <c r="T463" s="482">
        <f ca="1">(S463-R463)*'Donnees d''entrée'!$C$493</f>
        <v>0</v>
      </c>
      <c r="U463" s="482">
        <f t="shared" ca="1" si="673"/>
        <v>0</v>
      </c>
      <c r="V463" s="486">
        <f t="shared" si="674"/>
        <v>0</v>
      </c>
      <c r="W463" s="282">
        <f t="shared" ca="1" si="675"/>
        <v>0</v>
      </c>
      <c r="X463" s="282">
        <f t="shared" ca="1" si="676"/>
        <v>0</v>
      </c>
      <c r="Y463" s="282">
        <f t="shared" ca="1" si="677"/>
        <v>0</v>
      </c>
      <c r="Z463" s="282">
        <f ca="1">IF(ISERROR(VLOOKUP($AD64,ITAVI_2013_volailles!$C:$J,7,FALSE)*$Z37/1000*$AF64/100*$AK64*AB90-H437),0,VLOOKUP($AD64,ITAVI_2013_volailles!$C:$J,7,FALSE)*$Z37/1000*$AF64/100*$AK64*AB90-H437)</f>
        <v>0</v>
      </c>
      <c r="AA463" s="482">
        <f ca="1">IF(ISERROR(VLOOKUP($AD64,ITAVI_2013_volailles!$C:$J,7,FALSE)*$Z37/1000*$AF64/100*AB90-H437),0,VLOOKUP($AD64,ITAVI_2013_volailles!$C:$J,7,FALSE)*$Z37/1000*$AF64/100*AB90-H437)</f>
        <v>0</v>
      </c>
      <c r="AB463" s="482">
        <f ca="1">IF(ISERROR(VLOOKUP($AD64,ITAVI_2013_volailles!$C:$J,7,FALSE)*$Z37/1000*$AF64/100*$AK64*AC90-I437),0,VLOOKUP($AD64,ITAVI_2013_volailles!$C:$J,7,FALSE)*$Z37/1000*$AF64/100*$AK64*AC90-I437)</f>
        <v>0</v>
      </c>
      <c r="AC463" s="482">
        <f ca="1">IF(ISERROR(VLOOKUP($AD64,ITAVI_2013_volailles!$C:$J,7,FALSE)*$Z37/1000*$AF64/100*AC90-I437),0,VLOOKUP($AD64,ITAVI_2013_volailles!$C:$J,7,FALSE)*$Z37/1000*$AF64/100*AC90-I437)</f>
        <v>0</v>
      </c>
      <c r="AD463" s="482">
        <f ca="1">IF(ISERROR(VLOOKUP($AD64,ITAVI_2013_volailles!$C:$J,7,FALSE)*$Z37/1000*$AF64/100*$AK64*AD90-J437),0,VLOOKUP($AD64,ITAVI_2013_volailles!$C:$J,7,FALSE)*$Z37/1000*$AF64/100*$AK64*AD90-J437)</f>
        <v>0</v>
      </c>
      <c r="AE463" s="482">
        <f ca="1">IF(ISERROR(VLOOKUP($AD64,ITAVI_2013_volailles!$C:$J,7,FALSE)*$Z37/1000*$AF64/100*AD90-J437),0,VLOOKUP($AD64,ITAVI_2013_volailles!$C:$J,7,FALSE)*$Z37/1000*$AF64/100*AD90-J437)</f>
        <v>0</v>
      </c>
      <c r="AF463" s="482">
        <f ca="1">(AE463-AD463)*'Donnees d''entrée'!$C$493</f>
        <v>0</v>
      </c>
      <c r="AG463" s="482">
        <f t="shared" ca="1" si="678"/>
        <v>0</v>
      </c>
      <c r="AH463" s="486">
        <f t="shared" si="679"/>
        <v>0</v>
      </c>
      <c r="AI463" s="282">
        <f t="shared" ca="1" si="680"/>
        <v>0</v>
      </c>
      <c r="AJ463" s="282">
        <f t="shared" ca="1" si="681"/>
        <v>0</v>
      </c>
      <c r="AK463" s="282">
        <f t="shared" ca="1" si="682"/>
        <v>0</v>
      </c>
      <c r="AL463" s="282">
        <f ca="1">IF(ISERROR(VLOOKUP($AP64,ITAVI_2013_volailles!$C:$J,7,FALSE)*$AH37/1000*$AR64/100*$AW64*AI90-K437),0,VLOOKUP($AP64,ITAVI_2013_volailles!$C:$J,7,FALSE)*$AH37/1000*$AR64/100*$AW64*AI90-K437)</f>
        <v>0</v>
      </c>
      <c r="AM463" s="482">
        <f ca="1">IF(ISERROR(VLOOKUP($AP64,ITAVI_2013_volailles!$C:$J,7,FALSE)*$AH37/1000*$AR64/100*AI90-K437),0,VLOOKUP($AP64,ITAVI_2013_volailles!$C:$J,7,FALSE)*$AH37/1000*$AR64/100*AI90-K437)</f>
        <v>0</v>
      </c>
      <c r="AN463" s="482">
        <f ca="1">IF(ISERROR(VLOOKUP($AP64,ITAVI_2013_volailles!$C:$J,7,FALSE)*$AH37/1000*$AR64/100*$AW64*AJ90-L437),0,VLOOKUP($AP64,ITAVI_2013_volailles!$C:$J,7,FALSE)*$AH37/1000*$AR64/100*$AW64*AJ90-L437)</f>
        <v>0</v>
      </c>
      <c r="AO463" s="482">
        <f ca="1">IF(ISERROR(VLOOKUP($AP64,ITAVI_2013_volailles!$C:$J,7,FALSE)*$AH37/1000*$AR64/100*AJ90-L437),0,VLOOKUP($AP64,ITAVI_2013_volailles!$C:$J,7,FALSE)*$AH37/1000*$AR64/100*AJ90-L437)</f>
        <v>0</v>
      </c>
      <c r="AP463" s="482">
        <f ca="1">IF(ISERROR(VLOOKUP($AP64,ITAVI_2013_volailles!$C:$J,7,FALSE)*$AH37/1000*$AR64/100*$AW64*AK90-M437),0,VLOOKUP($AP64,ITAVI_2013_volailles!$C:$J,7,FALSE)*$AH37/1000*$AR64/100*$AW64*AK90-M437)</f>
        <v>0</v>
      </c>
      <c r="AQ463" s="482">
        <f ca="1">IF(ISERROR(VLOOKUP($AP64,ITAVI_2013_volailles!$C:$J,7,FALSE)*$AH37/1000*$AR64/100*AK90-M437),0,VLOOKUP($AP64,ITAVI_2013_volailles!$C:$J,7,FALSE)*$AH37/1000*$AR64/100*AK90-M437)</f>
        <v>0</v>
      </c>
      <c r="AR463" s="482">
        <f ca="1">(AQ463-AP463)*'Donnees d''entrée'!$C$493</f>
        <v>0</v>
      </c>
      <c r="AS463" s="482">
        <f t="shared" ca="1" si="683"/>
        <v>0</v>
      </c>
      <c r="AT463" s="486">
        <f t="shared" si="684"/>
        <v>0</v>
      </c>
      <c r="AU463" s="282">
        <f t="shared" ca="1" si="685"/>
        <v>0</v>
      </c>
      <c r="AV463" s="282">
        <f t="shared" ca="1" si="686"/>
        <v>0</v>
      </c>
      <c r="AW463" s="282">
        <f t="shared" ca="1" si="687"/>
        <v>0</v>
      </c>
      <c r="AX463" s="282">
        <f ca="1">IF(ISERROR(VLOOKUP($BB64,ITAVI_2013_volailles!$C:$J,7,FALSE)*$AP37/1000*$BD64/100*$BI64*AP90-N437),0,VLOOKUP($BB64,ITAVI_2013_volailles!$C:$J,7,FALSE)*$AP37/1000*$BD64/100*$BI64*AP90-N437)</f>
        <v>0</v>
      </c>
      <c r="AY463" s="482">
        <f ca="1">IF(ISERROR(VLOOKUP($BB64,ITAVI_2013_volailles!$C:$J,7,FALSE)*$AP37/1000*$BD64/100*AP90-N437),0,VLOOKUP($BB64,ITAVI_2013_volailles!$C:$J,7,FALSE)*$AP37/1000*$BD64/100*AP90-N437)</f>
        <v>0</v>
      </c>
      <c r="AZ463" s="482">
        <f ca="1">IF(ISERROR(VLOOKUP($BB64,ITAVI_2013_volailles!$C:$J,7,FALSE)*$AP37/1000*$BD64/100*$BI64*AQ90-O437),0,VLOOKUP($BB64,ITAVI_2013_volailles!$C:$J,7,FALSE)*$AP37/1000*$BD64/100*$BI64*AQ90-O437)</f>
        <v>0</v>
      </c>
      <c r="BA463" s="482">
        <f ca="1">IF(ISERROR(VLOOKUP($BB64,ITAVI_2013_volailles!$C:$J,7,FALSE)*$AP37/1000*$BD64/100*AQ90-O437),0,VLOOKUP($BB64,ITAVI_2013_volailles!$C:$J,7,FALSE)*$AP37/1000*$BD64/100*AQ90-O437)</f>
        <v>0</v>
      </c>
      <c r="BB463" s="482">
        <f ca="1">IF(ISERROR(VLOOKUP($BB64,ITAVI_2013_volailles!$C:$J,7,FALSE)*$AP37/1000*$BD64/100*$BI64*AR90-P437),0,VLOOKUP($BB64,ITAVI_2013_volailles!$C:$J,7,FALSE)*$AP37/1000*$BD64/100*$BI64*AR90-P437)</f>
        <v>0</v>
      </c>
      <c r="BC463" s="482">
        <f ca="1">IF(ISERROR(VLOOKUP($BB64,ITAVI_2013_volailles!$C:$J,7,FALSE)*$AP37/1000*$BD64/100*AR90-P437),0,VLOOKUP($BB64,ITAVI_2013_volailles!$C:$J,7,FALSE)*$AP37/1000*$BD64/100*AR90-P437)</f>
        <v>0</v>
      </c>
      <c r="BD463" s="482">
        <f ca="1">(BC463-BB463)*'Donnees d''entrée'!$C$493</f>
        <v>0</v>
      </c>
      <c r="BE463" s="482">
        <f t="shared" ca="1" si="688"/>
        <v>0</v>
      </c>
      <c r="BF463" s="486">
        <f t="shared" si="689"/>
        <v>0</v>
      </c>
      <c r="BG463" s="282">
        <f t="shared" ca="1" si="690"/>
        <v>0</v>
      </c>
      <c r="BH463" s="282">
        <f t="shared" ca="1" si="691"/>
        <v>0</v>
      </c>
      <c r="BI463" s="282">
        <f t="shared" ca="1" si="692"/>
        <v>0</v>
      </c>
      <c r="BK463" s="340">
        <f t="shared" ca="1" si="693"/>
        <v>0</v>
      </c>
    </row>
    <row r="464" spans="1:63" x14ac:dyDescent="0.25">
      <c r="A464" s="279">
        <v>20</v>
      </c>
      <c r="B464" s="282">
        <f ca="1">IF(ISERROR(VLOOKUP($F65,ITAVI_2013_volailles!$C:$J,7,FALSE)*$J38/1000*$H65/100*$M65*N91-B438),0,VLOOKUP($F65,ITAVI_2013_volailles!$C:$J,7,FALSE)*$J38/1000*$H65/100*$M65*N91-B438)</f>
        <v>0</v>
      </c>
      <c r="C464" s="482">
        <f ca="1">IF(ISERROR(VLOOKUP($F65,ITAVI_2013_volailles!$C:$J,7,FALSE)*$J38/1000*$H65/100*N91-B438),0,VLOOKUP($F65,ITAVI_2013_volailles!$C:$J,7,FALSE)*$J38/1000*$H65/100*N91-B438)</f>
        <v>0</v>
      </c>
      <c r="D464" s="482">
        <f ca="1">IF(ISERROR(VLOOKUP($F65,ITAVI_2013_volailles!$C:$J,7,FALSE)*$J38/1000*$H65/100*$M65*O91-C438),0,VLOOKUP($F65,ITAVI_2013_volailles!$C:$J,7,FALSE)*$J38/1000*$H65/100*$M65*O91-C438)</f>
        <v>0</v>
      </c>
      <c r="E464" s="482">
        <f ca="1">IF(ISERROR(VLOOKUP($F65,ITAVI_2013_volailles!$C:$J,7,FALSE)*$J38/1000*$H65/100*O91-C438),0,VLOOKUP($F65,ITAVI_2013_volailles!$C:$J,7,FALSE)*$J38/1000*$H65/100*O91-C438)</f>
        <v>0</v>
      </c>
      <c r="F464" s="482">
        <f ca="1">IF(ISERROR(VLOOKUP($F65,ITAVI_2013_volailles!$C:$J,7,FALSE)*$J38/1000*$H65/100*$M65*P91-D438),0,VLOOKUP($F65,ITAVI_2013_volailles!$C:$J,7,FALSE)*$J38/1000*$H65/100*$M65*P91-D438)</f>
        <v>0</v>
      </c>
      <c r="G464" s="482">
        <f ca="1">IF(ISERROR(VLOOKUP($F65,ITAVI_2013_volailles!$C:$J,7,FALSE)*$J38/1000*$H65/100*P91-D438),0,VLOOKUP($F65,ITAVI_2013_volailles!$C:$J,7,FALSE)*$J38/1000*$H65/100*P91-D438)</f>
        <v>0</v>
      </c>
      <c r="H464" s="482">
        <f ca="1">(G464-F464)*'Donnees d''entrée'!$C$493</f>
        <v>0</v>
      </c>
      <c r="I464" s="482">
        <f t="shared" ca="1" si="668"/>
        <v>0</v>
      </c>
      <c r="J464" s="485">
        <f t="shared" si="669"/>
        <v>0</v>
      </c>
      <c r="K464" s="282">
        <f t="shared" ca="1" si="670"/>
        <v>0</v>
      </c>
      <c r="L464" s="282">
        <f t="shared" ca="1" si="671"/>
        <v>0</v>
      </c>
      <c r="M464" s="282">
        <f t="shared" ca="1" si="672"/>
        <v>0</v>
      </c>
      <c r="N464" s="282">
        <f ca="1">IF(ISERROR(VLOOKUP($R65,ITAVI_2013_volailles!$C:$J,7,FALSE)*$R38/1000*$T65/100*$Y65*U91-E438),0,VLOOKUP($R65,ITAVI_2013_volailles!$C:$J,7,FALSE)*$R38/1000*$T65/100*$Y65*U91-E438)</f>
        <v>0</v>
      </c>
      <c r="O464" s="482">
        <f ca="1">IF(ISERROR(VLOOKUP($R65,ITAVI_2013_volailles!$C:$J,7,FALSE)*$R38/1000*$T65/100*U91-E438),0,VLOOKUP($R65,ITAVI_2013_volailles!$C:$J,7,FALSE)*$R38/1000*$T65/100*U91-E438)</f>
        <v>0</v>
      </c>
      <c r="P464" s="482">
        <f ca="1">IF(ISERROR(VLOOKUP($R65,ITAVI_2013_volailles!$C:$J,7,FALSE)*$R38/1000*$T65/100*$Y65*V91-F438),0,VLOOKUP($R65,ITAVI_2013_volailles!$C:$J,7,FALSE)*$R38/1000*$T65/100*$Y65*V91-F438)</f>
        <v>0</v>
      </c>
      <c r="Q464" s="482">
        <f ca="1">IF(ISERROR(VLOOKUP($R65,ITAVI_2013_volailles!$C:$J,7,FALSE)*$R38/1000*$T65/100*V91-F438),0,VLOOKUP($R65,ITAVI_2013_volailles!$C:$J,7,FALSE)*$R38/1000*$T65/100*V91-F438)</f>
        <v>0</v>
      </c>
      <c r="R464" s="482">
        <f ca="1">IF(ISERROR(VLOOKUP($R65,ITAVI_2013_volailles!$C:$J,7,FALSE)*$R38/1000*$T65/100*$Y65*W91-G438),0,VLOOKUP($R65,ITAVI_2013_volailles!$C:$J,7,FALSE)*$R38/1000*$T65/100*$Y65*W91-G438)</f>
        <v>0</v>
      </c>
      <c r="S464" s="482">
        <f ca="1">IF(ISERROR(VLOOKUP($R65,ITAVI_2013_volailles!$C:$J,7,FALSE)*$R38/1000*$T65/100*W91-G438),0,VLOOKUP($R65,ITAVI_2013_volailles!$C:$J,7,FALSE)*$R38/1000*$T65/100*W91-G438)</f>
        <v>0</v>
      </c>
      <c r="T464" s="482">
        <f ca="1">(S464-R464)*'Donnees d''entrée'!$C$493</f>
        <v>0</v>
      </c>
      <c r="U464" s="482">
        <f t="shared" ca="1" si="673"/>
        <v>0</v>
      </c>
      <c r="V464" s="486">
        <f t="shared" si="674"/>
        <v>0</v>
      </c>
      <c r="W464" s="282">
        <f t="shared" ca="1" si="675"/>
        <v>0</v>
      </c>
      <c r="X464" s="282">
        <f t="shared" ca="1" si="676"/>
        <v>0</v>
      </c>
      <c r="Y464" s="282">
        <f t="shared" ca="1" si="677"/>
        <v>0</v>
      </c>
      <c r="Z464" s="282">
        <f ca="1">IF(ISERROR(VLOOKUP($AD65,ITAVI_2013_volailles!$C:$J,7,FALSE)*$Z38/1000*$AF65/100*$AK65*AB91-H438),0,VLOOKUP($AD65,ITAVI_2013_volailles!$C:$J,7,FALSE)*$Z38/1000*$AF65/100*$AK65*AB91-H438)</f>
        <v>0</v>
      </c>
      <c r="AA464" s="482">
        <f ca="1">IF(ISERROR(VLOOKUP($AD65,ITAVI_2013_volailles!$C:$J,7,FALSE)*$Z38/1000*$AF65/100*AB91-H438),0,VLOOKUP($AD65,ITAVI_2013_volailles!$C:$J,7,FALSE)*$Z38/1000*$AF65/100*AB91-H438)</f>
        <v>0</v>
      </c>
      <c r="AB464" s="482">
        <f ca="1">IF(ISERROR(VLOOKUP($AD65,ITAVI_2013_volailles!$C:$J,7,FALSE)*$Z38/1000*$AF65/100*$AK65*AC91-I438),0,VLOOKUP($AD65,ITAVI_2013_volailles!$C:$J,7,FALSE)*$Z38/1000*$AF65/100*$AK65*AC91-I438)</f>
        <v>0</v>
      </c>
      <c r="AC464" s="482">
        <f ca="1">IF(ISERROR(VLOOKUP($AD65,ITAVI_2013_volailles!$C:$J,7,FALSE)*$Z38/1000*$AF65/100*AC91-I438),0,VLOOKUP($AD65,ITAVI_2013_volailles!$C:$J,7,FALSE)*$Z38/1000*$AF65/100*AC91-I438)</f>
        <v>0</v>
      </c>
      <c r="AD464" s="482">
        <f ca="1">IF(ISERROR(VLOOKUP($AD65,ITAVI_2013_volailles!$C:$J,7,FALSE)*$Z38/1000*$AF65/100*$AK65*AD91-J438),0,VLOOKUP($AD65,ITAVI_2013_volailles!$C:$J,7,FALSE)*$Z38/1000*$AF65/100*$AK65*AD91-J438)</f>
        <v>0</v>
      </c>
      <c r="AE464" s="482">
        <f ca="1">IF(ISERROR(VLOOKUP($AD65,ITAVI_2013_volailles!$C:$J,7,FALSE)*$Z38/1000*$AF65/100*AD91-J438),0,VLOOKUP($AD65,ITAVI_2013_volailles!$C:$J,7,FALSE)*$Z38/1000*$AF65/100*AD91-J438)</f>
        <v>0</v>
      </c>
      <c r="AF464" s="482">
        <f ca="1">(AE464-AD464)*'Donnees d''entrée'!$C$493</f>
        <v>0</v>
      </c>
      <c r="AG464" s="482">
        <f t="shared" ca="1" si="678"/>
        <v>0</v>
      </c>
      <c r="AH464" s="486">
        <f t="shared" si="679"/>
        <v>0</v>
      </c>
      <c r="AI464" s="282">
        <f t="shared" ca="1" si="680"/>
        <v>0</v>
      </c>
      <c r="AJ464" s="282">
        <f t="shared" ca="1" si="681"/>
        <v>0</v>
      </c>
      <c r="AK464" s="282">
        <f t="shared" ca="1" si="682"/>
        <v>0</v>
      </c>
      <c r="AL464" s="282">
        <f ca="1">IF(ISERROR(VLOOKUP($AP65,ITAVI_2013_volailles!$C:$J,7,FALSE)*$AH38/1000*$AR65/100*$AW65*AI91-K438),0,VLOOKUP($AP65,ITAVI_2013_volailles!$C:$J,7,FALSE)*$AH38/1000*$AR65/100*$AW65*AI91-K438)</f>
        <v>0</v>
      </c>
      <c r="AM464" s="482">
        <f ca="1">IF(ISERROR(VLOOKUP($AP65,ITAVI_2013_volailles!$C:$J,7,FALSE)*$AH38/1000*$AR65/100*AI91-K438),0,VLOOKUP($AP65,ITAVI_2013_volailles!$C:$J,7,FALSE)*$AH38/1000*$AR65/100*AI91-K438)</f>
        <v>0</v>
      </c>
      <c r="AN464" s="482">
        <f ca="1">IF(ISERROR(VLOOKUP($AP65,ITAVI_2013_volailles!$C:$J,7,FALSE)*$AH38/1000*$AR65/100*$AW65*AJ91-L438),0,VLOOKUP($AP65,ITAVI_2013_volailles!$C:$J,7,FALSE)*$AH38/1000*$AR65/100*$AW65*AJ91-L438)</f>
        <v>0</v>
      </c>
      <c r="AO464" s="482">
        <f ca="1">IF(ISERROR(VLOOKUP($AP65,ITAVI_2013_volailles!$C:$J,7,FALSE)*$AH38/1000*$AR65/100*AJ91-L438),0,VLOOKUP($AP65,ITAVI_2013_volailles!$C:$J,7,FALSE)*$AH38/1000*$AR65/100*AJ91-L438)</f>
        <v>0</v>
      </c>
      <c r="AP464" s="482">
        <f ca="1">IF(ISERROR(VLOOKUP($AP65,ITAVI_2013_volailles!$C:$J,7,FALSE)*$AH38/1000*$AR65/100*$AW65*AK91-M438),0,VLOOKUP($AP65,ITAVI_2013_volailles!$C:$J,7,FALSE)*$AH38/1000*$AR65/100*$AW65*AK91-M438)</f>
        <v>0</v>
      </c>
      <c r="AQ464" s="482">
        <f ca="1">IF(ISERROR(VLOOKUP($AP65,ITAVI_2013_volailles!$C:$J,7,FALSE)*$AH38/1000*$AR65/100*AK91-M438),0,VLOOKUP($AP65,ITAVI_2013_volailles!$C:$J,7,FALSE)*$AH38/1000*$AR65/100*AK91-M438)</f>
        <v>0</v>
      </c>
      <c r="AR464" s="482">
        <f ca="1">(AQ464-AP464)*'Donnees d''entrée'!$C$493</f>
        <v>0</v>
      </c>
      <c r="AS464" s="482">
        <f t="shared" ca="1" si="683"/>
        <v>0</v>
      </c>
      <c r="AT464" s="486">
        <f t="shared" si="684"/>
        <v>0</v>
      </c>
      <c r="AU464" s="282">
        <f t="shared" ca="1" si="685"/>
        <v>0</v>
      </c>
      <c r="AV464" s="282">
        <f t="shared" ca="1" si="686"/>
        <v>0</v>
      </c>
      <c r="AW464" s="282">
        <f t="shared" ca="1" si="687"/>
        <v>0</v>
      </c>
      <c r="AX464" s="282">
        <f ca="1">IF(ISERROR(VLOOKUP($BB65,ITAVI_2013_volailles!$C:$J,7,FALSE)*$AP38/1000*$BD65/100*$BI65*AP91-N438),0,VLOOKUP($BB65,ITAVI_2013_volailles!$C:$J,7,FALSE)*$AP38/1000*$BD65/100*$BI65*AP91-N438)</f>
        <v>0</v>
      </c>
      <c r="AY464" s="482">
        <f ca="1">IF(ISERROR(VLOOKUP($BB65,ITAVI_2013_volailles!$C:$J,7,FALSE)*$AP38/1000*$BD65/100*AP91-N438),0,VLOOKUP($BB65,ITAVI_2013_volailles!$C:$J,7,FALSE)*$AP38/1000*$BD65/100*AP91-N438)</f>
        <v>0</v>
      </c>
      <c r="AZ464" s="482">
        <f ca="1">IF(ISERROR(VLOOKUP($BB65,ITAVI_2013_volailles!$C:$J,7,FALSE)*$AP38/1000*$BD65/100*$BI65*AQ91-O438),0,VLOOKUP($BB65,ITAVI_2013_volailles!$C:$J,7,FALSE)*$AP38/1000*$BD65/100*$BI65*AQ91-O438)</f>
        <v>0</v>
      </c>
      <c r="BA464" s="482">
        <f ca="1">IF(ISERROR(VLOOKUP($BB65,ITAVI_2013_volailles!$C:$J,7,FALSE)*$AP38/1000*$BD65/100*AQ91-O438),0,VLOOKUP($BB65,ITAVI_2013_volailles!$C:$J,7,FALSE)*$AP38/1000*$BD65/100*AQ91-O438)</f>
        <v>0</v>
      </c>
      <c r="BB464" s="482">
        <f ca="1">IF(ISERROR(VLOOKUP($BB65,ITAVI_2013_volailles!$C:$J,7,FALSE)*$AP38/1000*$BD65/100*$BI65*AR91-P438),0,VLOOKUP($BB65,ITAVI_2013_volailles!$C:$J,7,FALSE)*$AP38/1000*$BD65/100*$BI65*AR91-P438)</f>
        <v>0</v>
      </c>
      <c r="BC464" s="482">
        <f ca="1">IF(ISERROR(VLOOKUP($BB65,ITAVI_2013_volailles!$C:$J,7,FALSE)*$AP38/1000*$BD65/100*AR91-P438),0,VLOOKUP($BB65,ITAVI_2013_volailles!$C:$J,7,FALSE)*$AP38/1000*$BD65/100*AR91-P438)</f>
        <v>0</v>
      </c>
      <c r="BD464" s="482">
        <f ca="1">(BC464-BB464)*'Donnees d''entrée'!$C$493</f>
        <v>0</v>
      </c>
      <c r="BE464" s="482">
        <f t="shared" ca="1" si="688"/>
        <v>0</v>
      </c>
      <c r="BF464" s="486">
        <f t="shared" si="689"/>
        <v>0</v>
      </c>
      <c r="BG464" s="282">
        <f t="shared" ca="1" si="690"/>
        <v>0</v>
      </c>
      <c r="BH464" s="282">
        <f t="shared" ca="1" si="691"/>
        <v>0</v>
      </c>
      <c r="BI464" s="282">
        <f t="shared" ca="1" si="692"/>
        <v>0</v>
      </c>
      <c r="BK464" s="340">
        <f t="shared" ca="1" si="693"/>
        <v>0</v>
      </c>
    </row>
    <row r="465" spans="1:156" x14ac:dyDescent="0.25">
      <c r="B465" s="204"/>
    </row>
    <row r="466" spans="1:156" ht="26.25" x14ac:dyDescent="0.4">
      <c r="B466" s="582" t="s">
        <v>297</v>
      </c>
      <c r="C466" s="582"/>
      <c r="D466" s="582"/>
      <c r="E466" s="308">
        <f ca="1">SUM(BK445:BK464)</f>
        <v>4563.9091808100011</v>
      </c>
      <c r="F466" s="309" t="s">
        <v>106</v>
      </c>
    </row>
    <row r="468" spans="1:156" x14ac:dyDescent="0.25">
      <c r="B468" s="562" t="s">
        <v>196</v>
      </c>
      <c r="C468" s="563"/>
      <c r="D468" s="563"/>
      <c r="E468" s="563"/>
      <c r="F468" s="563"/>
      <c r="G468" s="563"/>
      <c r="H468" s="563"/>
      <c r="I468" s="563"/>
      <c r="J468" s="563"/>
      <c r="K468" s="563"/>
      <c r="L468" s="563"/>
      <c r="M468" s="563"/>
      <c r="N468" s="563"/>
      <c r="O468" s="563"/>
      <c r="P468" s="563"/>
      <c r="Q468" s="563"/>
      <c r="R468" s="563"/>
      <c r="S468" s="563"/>
      <c r="T468" s="563"/>
      <c r="U468" s="563"/>
      <c r="V468" s="563"/>
      <c r="W468" s="563"/>
      <c r="X468" s="563"/>
      <c r="Y468" s="563"/>
      <c r="Z468" s="563"/>
      <c r="AA468" s="563"/>
      <c r="AB468" s="563"/>
      <c r="AC468" s="563"/>
      <c r="AD468" s="563"/>
      <c r="AE468" s="563"/>
      <c r="AF468" s="563"/>
      <c r="AG468" s="563"/>
      <c r="AH468" s="564"/>
      <c r="AI468" s="558" t="s">
        <v>197</v>
      </c>
      <c r="AJ468" s="558"/>
      <c r="AK468" s="558"/>
      <c r="AL468" s="558"/>
      <c r="AM468" s="558"/>
      <c r="AN468" s="558"/>
      <c r="AO468" s="558"/>
      <c r="AP468" s="558"/>
      <c r="AQ468" s="558"/>
      <c r="AR468" s="558"/>
      <c r="AS468" s="558"/>
      <c r="AT468" s="558"/>
      <c r="AU468" s="558"/>
      <c r="AV468" s="558"/>
      <c r="AW468" s="558"/>
      <c r="AX468" s="558"/>
      <c r="AY468" s="558"/>
      <c r="AZ468" s="558"/>
      <c r="BA468" s="558"/>
      <c r="BB468" s="558"/>
      <c r="BC468" s="558"/>
      <c r="BD468" s="558"/>
      <c r="BE468" s="558"/>
      <c r="BF468" s="558"/>
      <c r="BG468" s="558"/>
      <c r="BH468" s="558"/>
      <c r="BI468" s="558"/>
      <c r="BJ468" s="558"/>
      <c r="BK468" s="558"/>
      <c r="BL468" s="558"/>
      <c r="BM468" s="558" t="s">
        <v>236</v>
      </c>
      <c r="BN468" s="558"/>
      <c r="BO468" s="558"/>
      <c r="BP468" s="558"/>
      <c r="BQ468" s="558"/>
      <c r="BR468" s="558"/>
      <c r="BS468" s="558"/>
      <c r="BT468" s="558"/>
      <c r="BU468" s="558"/>
      <c r="BV468" s="558"/>
      <c r="BW468" s="558"/>
      <c r="BX468" s="558"/>
      <c r="BY468" s="558"/>
      <c r="BZ468" s="558"/>
      <c r="CA468" s="558"/>
      <c r="CB468" s="558"/>
      <c r="CC468" s="558"/>
      <c r="CD468" s="558"/>
      <c r="CE468" s="558"/>
      <c r="CF468" s="558"/>
      <c r="CG468" s="558"/>
      <c r="CH468" s="558"/>
      <c r="CI468" s="558"/>
      <c r="CJ468" s="558"/>
      <c r="CK468" s="558"/>
      <c r="CL468" s="558"/>
      <c r="CM468" s="558"/>
      <c r="CN468" s="558"/>
      <c r="CO468" s="558"/>
      <c r="CP468" s="558"/>
      <c r="CQ468" s="558" t="s">
        <v>454</v>
      </c>
      <c r="CR468" s="558"/>
      <c r="CS468" s="558"/>
      <c r="CT468" s="558"/>
      <c r="CU468" s="558"/>
      <c r="CV468" s="558"/>
      <c r="CW468" s="558"/>
      <c r="CX468" s="558"/>
      <c r="CY468" s="558"/>
      <c r="CZ468" s="558"/>
      <c r="DA468" s="558"/>
      <c r="DB468" s="558"/>
      <c r="DC468" s="558"/>
      <c r="DD468" s="558"/>
      <c r="DE468" s="558"/>
      <c r="DF468" s="558"/>
      <c r="DG468" s="558"/>
      <c r="DH468" s="558"/>
      <c r="DI468" s="558"/>
      <c r="DJ468" s="558"/>
      <c r="DK468" s="558"/>
      <c r="DL468" s="558"/>
      <c r="DM468" s="558"/>
      <c r="DN468" s="558"/>
      <c r="DO468" s="558"/>
      <c r="DP468" s="558"/>
      <c r="DQ468" s="558"/>
      <c r="DR468" s="558"/>
      <c r="DS468" s="558"/>
      <c r="DT468" s="558"/>
      <c r="DU468" s="558" t="s">
        <v>455</v>
      </c>
      <c r="DV468" s="558"/>
      <c r="DW468" s="558"/>
      <c r="DX468" s="558"/>
      <c r="DY468" s="558"/>
      <c r="DZ468" s="558"/>
      <c r="EA468" s="558"/>
      <c r="EB468" s="558"/>
      <c r="EC468" s="558"/>
      <c r="ED468" s="558"/>
      <c r="EE468" s="558"/>
      <c r="EF468" s="558"/>
      <c r="EG468" s="558"/>
      <c r="EH468" s="558"/>
      <c r="EI468" s="558"/>
      <c r="EJ468" s="558"/>
      <c r="EK468" s="558"/>
      <c r="EL468" s="558"/>
      <c r="EM468" s="558"/>
      <c r="EN468" s="558"/>
      <c r="EO468" s="558"/>
      <c r="EP468" s="558"/>
      <c r="EQ468" s="558"/>
      <c r="ER468" s="558"/>
      <c r="ES468" s="558"/>
      <c r="ET468" s="558"/>
      <c r="EU468" s="558"/>
      <c r="EV468" s="558"/>
      <c r="EW468" s="558"/>
      <c r="EX468" s="558"/>
    </row>
    <row r="469" spans="1:156" ht="135" x14ac:dyDescent="0.25">
      <c r="B469" s="474" t="s">
        <v>612</v>
      </c>
      <c r="C469" s="474" t="s">
        <v>718</v>
      </c>
      <c r="D469" s="474" t="s">
        <v>601</v>
      </c>
      <c r="E469" s="474" t="s">
        <v>711</v>
      </c>
      <c r="F469" s="474" t="s">
        <v>602</v>
      </c>
      <c r="G469" s="474" t="s">
        <v>712</v>
      </c>
      <c r="H469" s="474" t="s">
        <v>926</v>
      </c>
      <c r="I469" s="474" t="s">
        <v>927</v>
      </c>
      <c r="J469" s="474" t="s">
        <v>928</v>
      </c>
      <c r="K469" s="474" t="s">
        <v>613</v>
      </c>
      <c r="L469" s="474" t="s">
        <v>605</v>
      </c>
      <c r="M469" s="474" t="s">
        <v>606</v>
      </c>
      <c r="N469" s="474" t="s">
        <v>719</v>
      </c>
      <c r="O469" s="474" t="s">
        <v>713</v>
      </c>
      <c r="P469" s="474" t="s">
        <v>720</v>
      </c>
      <c r="Q469" s="474" t="s">
        <v>614</v>
      </c>
      <c r="R469" s="474" t="s">
        <v>607</v>
      </c>
      <c r="S469" s="474" t="s">
        <v>608</v>
      </c>
      <c r="T469" s="474" t="s">
        <v>721</v>
      </c>
      <c r="U469" s="474" t="s">
        <v>609</v>
      </c>
      <c r="V469" s="474" t="s">
        <v>615</v>
      </c>
      <c r="W469" s="474" t="s">
        <v>610</v>
      </c>
      <c r="X469" s="474" t="s">
        <v>611</v>
      </c>
      <c r="Y469" s="474" t="s">
        <v>428</v>
      </c>
      <c r="Z469" s="474" t="s">
        <v>704</v>
      </c>
      <c r="AA469" s="474" t="s">
        <v>929</v>
      </c>
      <c r="AB469" s="474" t="s">
        <v>930</v>
      </c>
      <c r="AC469" s="474" t="s">
        <v>931</v>
      </c>
      <c r="AD469" s="474" t="s">
        <v>932</v>
      </c>
      <c r="AE469" s="474" t="s">
        <v>933</v>
      </c>
      <c r="AF469" s="474" t="s">
        <v>726</v>
      </c>
      <c r="AG469" s="474" t="s">
        <v>724</v>
      </c>
      <c r="AH469" s="474" t="s">
        <v>725</v>
      </c>
      <c r="AI469" s="474" t="s">
        <v>612</v>
      </c>
      <c r="AJ469" s="474" t="s">
        <v>718</v>
      </c>
      <c r="AK469" s="474" t="s">
        <v>601</v>
      </c>
      <c r="AL469" s="474" t="s">
        <v>711</v>
      </c>
      <c r="AM469" s="474" t="s">
        <v>602</v>
      </c>
      <c r="AN469" s="474" t="s">
        <v>712</v>
      </c>
      <c r="AO469" s="474" t="s">
        <v>926</v>
      </c>
      <c r="AP469" s="474" t="s">
        <v>927</v>
      </c>
      <c r="AQ469" s="474" t="s">
        <v>928</v>
      </c>
      <c r="AR469" s="474" t="s">
        <v>613</v>
      </c>
      <c r="AS469" s="474" t="s">
        <v>605</v>
      </c>
      <c r="AT469" s="474" t="s">
        <v>606</v>
      </c>
      <c r="AU469" s="474" t="s">
        <v>719</v>
      </c>
      <c r="AV469" s="474" t="s">
        <v>713</v>
      </c>
      <c r="AW469" s="474" t="s">
        <v>720</v>
      </c>
      <c r="AX469" s="474" t="s">
        <v>614</v>
      </c>
      <c r="AY469" s="474" t="s">
        <v>607</v>
      </c>
      <c r="AZ469" s="474" t="s">
        <v>608</v>
      </c>
      <c r="BA469" s="474" t="s">
        <v>721</v>
      </c>
      <c r="BB469" s="474" t="s">
        <v>609</v>
      </c>
      <c r="BC469" s="474" t="s">
        <v>615</v>
      </c>
      <c r="BD469" s="474" t="s">
        <v>610</v>
      </c>
      <c r="BE469" s="474" t="s">
        <v>611</v>
      </c>
      <c r="BF469" s="474" t="s">
        <v>428</v>
      </c>
      <c r="BG469" s="474" t="s">
        <v>931</v>
      </c>
      <c r="BH469" s="474" t="s">
        <v>932</v>
      </c>
      <c r="BI469" s="474" t="s">
        <v>933</v>
      </c>
      <c r="BJ469" s="474" t="s">
        <v>726</v>
      </c>
      <c r="BK469" s="474" t="s">
        <v>724</v>
      </c>
      <c r="BL469" s="474" t="s">
        <v>725</v>
      </c>
      <c r="BM469" s="474" t="s">
        <v>612</v>
      </c>
      <c r="BN469" s="474" t="s">
        <v>718</v>
      </c>
      <c r="BO469" s="474" t="s">
        <v>601</v>
      </c>
      <c r="BP469" s="474" t="s">
        <v>711</v>
      </c>
      <c r="BQ469" s="474" t="s">
        <v>602</v>
      </c>
      <c r="BR469" s="474" t="s">
        <v>712</v>
      </c>
      <c r="BS469" s="474" t="s">
        <v>926</v>
      </c>
      <c r="BT469" s="474" t="s">
        <v>927</v>
      </c>
      <c r="BU469" s="474" t="s">
        <v>928</v>
      </c>
      <c r="BV469" s="474" t="s">
        <v>613</v>
      </c>
      <c r="BW469" s="474" t="s">
        <v>605</v>
      </c>
      <c r="BX469" s="474" t="s">
        <v>606</v>
      </c>
      <c r="BY469" s="474" t="s">
        <v>719</v>
      </c>
      <c r="BZ469" s="474" t="s">
        <v>713</v>
      </c>
      <c r="CA469" s="474" t="s">
        <v>720</v>
      </c>
      <c r="CB469" s="474" t="s">
        <v>614</v>
      </c>
      <c r="CC469" s="474" t="s">
        <v>607</v>
      </c>
      <c r="CD469" s="474" t="s">
        <v>608</v>
      </c>
      <c r="CE469" s="474" t="s">
        <v>721</v>
      </c>
      <c r="CF469" s="474" t="s">
        <v>609</v>
      </c>
      <c r="CG469" s="474" t="s">
        <v>615</v>
      </c>
      <c r="CH469" s="474" t="s">
        <v>610</v>
      </c>
      <c r="CI469" s="474" t="s">
        <v>611</v>
      </c>
      <c r="CJ469" s="474" t="s">
        <v>428</v>
      </c>
      <c r="CK469" s="474" t="s">
        <v>931</v>
      </c>
      <c r="CL469" s="474" t="s">
        <v>932</v>
      </c>
      <c r="CM469" s="474" t="s">
        <v>933</v>
      </c>
      <c r="CN469" s="474" t="s">
        <v>726</v>
      </c>
      <c r="CO469" s="474" t="s">
        <v>724</v>
      </c>
      <c r="CP469" s="474" t="s">
        <v>725</v>
      </c>
      <c r="CQ469" s="474" t="s">
        <v>612</v>
      </c>
      <c r="CR469" s="474" t="s">
        <v>718</v>
      </c>
      <c r="CS469" s="474" t="s">
        <v>601</v>
      </c>
      <c r="CT469" s="474" t="s">
        <v>711</v>
      </c>
      <c r="CU469" s="474" t="s">
        <v>602</v>
      </c>
      <c r="CV469" s="474" t="s">
        <v>712</v>
      </c>
      <c r="CW469" s="474" t="s">
        <v>926</v>
      </c>
      <c r="CX469" s="474" t="s">
        <v>927</v>
      </c>
      <c r="CY469" s="474" t="s">
        <v>928</v>
      </c>
      <c r="CZ469" s="474" t="s">
        <v>613</v>
      </c>
      <c r="DA469" s="474" t="s">
        <v>605</v>
      </c>
      <c r="DB469" s="474" t="s">
        <v>606</v>
      </c>
      <c r="DC469" s="474" t="s">
        <v>719</v>
      </c>
      <c r="DD469" s="474" t="s">
        <v>713</v>
      </c>
      <c r="DE469" s="474" t="s">
        <v>720</v>
      </c>
      <c r="DF469" s="474" t="s">
        <v>614</v>
      </c>
      <c r="DG469" s="474" t="s">
        <v>607</v>
      </c>
      <c r="DH469" s="474" t="s">
        <v>608</v>
      </c>
      <c r="DI469" s="474" t="s">
        <v>721</v>
      </c>
      <c r="DJ469" s="474" t="s">
        <v>609</v>
      </c>
      <c r="DK469" s="474" t="s">
        <v>615</v>
      </c>
      <c r="DL469" s="474" t="s">
        <v>610</v>
      </c>
      <c r="DM469" s="474" t="s">
        <v>611</v>
      </c>
      <c r="DN469" s="474" t="s">
        <v>428</v>
      </c>
      <c r="DO469" s="474" t="s">
        <v>931</v>
      </c>
      <c r="DP469" s="474" t="s">
        <v>932</v>
      </c>
      <c r="DQ469" s="474" t="s">
        <v>933</v>
      </c>
      <c r="DR469" s="474" t="s">
        <v>726</v>
      </c>
      <c r="DS469" s="474" t="s">
        <v>724</v>
      </c>
      <c r="DT469" s="474" t="s">
        <v>725</v>
      </c>
      <c r="DU469" s="474" t="s">
        <v>612</v>
      </c>
      <c r="DV469" s="474" t="s">
        <v>718</v>
      </c>
      <c r="DW469" s="474" t="s">
        <v>601</v>
      </c>
      <c r="DX469" s="474" t="s">
        <v>711</v>
      </c>
      <c r="DY469" s="474" t="s">
        <v>602</v>
      </c>
      <c r="DZ469" s="474" t="s">
        <v>712</v>
      </c>
      <c r="EA469" s="474" t="s">
        <v>926</v>
      </c>
      <c r="EB469" s="474" t="s">
        <v>927</v>
      </c>
      <c r="EC469" s="474" t="s">
        <v>928</v>
      </c>
      <c r="ED469" s="474" t="s">
        <v>613</v>
      </c>
      <c r="EE469" s="474" t="s">
        <v>605</v>
      </c>
      <c r="EF469" s="474" t="s">
        <v>606</v>
      </c>
      <c r="EG469" s="474" t="s">
        <v>719</v>
      </c>
      <c r="EH469" s="474" t="s">
        <v>713</v>
      </c>
      <c r="EI469" s="474" t="s">
        <v>720</v>
      </c>
      <c r="EJ469" s="474" t="s">
        <v>614</v>
      </c>
      <c r="EK469" s="474" t="s">
        <v>607</v>
      </c>
      <c r="EL469" s="474" t="s">
        <v>608</v>
      </c>
      <c r="EM469" s="474" t="s">
        <v>721</v>
      </c>
      <c r="EN469" s="474" t="s">
        <v>609</v>
      </c>
      <c r="EO469" s="474" t="s">
        <v>615</v>
      </c>
      <c r="EP469" s="474" t="s">
        <v>610</v>
      </c>
      <c r="EQ469" s="474" t="s">
        <v>611</v>
      </c>
      <c r="ER469" s="474" t="s">
        <v>428</v>
      </c>
      <c r="ES469" s="474" t="s">
        <v>931</v>
      </c>
      <c r="ET469" s="474" t="s">
        <v>932</v>
      </c>
      <c r="EU469" s="474" t="s">
        <v>933</v>
      </c>
      <c r="EV469" s="474" t="s">
        <v>726</v>
      </c>
      <c r="EW469" s="474" t="s">
        <v>724</v>
      </c>
      <c r="EX469" s="474" t="s">
        <v>725</v>
      </c>
      <c r="EZ469" s="477" t="s">
        <v>922</v>
      </c>
    </row>
    <row r="470" spans="1:156" x14ac:dyDescent="0.25">
      <c r="A470" s="279">
        <v>1</v>
      </c>
      <c r="B470" s="487">
        <f ca="1">B445</f>
        <v>0</v>
      </c>
      <c r="C470" s="487">
        <f ca="1">C445</f>
        <v>0</v>
      </c>
      <c r="D470" s="487">
        <f t="shared" ref="D470:E470" ca="1" si="694">D445</f>
        <v>26846.524593000002</v>
      </c>
      <c r="E470" s="487">
        <f t="shared" ca="1" si="694"/>
        <v>40382.587413000008</v>
      </c>
      <c r="F470" s="487">
        <f ca="1">I445</f>
        <v>0</v>
      </c>
      <c r="G470" s="487">
        <f ca="1">G445</f>
        <v>0</v>
      </c>
      <c r="H470" s="487">
        <f ca="1">K445</f>
        <v>0</v>
      </c>
      <c r="I470" s="487">
        <f t="shared" ref="I470:J470" ca="1" si="695">L445</f>
        <v>4563.9091808100011</v>
      </c>
      <c r="J470" s="487">
        <f t="shared" ca="1" si="695"/>
        <v>0</v>
      </c>
      <c r="K470" s="361">
        <f ca="1">B470*'Donnees d''entrée'!$C$511</f>
        <v>0</v>
      </c>
      <c r="L470" s="296">
        <f ca="1">D470*'Donnees d''entrée'!$C$511</f>
        <v>268.46524593000004</v>
      </c>
      <c r="M470" s="296">
        <f ca="1">F470*'Donnees d''entrée'!$C$512</f>
        <v>0</v>
      </c>
      <c r="N470" s="296">
        <f ca="1">IF(ISERROR(J46*'Donnees d''entrée'!$C$674*(C470/(C470+E470+G470))),0,J46*'Donnees d''entrée'!$C$674*(C470/(C470+E470+G470)))</f>
        <v>0</v>
      </c>
      <c r="O470" s="361">
        <f ca="1">IF(ISERROR(J46*'Donnees d''entrée'!$C$674*(E470/(C470+E470+G470))),0,J46*'Donnees d''entrée'!$C$674*(E470/(C470+E470+G470)))</f>
        <v>45.120209400000007</v>
      </c>
      <c r="P470" s="361">
        <f ca="1">IF(ISERROR(J46*'Donnees d''entrée'!$C$674*(G470/(C470+E470+G470))),0,J46*'Donnees d''entrée'!$C$674*(G470/(C470+E470+G470)))</f>
        <v>0</v>
      </c>
      <c r="Q470" s="361">
        <f ca="1">B470*'Donnees d''entrée'!$C$513</f>
        <v>0</v>
      </c>
      <c r="R470" s="361">
        <f ca="1">D470*'Donnees d''entrée'!$C$513</f>
        <v>8053.9573779000002</v>
      </c>
      <c r="S470" s="361">
        <f ca="1">F470*'Donnees d''entrée'!$C$514</f>
        <v>0</v>
      </c>
      <c r="T470" s="361">
        <f ca="1">B470*'Donnees d''entrée'!$C$515</f>
        <v>0</v>
      </c>
      <c r="U470" s="361">
        <f ca="1">D470*'Donnees d''entrée'!$C$515</f>
        <v>3221.58295116</v>
      </c>
      <c r="V470" s="296">
        <f ca="1">B470-H470-K470-N470-Q470-T470</f>
        <v>0</v>
      </c>
      <c r="W470" s="296">
        <f ca="1">D470-I470-L470-O470-R470-U470</f>
        <v>10693.489627799998</v>
      </c>
      <c r="X470" s="296">
        <f ca="1">F470-J470-M470-P470-S470</f>
        <v>0</v>
      </c>
      <c r="Y470" s="488">
        <f>AC157</f>
        <v>0.66</v>
      </c>
      <c r="Z470" s="490">
        <f>'Donnees d''entrée'!$D$541</f>
        <v>0.4</v>
      </c>
      <c r="AA470" s="490">
        <f>'Donnees d''entrée'!$D$541</f>
        <v>0.4</v>
      </c>
      <c r="AB470" s="490">
        <f>'Donnees d''entrée'!$D$525</f>
        <v>0.4</v>
      </c>
      <c r="AC470" s="296">
        <f ca="1">V470*$Y470*$Z470</f>
        <v>0</v>
      </c>
      <c r="AD470" s="296">
        <f ca="1">W470*$Y470*$AA470</f>
        <v>2823.0812617391998</v>
      </c>
      <c r="AE470" s="296">
        <f ca="1">X470*$Y470*$AB470</f>
        <v>0</v>
      </c>
      <c r="AF470" s="296">
        <f t="shared" ref="AF470:AF489" ca="1" si="696">C470-H470-K470-N470-Q470-T470</f>
        <v>0</v>
      </c>
      <c r="AG470" s="296">
        <f t="shared" ref="AG470:AG489" ca="1" si="697">E470-I470-L470-O470-R470-U470</f>
        <v>24229.552447800019</v>
      </c>
      <c r="AH470" s="296">
        <f t="shared" ref="AH470:AH489" ca="1" si="698">G470-J470-M470-P470-S470</f>
        <v>0</v>
      </c>
      <c r="AI470" s="487">
        <f ca="1">N445</f>
        <v>0</v>
      </c>
      <c r="AJ470" s="487">
        <f t="shared" ref="AJ470:AL485" ca="1" si="699">O445</f>
        <v>0</v>
      </c>
      <c r="AK470" s="487">
        <f t="shared" ca="1" si="699"/>
        <v>0</v>
      </c>
      <c r="AL470" s="487">
        <f t="shared" ca="1" si="699"/>
        <v>0</v>
      </c>
      <c r="AM470" s="487">
        <f ca="1">U445</f>
        <v>0</v>
      </c>
      <c r="AN470" s="487">
        <f ca="1">S445</f>
        <v>0</v>
      </c>
      <c r="AO470" s="487">
        <f ca="1">W445</f>
        <v>0</v>
      </c>
      <c r="AP470" s="487">
        <f t="shared" ref="AP470:AQ485" ca="1" si="700">X445</f>
        <v>0</v>
      </c>
      <c r="AQ470" s="487">
        <f t="shared" ca="1" si="700"/>
        <v>0</v>
      </c>
      <c r="AR470" s="361">
        <f ca="1">AI470*'Donnees d''entrée'!$C$511</f>
        <v>0</v>
      </c>
      <c r="AS470" s="296">
        <f ca="1">AK470*'Donnees d''entrée'!$C$511</f>
        <v>0</v>
      </c>
      <c r="AT470" s="296">
        <f ca="1">AM470*'Donnees d''entrée'!$C$512</f>
        <v>0</v>
      </c>
      <c r="AU470" s="296">
        <f ca="1">IF(ISERROR(V46*'Donnees d''entrée'!$C$674*(AJ470/(AJ470+AL470+AN470))),0,V46*'Donnees d''entrée'!$C$674*(AJ470/(AJ470+AL470+AN470)))</f>
        <v>0</v>
      </c>
      <c r="AV470" s="361">
        <f ca="1">IF(ISERROR(V46*'Donnees d''entrée'!$C$674*(AL470/(AJ470+AL470+AN470))),0,V46*'Donnees d''entrée'!$C$674*(AL470/(AJ470+AL470+AN470)))</f>
        <v>0</v>
      </c>
      <c r="AW470" s="361">
        <f ca="1">IF(ISERROR(V46*'Donnees d''entrée'!$C$674*(AN470/(AJ470+AL470+AN470))),0,V46*'Donnees d''entrée'!$C$674*(AN470/(AJ470+AL470+AN470)))</f>
        <v>0</v>
      </c>
      <c r="AX470" s="361">
        <f ca="1">AI470*'Donnees d''entrée'!$C$513</f>
        <v>0</v>
      </c>
      <c r="AY470" s="361">
        <f ca="1">AK470*'Donnees d''entrée'!$C$513</f>
        <v>0</v>
      </c>
      <c r="AZ470" s="361">
        <f ca="1">AM470*'Donnees d''entrée'!$C$514</f>
        <v>0</v>
      </c>
      <c r="BA470" s="361">
        <f ca="1">AI470*'Donnees d''entrée'!$C$515</f>
        <v>0</v>
      </c>
      <c r="BB470" s="361">
        <f ca="1">AK470*'Donnees d''entrée'!$C$515</f>
        <v>0</v>
      </c>
      <c r="BC470" s="296">
        <f ca="1">AI470-AO470-AR470-AU470-AX470-BA470</f>
        <v>0</v>
      </c>
      <c r="BD470" s="296">
        <f ca="1">AK470-AP470-AS470-AV470-AY470-BB470</f>
        <v>0</v>
      </c>
      <c r="BE470" s="296">
        <f ca="1">AM470-AQ470-AT470-AW470-AZ470</f>
        <v>0</v>
      </c>
      <c r="BF470" s="488">
        <f>BJ157</f>
        <v>0</v>
      </c>
      <c r="BG470" s="296">
        <f ca="1">BC470*$BF470*$Z470</f>
        <v>0</v>
      </c>
      <c r="BH470" s="296">
        <f ca="1">BD470*$BF470*$AA470</f>
        <v>0</v>
      </c>
      <c r="BI470" s="296">
        <f ca="1">BE470*$BF470*$AB470</f>
        <v>0</v>
      </c>
      <c r="BJ470" s="296">
        <f ca="1">AJ470-AO470-AR470-AU470-AX470-BA470</f>
        <v>0</v>
      </c>
      <c r="BK470" s="296">
        <f ca="1">AL470-AP470-AS470-AV470-AY470-BB470</f>
        <v>0</v>
      </c>
      <c r="BL470" s="296">
        <f ca="1">AN470-AQ470-AT470-AW470-AZ470</f>
        <v>0</v>
      </c>
      <c r="BM470" s="487">
        <f ca="1">Z445</f>
        <v>0</v>
      </c>
      <c r="BN470" s="487">
        <f t="shared" ref="BN470:BP470" ca="1" si="701">AA445</f>
        <v>0</v>
      </c>
      <c r="BO470" s="487">
        <f t="shared" ca="1" si="701"/>
        <v>0</v>
      </c>
      <c r="BP470" s="487">
        <f t="shared" ca="1" si="701"/>
        <v>0</v>
      </c>
      <c r="BQ470" s="487">
        <f ca="1">AG445</f>
        <v>0</v>
      </c>
      <c r="BR470" s="487">
        <f ca="1">AE445</f>
        <v>0</v>
      </c>
      <c r="BS470" s="487">
        <f ca="1">AI445</f>
        <v>0</v>
      </c>
      <c r="BT470" s="487">
        <f t="shared" ref="BT470:BU485" ca="1" si="702">AJ445</f>
        <v>0</v>
      </c>
      <c r="BU470" s="487">
        <f t="shared" ca="1" si="702"/>
        <v>0</v>
      </c>
      <c r="BV470" s="361">
        <f ca="1">BM470*'Donnees d''entrée'!$C$511</f>
        <v>0</v>
      </c>
      <c r="BW470" s="296">
        <f ca="1">BO470*'Donnees d''entrée'!$C$511</f>
        <v>0</v>
      </c>
      <c r="BX470" s="296">
        <f ca="1">BQ470*'Donnees d''entrée'!$C$512</f>
        <v>0</v>
      </c>
      <c r="BY470" s="296">
        <f ca="1">IF(ISERROR(AH46*'Donnees d''entrée'!$C$674*(BN470/(BN470+BP470+BR470))),0,AH46*'Donnees d''entrée'!$C$674*(BN470/(BN470+BP470+BR470)))</f>
        <v>0</v>
      </c>
      <c r="BZ470" s="361">
        <f ca="1">IF(ISERROR(AH46*'Donnees d''entrée'!$C$674*(BP470/(BN470+BP470+BR470))),0,AH46*'Donnees d''entrée'!$C$674*(BP470/(BN470+BP470+BR470)))</f>
        <v>0</v>
      </c>
      <c r="CA470" s="361">
        <f ca="1">IF(ISERROR(AH46*'Donnees d''entrée'!$C$674*(BR470/(BN470+BP470+BR470))),0,AH46*'Donnees d''entrée'!$C$674*(BR470/(BN470+BP470+BR470)))</f>
        <v>0</v>
      </c>
      <c r="CB470" s="361">
        <f ca="1">BM470*'Donnees d''entrée'!$C$513</f>
        <v>0</v>
      </c>
      <c r="CC470" s="361">
        <f ca="1">BO470*'Donnees d''entrée'!$C$513</f>
        <v>0</v>
      </c>
      <c r="CD470" s="361">
        <f ca="1">BQ470*'Donnees d''entrée'!$C$514</f>
        <v>0</v>
      </c>
      <c r="CE470" s="361">
        <f ca="1">BM470*'Donnees d''entrée'!$C$515</f>
        <v>0</v>
      </c>
      <c r="CF470" s="361">
        <f ca="1">BO470*'Donnees d''entrée'!$C$515</f>
        <v>0</v>
      </c>
      <c r="CG470" s="296">
        <f ca="1">BM470-BS470-BV470-BY470-CB470-CE470</f>
        <v>0</v>
      </c>
      <c r="CH470" s="296">
        <f ca="1">BO470-BT470-BW470-BZ470-CC470-CF470</f>
        <v>0</v>
      </c>
      <c r="CI470" s="296">
        <f ca="1">BQ470-BU470-BX470-CA470-CD470</f>
        <v>0</v>
      </c>
      <c r="CJ470" s="488">
        <f>CQ157</f>
        <v>0</v>
      </c>
      <c r="CK470" s="296">
        <f ca="1">CG470*$CJ470*$Z470</f>
        <v>0</v>
      </c>
      <c r="CL470" s="296">
        <f ca="1">CH470*$CJ470*$AA470</f>
        <v>0</v>
      </c>
      <c r="CM470" s="296">
        <f ca="1">CI470*$CJ470*$AB470</f>
        <v>0</v>
      </c>
      <c r="CN470" s="296">
        <f ca="1">BN470-BS470-BV470-BY470-CB470-CE470</f>
        <v>0</v>
      </c>
      <c r="CO470" s="296">
        <f ca="1">BP470-BT470-BW470-BZ470-CC470-CF470</f>
        <v>0</v>
      </c>
      <c r="CP470" s="296">
        <f ca="1">BR470-BU470-BX470-CA470-CD470</f>
        <v>0</v>
      </c>
      <c r="CQ470" s="487">
        <f ca="1">AL445</f>
        <v>0</v>
      </c>
      <c r="CR470" s="487">
        <f ca="1">AM445</f>
        <v>0</v>
      </c>
      <c r="CS470" s="487">
        <f ca="1">AN445</f>
        <v>0</v>
      </c>
      <c r="CT470" s="487">
        <f ca="1">AO445</f>
        <v>0</v>
      </c>
      <c r="CU470" s="487">
        <f ca="1">AS445</f>
        <v>0</v>
      </c>
      <c r="CV470" s="487">
        <f ca="1">AQ445</f>
        <v>0</v>
      </c>
      <c r="CW470" s="487">
        <f ca="1">AU445</f>
        <v>0</v>
      </c>
      <c r="CX470" s="487">
        <f t="shared" ref="CX470:CY470" ca="1" si="703">AV445</f>
        <v>0</v>
      </c>
      <c r="CY470" s="487">
        <f t="shared" ca="1" si="703"/>
        <v>0</v>
      </c>
      <c r="CZ470" s="361">
        <f ca="1">CQ470*'Donnees d''entrée'!$C$511</f>
        <v>0</v>
      </c>
      <c r="DA470" s="296">
        <f ca="1">CS470*'Donnees d''entrée'!$C$511</f>
        <v>0</v>
      </c>
      <c r="DB470" s="296">
        <f ca="1">CU470*'Donnees d''entrée'!$C$512</f>
        <v>0</v>
      </c>
      <c r="DC470" s="296">
        <f ca="1">IF(ISERROR(AT46*'Donnees d''entrée'!$C$674*(CR470/(CR470+CT470+CV470))),0,AT46*'Donnees d''entrée'!$C$674*(CR470/(CR470+CT470+CV470)))</f>
        <v>0</v>
      </c>
      <c r="DD470" s="361">
        <f ca="1">IF(ISERROR(AT46*'Donnees d''entrée'!$C$674*(CT470/(CR470+CT470+CV470))),0,AT46*'Donnees d''entrée'!$C$674*(CT470/(CR470+CT470+CV470)))</f>
        <v>0</v>
      </c>
      <c r="DE470" s="361">
        <f ca="1">IF(ISERROR(AT46*'Donnees d''entrée'!$C$674*(CV470/(CR470+CT470+CV470))),0,AT46*'Donnees d''entrée'!$C$674*(CV470/(CR470+CT470+CV470)))</f>
        <v>0</v>
      </c>
      <c r="DF470" s="361">
        <f ca="1">CQ470*'Donnees d''entrée'!$C$513</f>
        <v>0</v>
      </c>
      <c r="DG470" s="361">
        <f ca="1">CS470*'Donnees d''entrée'!$C$513</f>
        <v>0</v>
      </c>
      <c r="DH470" s="361">
        <f ca="1">CU470*'Donnees d''entrée'!$C$514</f>
        <v>0</v>
      </c>
      <c r="DI470" s="361">
        <f ca="1">CQ470*'Donnees d''entrée'!$C$515</f>
        <v>0</v>
      </c>
      <c r="DJ470" s="361">
        <f ca="1">CS470*'Donnees d''entrée'!$C$515</f>
        <v>0</v>
      </c>
      <c r="DK470" s="296">
        <f ca="1">CQ470-CW470-CZ470-DC470-DF470-DI470</f>
        <v>0</v>
      </c>
      <c r="DL470" s="296">
        <f ca="1">CS470-CX470-DA470-DD470-DG470-DJ470</f>
        <v>0</v>
      </c>
      <c r="DM470" s="296">
        <f ca="1">CU470-CY470-DB470-DE470-DH470</f>
        <v>0</v>
      </c>
      <c r="DN470" s="488">
        <f>DX157</f>
        <v>0</v>
      </c>
      <c r="DO470" s="296">
        <f ca="1">DK470*$DN470*$Z470</f>
        <v>0</v>
      </c>
      <c r="DP470" s="296">
        <f ca="1">DL470*$DN470*$AA470</f>
        <v>0</v>
      </c>
      <c r="DQ470" s="296">
        <f ca="1">DM470*$DN470*$AB470</f>
        <v>0</v>
      </c>
      <c r="DR470" s="296">
        <f ca="1">CR470-CW470-CZ470-DC470-DF470-DI470</f>
        <v>0</v>
      </c>
      <c r="DS470" s="296">
        <f ca="1">CT470-CX470-DA470-DD470-DG470-DJ470</f>
        <v>0</v>
      </c>
      <c r="DT470" s="296">
        <f ca="1">CV470-CY470-DB470-DE470-DH470</f>
        <v>0</v>
      </c>
      <c r="DU470" s="487">
        <f ca="1">AX445</f>
        <v>0</v>
      </c>
      <c r="DV470" s="487">
        <f ca="1">AY445</f>
        <v>0</v>
      </c>
      <c r="DW470" s="487">
        <f ca="1">AZ445</f>
        <v>0</v>
      </c>
      <c r="DX470" s="487">
        <f ca="1">BA445</f>
        <v>0</v>
      </c>
      <c r="DY470" s="487">
        <f ca="1">BE445</f>
        <v>0</v>
      </c>
      <c r="DZ470" s="487">
        <f ca="1">BC445</f>
        <v>0</v>
      </c>
      <c r="EA470" s="487">
        <f ca="1">BG445</f>
        <v>0</v>
      </c>
      <c r="EB470" s="487">
        <f t="shared" ref="EB470:EC470" ca="1" si="704">BH445</f>
        <v>0</v>
      </c>
      <c r="EC470" s="487">
        <f t="shared" ca="1" si="704"/>
        <v>0</v>
      </c>
      <c r="ED470" s="361">
        <f ca="1">DU470*'Donnees d''entrée'!$C$511</f>
        <v>0</v>
      </c>
      <c r="EE470" s="296">
        <f ca="1">DW470*'Donnees d''entrée'!$C$511</f>
        <v>0</v>
      </c>
      <c r="EF470" s="296">
        <f ca="1">DY470*'Donnees d''entrée'!$C$512</f>
        <v>0</v>
      </c>
      <c r="EG470" s="296">
        <f ca="1">IF(ISERROR(BF46*'Donnees d''entrée'!$C$674*(DV470/(DV470+DX470+DZ470))),0,BF46*'Donnees d''entrée'!$C$674*(DV470/(DV470+DX470+DZ470)))</f>
        <v>0</v>
      </c>
      <c r="EH470" s="361">
        <f ca="1">IF(ISERROR(BF46*'Donnees d''entrée'!$C$674*(DX470/(DV470+DX470+DZ470))),0,BF46*'Donnees d''entrée'!$C$674*(DX470/(DV470+DX470+DZ470)))</f>
        <v>0</v>
      </c>
      <c r="EI470" s="361">
        <f ca="1">IF(ISERROR(BF46*'Donnees d''entrée'!$C$674*(DZ470/(DV470+DX470+DZ470))),0,BF46*'Donnees d''entrée'!$C$674*(DZ470/(DV470+DX470+DZ470)))</f>
        <v>0</v>
      </c>
      <c r="EJ470" s="361">
        <f ca="1">DU470*'Donnees d''entrée'!$C$513</f>
        <v>0</v>
      </c>
      <c r="EK470" s="361">
        <f ca="1">DW470*'Donnees d''entrée'!$C$513</f>
        <v>0</v>
      </c>
      <c r="EL470" s="361">
        <f ca="1">DY470*'Donnees d''entrée'!$C$514</f>
        <v>0</v>
      </c>
      <c r="EM470" s="361">
        <f ca="1">DU470*'Donnees d''entrée'!$C$515</f>
        <v>0</v>
      </c>
      <c r="EN470" s="361">
        <f ca="1">DW470*'Donnees d''entrée'!$C$515</f>
        <v>0</v>
      </c>
      <c r="EO470" s="296">
        <f ca="1">DU470-EA470-ED470-EG470-EJ470-EM470</f>
        <v>0</v>
      </c>
      <c r="EP470" s="296">
        <f ca="1">DW470-EB470-EE470-EH470-EK470-EN470</f>
        <v>0</v>
      </c>
      <c r="EQ470" s="296">
        <f ca="1">DY470-EC470-EF470-EI470-EL470</f>
        <v>0</v>
      </c>
      <c r="ER470" s="488">
        <f>FE157</f>
        <v>0</v>
      </c>
      <c r="ES470" s="296">
        <f ca="1">EO470*$ER470*$Z470</f>
        <v>0</v>
      </c>
      <c r="ET470" s="296">
        <f ca="1">EP470*$ER470*$AA470</f>
        <v>0</v>
      </c>
      <c r="EU470" s="296">
        <f ca="1">EQ470*$ER470*$AB470</f>
        <v>0</v>
      </c>
      <c r="EV470" s="296">
        <f ca="1">DV470-EA470-ED470-EG470-EJ470-EM470</f>
        <v>0</v>
      </c>
      <c r="EW470" s="296">
        <f ca="1">DX470-EB470-EE470-EH470-EK470-EN470</f>
        <v>0</v>
      </c>
      <c r="EX470" s="296">
        <f ca="1">DZ470-EC470-EF470-EI470-EL470</f>
        <v>0</v>
      </c>
      <c r="EZ470" s="489">
        <f ca="1">SUM(AC470:AE470)+SUM(BG470:BI470)+SUM(CK470:CM470)+SUM(DO470:DQ470)+SUM(ES470:EU470)</f>
        <v>2823.0812617391998</v>
      </c>
    </row>
    <row r="471" spans="1:156" x14ac:dyDescent="0.25">
      <c r="A471" s="279">
        <v>2</v>
      </c>
      <c r="B471" s="487">
        <f t="shared" ref="B471:E471" ca="1" si="705">B446</f>
        <v>0</v>
      </c>
      <c r="C471" s="487">
        <f t="shared" ca="1" si="705"/>
        <v>0</v>
      </c>
      <c r="D471" s="487">
        <f t="shared" ca="1" si="705"/>
        <v>0</v>
      </c>
      <c r="E471" s="487">
        <f t="shared" ca="1" si="705"/>
        <v>0</v>
      </c>
      <c r="F471" s="487">
        <f t="shared" ref="F471:F488" ca="1" si="706">I446</f>
        <v>0</v>
      </c>
      <c r="G471" s="487">
        <f t="shared" ref="G471:G489" ca="1" si="707">G446</f>
        <v>0</v>
      </c>
      <c r="H471" s="487">
        <f t="shared" ref="H471:H488" ca="1" si="708">K446</f>
        <v>0</v>
      </c>
      <c r="I471" s="487">
        <f t="shared" ref="I471:I488" ca="1" si="709">L446</f>
        <v>0</v>
      </c>
      <c r="J471" s="487">
        <f t="shared" ref="J471:J488" ca="1" si="710">M446</f>
        <v>0</v>
      </c>
      <c r="K471" s="361">
        <f ca="1">B471*'Donnees d''entrée'!$C$511</f>
        <v>0</v>
      </c>
      <c r="L471" s="296">
        <f ca="1">D471*'Donnees d''entrée'!$C$511</f>
        <v>0</v>
      </c>
      <c r="M471" s="296">
        <f ca="1">F471*'Donnees d''entrée'!$C$512</f>
        <v>0</v>
      </c>
      <c r="N471" s="296">
        <f ca="1">IF(ISERROR(J47*'Donnees d''entrée'!$C$674*(C471/(C471+E471+G471))),0,J47*'Donnees d''entrée'!$C$674*(C471/(C471+E471+G471)))</f>
        <v>0</v>
      </c>
      <c r="O471" s="361">
        <f ca="1">IF(ISERROR(J47*'Donnees d''entrée'!$C$674*(E471/(C471+E471+G471))),0,J47*'Donnees d''entrée'!$C$674*(E471/(C471+E471+G471)))</f>
        <v>0</v>
      </c>
      <c r="P471" s="361">
        <f ca="1">IF(ISERROR(J47*'Donnees d''entrée'!$C$674*(G471/(C471+E471+G471))),0,J47*'Donnees d''entrée'!$C$674*(G471/(C471+E471+G471)))</f>
        <v>0</v>
      </c>
      <c r="Q471" s="361">
        <f ca="1">B471*'Donnees d''entrée'!$C$513</f>
        <v>0</v>
      </c>
      <c r="R471" s="361">
        <f ca="1">D471*'Donnees d''entrée'!$C$513</f>
        <v>0</v>
      </c>
      <c r="S471" s="361">
        <f ca="1">F471*'Donnees d''entrée'!$C$514</f>
        <v>0</v>
      </c>
      <c r="T471" s="361">
        <f ca="1">B471*'Donnees d''entrée'!$C$515</f>
        <v>0</v>
      </c>
      <c r="U471" s="361">
        <f ca="1">D471*'Donnees d''entrée'!$C$515</f>
        <v>0</v>
      </c>
      <c r="V471" s="296">
        <f t="shared" ref="V471:V488" ca="1" si="711">B471-H471-K471-N471-Q471-T471</f>
        <v>0</v>
      </c>
      <c r="W471" s="296">
        <f t="shared" ref="W471:W488" ca="1" si="712">D471-I471-L471-O471-R471-U471</f>
        <v>0</v>
      </c>
      <c r="X471" s="296">
        <f t="shared" ref="X471:X488" ca="1" si="713">F471-J471-M471-P471-S471</f>
        <v>0</v>
      </c>
      <c r="Y471" s="488">
        <f t="shared" ref="Y471:Y488" si="714">AC158</f>
        <v>0</v>
      </c>
      <c r="Z471" s="490">
        <f>'Donnees d''entrée'!$D$541</f>
        <v>0.4</v>
      </c>
      <c r="AA471" s="490">
        <f>'Donnees d''entrée'!$D$541</f>
        <v>0.4</v>
      </c>
      <c r="AB471" s="490">
        <f>'Donnees d''entrée'!$D$525</f>
        <v>0.4</v>
      </c>
      <c r="AC471" s="296">
        <f t="shared" ref="AC471:AC489" ca="1" si="715">V471*$Y471*$Z471</f>
        <v>0</v>
      </c>
      <c r="AD471" s="296">
        <f t="shared" ref="AD471:AD489" ca="1" si="716">W471*$Y471*$AA471</f>
        <v>0</v>
      </c>
      <c r="AE471" s="296">
        <f t="shared" ref="AE471:AE489" ca="1" si="717">X471*$Y471*$AB471</f>
        <v>0</v>
      </c>
      <c r="AF471" s="296">
        <f t="shared" ca="1" si="696"/>
        <v>0</v>
      </c>
      <c r="AG471" s="296">
        <f t="shared" ca="1" si="697"/>
        <v>0</v>
      </c>
      <c r="AH471" s="296">
        <f t="shared" ca="1" si="698"/>
        <v>0</v>
      </c>
      <c r="AI471" s="487">
        <f t="shared" ref="AI471:AI489" ca="1" si="718">N446</f>
        <v>0</v>
      </c>
      <c r="AJ471" s="487">
        <f t="shared" ca="1" si="699"/>
        <v>0</v>
      </c>
      <c r="AK471" s="487">
        <f t="shared" ca="1" si="699"/>
        <v>0</v>
      </c>
      <c r="AL471" s="487">
        <f t="shared" ca="1" si="699"/>
        <v>0</v>
      </c>
      <c r="AM471" s="487">
        <f t="shared" ref="AM471:AM489" ca="1" si="719">U446</f>
        <v>0</v>
      </c>
      <c r="AN471" s="487">
        <f t="shared" ref="AN471:AN489" ca="1" si="720">AK446</f>
        <v>0</v>
      </c>
      <c r="AO471" s="487">
        <f t="shared" ref="AO471:AO489" ca="1" si="721">W446</f>
        <v>0</v>
      </c>
      <c r="AP471" s="487">
        <f t="shared" ca="1" si="700"/>
        <v>0</v>
      </c>
      <c r="AQ471" s="487">
        <f t="shared" ca="1" si="700"/>
        <v>0</v>
      </c>
      <c r="AR471" s="361">
        <f ca="1">AI471*'Donnees d''entrée'!$C$511</f>
        <v>0</v>
      </c>
      <c r="AS471" s="296">
        <f ca="1">AK471*'Donnees d''entrée'!$C$511</f>
        <v>0</v>
      </c>
      <c r="AT471" s="296">
        <f ca="1">AM471*'Donnees d''entrée'!$C$512</f>
        <v>0</v>
      </c>
      <c r="AU471" s="296">
        <f ca="1">IF(ISERROR(V47*'Donnees d''entrée'!$C$674*(AJ471/(AJ471+AL471+AN471))),0,V47*'Donnees d''entrée'!$C$674*(AJ471/(AJ471+AL471+AN471)))</f>
        <v>0</v>
      </c>
      <c r="AV471" s="361">
        <f ca="1">IF(ISERROR(V47*'Donnees d''entrée'!$C$674*(AL471/(AJ471+AL471+AN471))),0,V47*'Donnees d''entrée'!$C$674*(AL471/(AJ471+AL471+AN471)))</f>
        <v>0</v>
      </c>
      <c r="AW471" s="361">
        <f ca="1">IF(ISERROR(V47*'Donnees d''entrée'!$C$674*(AN471/(AJ471+AL471+AN471))),0,V47*'Donnees d''entrée'!$C$674*(AN471/(AJ471+AL471+AN471)))</f>
        <v>0</v>
      </c>
      <c r="AX471" s="361">
        <f ca="1">AI471*'Donnees d''entrée'!$C$513</f>
        <v>0</v>
      </c>
      <c r="AY471" s="361">
        <f ca="1">AK471*'Donnees d''entrée'!$C$513</f>
        <v>0</v>
      </c>
      <c r="AZ471" s="361">
        <f ca="1">AM471*'Donnees d''entrée'!$C$514</f>
        <v>0</v>
      </c>
      <c r="BA471" s="361">
        <f ca="1">AI471*'Donnees d''entrée'!$C$515</f>
        <v>0</v>
      </c>
      <c r="BB471" s="361">
        <f ca="1">AK471*'Donnees d''entrée'!$C$515</f>
        <v>0</v>
      </c>
      <c r="BC471" s="296">
        <f t="shared" ref="BC471:BC489" ca="1" si="722">AI471-AO471-AR471-AU471-AX471-BA471</f>
        <v>0</v>
      </c>
      <c r="BD471" s="296">
        <f t="shared" ref="BD471:BD489" ca="1" si="723">AK471-AP471-AS471-AV471-AY471-BB471</f>
        <v>0</v>
      </c>
      <c r="BE471" s="296">
        <f t="shared" ref="BE471:BE489" ca="1" si="724">AM471-AQ471-AT471-AW471-AZ471</f>
        <v>0</v>
      </c>
      <c r="BF471" s="488">
        <f t="shared" ref="BF471:BF489" si="725">BJ158</f>
        <v>0</v>
      </c>
      <c r="BG471" s="296">
        <f t="shared" ref="BG471:BG489" ca="1" si="726">BC471*$BF471*$Z471</f>
        <v>0</v>
      </c>
      <c r="BH471" s="296">
        <f t="shared" ref="BH471:BH489" ca="1" si="727">BD471*$BF471*$AA471</f>
        <v>0</v>
      </c>
      <c r="BI471" s="296">
        <f t="shared" ref="BI471:BI489" ca="1" si="728">BE471*$BF471*$AB471</f>
        <v>0</v>
      </c>
      <c r="BJ471" s="296">
        <f t="shared" ref="BJ471:BJ489" ca="1" si="729">AJ471-AO471-AR471-AU471-AX471-BA471</f>
        <v>0</v>
      </c>
      <c r="BK471" s="296">
        <f t="shared" ref="BK471:BK489" ca="1" si="730">AL471-AP471-AS471-AV471-AY471-BB471</f>
        <v>0</v>
      </c>
      <c r="BL471" s="296">
        <f t="shared" ref="BL471:BL489" ca="1" si="731">AN471-AQ471-AT471-AW471-AZ471</f>
        <v>0</v>
      </c>
      <c r="BM471" s="487">
        <f t="shared" ref="BM471:BM489" ca="1" si="732">Z446</f>
        <v>0</v>
      </c>
      <c r="BN471" s="487">
        <f t="shared" ref="BN471:BN489" ca="1" si="733">AA446</f>
        <v>0</v>
      </c>
      <c r="BO471" s="487">
        <f t="shared" ref="BO471:BO489" ca="1" si="734">AB446</f>
        <v>0</v>
      </c>
      <c r="BP471" s="487">
        <f t="shared" ref="BP471:BP489" ca="1" si="735">AC446</f>
        <v>0</v>
      </c>
      <c r="BQ471" s="487">
        <f t="shared" ref="BQ471:BQ489" ca="1" si="736">AG446</f>
        <v>0</v>
      </c>
      <c r="BR471" s="487">
        <f t="shared" ref="BR471:BR489" ca="1" si="737">AE446</f>
        <v>0</v>
      </c>
      <c r="BS471" s="487">
        <f t="shared" ref="BS471:BS489" ca="1" si="738">AI446</f>
        <v>0</v>
      </c>
      <c r="BT471" s="487">
        <f t="shared" ca="1" si="702"/>
        <v>0</v>
      </c>
      <c r="BU471" s="487">
        <f t="shared" ca="1" si="702"/>
        <v>0</v>
      </c>
      <c r="BV471" s="361">
        <f ca="1">BM471*'Donnees d''entrée'!$C$511</f>
        <v>0</v>
      </c>
      <c r="BW471" s="296">
        <f ca="1">BO471*'Donnees d''entrée'!$C$511</f>
        <v>0</v>
      </c>
      <c r="BX471" s="296">
        <f ca="1">BQ471*'Donnees d''entrée'!$C$512</f>
        <v>0</v>
      </c>
      <c r="BY471" s="296">
        <f ca="1">IF(ISERROR(AH47*'Donnees d''entrée'!$C$674*(BN471/(BN471+BP471+BR471))),0,AH47*'Donnees d''entrée'!$C$674*(BN471/(BN471+BP471+BR471)))</f>
        <v>0</v>
      </c>
      <c r="BZ471" s="361">
        <f ca="1">IF(ISERROR(AH47*'Donnees d''entrée'!$C$674*(BP471/(BN471+BP471+BR471))),0,AH47*'Donnees d''entrée'!$C$674*(BP471/(BN471+BP471+BR471)))</f>
        <v>0</v>
      </c>
      <c r="CA471" s="361">
        <f ca="1">IF(ISERROR(AH47*'Donnees d''entrée'!$C$674*(BR471/(BN471+BP471+BR471))),0,AH47*'Donnees d''entrée'!$C$674*(BR471/(BN471+BP471+BR471)))</f>
        <v>0</v>
      </c>
      <c r="CB471" s="361">
        <f ca="1">BM471*'Donnees d''entrée'!$C$513</f>
        <v>0</v>
      </c>
      <c r="CC471" s="361">
        <f ca="1">BO471*'Donnees d''entrée'!$C$513</f>
        <v>0</v>
      </c>
      <c r="CD471" s="361">
        <f ca="1">BQ471*'Donnees d''entrée'!$C$514</f>
        <v>0</v>
      </c>
      <c r="CE471" s="361">
        <f ca="1">BM471*'Donnees d''entrée'!$C$515</f>
        <v>0</v>
      </c>
      <c r="CF471" s="361">
        <f ca="1">BO471*'Donnees d''entrée'!$C$515</f>
        <v>0</v>
      </c>
      <c r="CG471" s="296">
        <f t="shared" ref="CG471:CG489" ca="1" si="739">BM471-BS471-BV471-BY471-CB471-CE471</f>
        <v>0</v>
      </c>
      <c r="CH471" s="296">
        <f t="shared" ref="CH471:CH489" ca="1" si="740">BO471-BT471-BW471-BZ471-CC471-CF471</f>
        <v>0</v>
      </c>
      <c r="CI471" s="296">
        <f t="shared" ref="CI471:CI489" ca="1" si="741">BQ471-BU471-BX471-CA471-CD471</f>
        <v>0</v>
      </c>
      <c r="CJ471" s="488">
        <f t="shared" ref="CJ471:CJ489" si="742">CQ158</f>
        <v>0</v>
      </c>
      <c r="CK471" s="296">
        <f t="shared" ref="CK471:CK489" ca="1" si="743">CG471*$CJ471*$Z471</f>
        <v>0</v>
      </c>
      <c r="CL471" s="296">
        <f t="shared" ref="CL471:CL489" ca="1" si="744">CH471*$CJ471*$AA471</f>
        <v>0</v>
      </c>
      <c r="CM471" s="296">
        <f t="shared" ref="CM471:CM489" ca="1" si="745">CI471*$CJ471*$AB471</f>
        <v>0</v>
      </c>
      <c r="CN471" s="296">
        <f t="shared" ref="CN471:CN489" ca="1" si="746">BN471-BS471-BV471-BY471-CB471-CE471</f>
        <v>0</v>
      </c>
      <c r="CO471" s="296">
        <f t="shared" ref="CO471:CO489" ca="1" si="747">BP471-BT471-BW471-BZ471-CC471-CF471</f>
        <v>0</v>
      </c>
      <c r="CP471" s="296">
        <f t="shared" ref="CP471:CP489" ca="1" si="748">BR471-BU471-BX471-CA471-CD471</f>
        <v>0</v>
      </c>
      <c r="CQ471" s="487">
        <f t="shared" ref="CQ471:CQ489" ca="1" si="749">AL446</f>
        <v>0</v>
      </c>
      <c r="CR471" s="487">
        <f t="shared" ref="CR471:CR485" ca="1" si="750">AM446</f>
        <v>0</v>
      </c>
      <c r="CS471" s="487">
        <f t="shared" ref="CS471:CS485" ca="1" si="751">AN446</f>
        <v>0</v>
      </c>
      <c r="CT471" s="487">
        <f t="shared" ref="CT471:CT485" ca="1" si="752">AO446</f>
        <v>0</v>
      </c>
      <c r="CU471" s="487">
        <f t="shared" ref="CU471:CU489" ca="1" si="753">AS446</f>
        <v>0</v>
      </c>
      <c r="CV471" s="487">
        <f t="shared" ref="CV471:CV489" ca="1" si="754">AQ446</f>
        <v>0</v>
      </c>
      <c r="CW471" s="487">
        <f t="shared" ref="CW471:CW489" ca="1" si="755">AU446</f>
        <v>0</v>
      </c>
      <c r="CX471" s="487">
        <f t="shared" ref="CX471:CX489" ca="1" si="756">AV446</f>
        <v>0</v>
      </c>
      <c r="CY471" s="487">
        <f t="shared" ref="CY471:CY489" ca="1" si="757">AW446</f>
        <v>0</v>
      </c>
      <c r="CZ471" s="361">
        <f ca="1">CQ471*'Donnees d''entrée'!$C$511</f>
        <v>0</v>
      </c>
      <c r="DA471" s="296">
        <f ca="1">CS471*'Donnees d''entrée'!$C$511</f>
        <v>0</v>
      </c>
      <c r="DB471" s="296">
        <f ca="1">CU471*'Donnees d''entrée'!$C$512</f>
        <v>0</v>
      </c>
      <c r="DC471" s="296">
        <f ca="1">IF(ISERROR(AT47*'Donnees d''entrée'!$C$674*(CR471/(CR471+CT471+CV471))),0,AT47*'Donnees d''entrée'!$C$674*(CR471/(CR471+CT471+CV471)))</f>
        <v>0</v>
      </c>
      <c r="DD471" s="361">
        <f ca="1">IF(ISERROR(AT47*'Donnees d''entrée'!$C$674*(CT471/(CR471+CT471+CV471))),0,AT47*'Donnees d''entrée'!$C$674*(CT471/(CR471+CT471+CV471)))</f>
        <v>0</v>
      </c>
      <c r="DE471" s="361">
        <f ca="1">IF(ISERROR(AT47*'Donnees d''entrée'!$C$674*(CV471/(CR471+CT471+CV471))),0,AT47*'Donnees d''entrée'!$C$674*(CV471/(CR471+CT471+CV471)))</f>
        <v>0</v>
      </c>
      <c r="DF471" s="361">
        <f ca="1">CQ471*'Donnees d''entrée'!$C$513</f>
        <v>0</v>
      </c>
      <c r="DG471" s="361">
        <f ca="1">CS471*'Donnees d''entrée'!$C$513</f>
        <v>0</v>
      </c>
      <c r="DH471" s="361">
        <f ca="1">CU471*'Donnees d''entrée'!$C$514</f>
        <v>0</v>
      </c>
      <c r="DI471" s="361">
        <f ca="1">CQ471*'Donnees d''entrée'!$C$515</f>
        <v>0</v>
      </c>
      <c r="DJ471" s="361">
        <f ca="1">CS471*'Donnees d''entrée'!$C$515</f>
        <v>0</v>
      </c>
      <c r="DK471" s="296">
        <f t="shared" ref="DK471:DK489" ca="1" si="758">CQ471-CW471-CZ471-DC471-DF471-DI471</f>
        <v>0</v>
      </c>
      <c r="DL471" s="296">
        <f t="shared" ref="DL471:DL489" ca="1" si="759">CS471-CX471-DA471-DD471-DG471-DJ471</f>
        <v>0</v>
      </c>
      <c r="DM471" s="296">
        <f t="shared" ref="DM471:DM489" ca="1" si="760">CU471-CY471-DB471-DE471-DH471</f>
        <v>0</v>
      </c>
      <c r="DN471" s="488">
        <f t="shared" ref="DN471:DN489" si="761">DX158</f>
        <v>0</v>
      </c>
      <c r="DO471" s="296">
        <f t="shared" ref="DO471:DO489" ca="1" si="762">DK471*$DN471*$Z471</f>
        <v>0</v>
      </c>
      <c r="DP471" s="296">
        <f t="shared" ref="DP471:DP489" ca="1" si="763">DL471*$DN471*$AA471</f>
        <v>0</v>
      </c>
      <c r="DQ471" s="296">
        <f t="shared" ref="DQ471:DQ489" ca="1" si="764">DM471*$DN471*$AB471</f>
        <v>0</v>
      </c>
      <c r="DR471" s="296">
        <f t="shared" ref="DR471:DR489" ca="1" si="765">CR471-CW471-CZ471-DC471-DF471-DI471</f>
        <v>0</v>
      </c>
      <c r="DS471" s="296">
        <f t="shared" ref="DS471:DS489" ca="1" si="766">CT471-CX471-DA471-DD471-DG471-DJ471</f>
        <v>0</v>
      </c>
      <c r="DT471" s="296">
        <f t="shared" ref="DT471:DT489" ca="1" si="767">CV471-CY471-DB471-DE471-DH471</f>
        <v>0</v>
      </c>
      <c r="DU471" s="487">
        <f t="shared" ref="DU471:DU489" ca="1" si="768">AX446</f>
        <v>0</v>
      </c>
      <c r="DV471" s="487">
        <f t="shared" ref="DV471:DV485" ca="1" si="769">AY446</f>
        <v>0</v>
      </c>
      <c r="DW471" s="487">
        <f t="shared" ref="DW471:DW485" ca="1" si="770">AZ446</f>
        <v>0</v>
      </c>
      <c r="DX471" s="487">
        <f t="shared" ref="DX471:DX485" ca="1" si="771">BA446</f>
        <v>0</v>
      </c>
      <c r="DY471" s="487">
        <f t="shared" ref="DY471:DY489" ca="1" si="772">BE446</f>
        <v>0</v>
      </c>
      <c r="DZ471" s="487">
        <f t="shared" ref="DZ471:DZ489" ca="1" si="773">BC446</f>
        <v>0</v>
      </c>
      <c r="EA471" s="487">
        <f t="shared" ref="EA471:EA489" ca="1" si="774">BG446</f>
        <v>0</v>
      </c>
      <c r="EB471" s="487">
        <f t="shared" ref="EB471:EB489" ca="1" si="775">BH446</f>
        <v>0</v>
      </c>
      <c r="EC471" s="487">
        <f t="shared" ref="EC471:EC489" ca="1" si="776">BI446</f>
        <v>0</v>
      </c>
      <c r="ED471" s="361">
        <f ca="1">DU471*'Donnees d''entrée'!$C$511</f>
        <v>0</v>
      </c>
      <c r="EE471" s="296">
        <f ca="1">DW471*'Donnees d''entrée'!$C$511</f>
        <v>0</v>
      </c>
      <c r="EF471" s="296">
        <f ca="1">DY471*'Donnees d''entrée'!$C$512</f>
        <v>0</v>
      </c>
      <c r="EG471" s="296">
        <f ca="1">IF(ISERROR(BF47*'Donnees d''entrée'!$C$674*(DV471/(DV471+DX471+DZ471))),0,BF47*'Donnees d''entrée'!$C$674*(DV471/(DV471+DX471+DZ471)))</f>
        <v>0</v>
      </c>
      <c r="EH471" s="361">
        <f ca="1">IF(ISERROR(BF47*'Donnees d''entrée'!$C$674*(DX471/(DV471+DX471+DZ471))),0,BF47*'Donnees d''entrée'!$C$674*(DX471/(DV471+DX471+DZ471)))</f>
        <v>0</v>
      </c>
      <c r="EI471" s="361">
        <f ca="1">IF(ISERROR(BF47*'Donnees d''entrée'!$C$674*(DZ471/(DV471+DX471+DZ471))),0,BF47*'Donnees d''entrée'!$C$674*(DZ471/(DV471+DX471+DZ471)))</f>
        <v>0</v>
      </c>
      <c r="EJ471" s="361">
        <f ca="1">DU471*'Donnees d''entrée'!$C$513</f>
        <v>0</v>
      </c>
      <c r="EK471" s="361">
        <f ca="1">DW471*'Donnees d''entrée'!$C$513</f>
        <v>0</v>
      </c>
      <c r="EL471" s="361">
        <f ca="1">DY471*'Donnees d''entrée'!$C$514</f>
        <v>0</v>
      </c>
      <c r="EM471" s="361">
        <f ca="1">DU471*'Donnees d''entrée'!$C$515</f>
        <v>0</v>
      </c>
      <c r="EN471" s="361">
        <f ca="1">DW471*'Donnees d''entrée'!$C$515</f>
        <v>0</v>
      </c>
      <c r="EO471" s="296">
        <f t="shared" ref="EO471:EO489" ca="1" si="777">DU471-EA471-ED471-EG471-EJ471-EM471</f>
        <v>0</v>
      </c>
      <c r="EP471" s="296">
        <f t="shared" ref="EP471:EP489" ca="1" si="778">DW471-EB471-EE471-EH471-EK471-EN471</f>
        <v>0</v>
      </c>
      <c r="EQ471" s="296">
        <f t="shared" ref="EQ471:EQ489" ca="1" si="779">DY471-EC471-EF471-EI471-EL471</f>
        <v>0</v>
      </c>
      <c r="ER471" s="488">
        <f t="shared" ref="ER471:ER489" si="780">FE158</f>
        <v>0</v>
      </c>
      <c r="ES471" s="296">
        <f t="shared" ref="ES471:ES489" ca="1" si="781">EO471*$ER471*$Z471</f>
        <v>0</v>
      </c>
      <c r="ET471" s="296">
        <f t="shared" ref="ET471:ET489" ca="1" si="782">EP471*$ER471*$AA471</f>
        <v>0</v>
      </c>
      <c r="EU471" s="296">
        <f t="shared" ref="EU471:EU489" ca="1" si="783">EQ471*$ER471*$AB471</f>
        <v>0</v>
      </c>
      <c r="EV471" s="296">
        <f t="shared" ref="EV471:EV489" ca="1" si="784">DV471-EA471-ED471-EG471-EJ471-EM471</f>
        <v>0</v>
      </c>
      <c r="EW471" s="296">
        <f t="shared" ref="EW471:EW489" ca="1" si="785">DX471-EB471-EE471-EH471-EK471-EN471</f>
        <v>0</v>
      </c>
      <c r="EX471" s="296">
        <f t="shared" ref="EX471:EX489" ca="1" si="786">DZ471-EC471-EF471-EI471-EL471</f>
        <v>0</v>
      </c>
      <c r="EZ471" s="489">
        <f t="shared" ref="EZ471:EZ489" ca="1" si="787">SUM(AC471:AE471)+SUM(BG471:BI471)+SUM(CK471:CM471)+SUM(DO471:DQ471)+SUM(ES471:EU471)</f>
        <v>0</v>
      </c>
    </row>
    <row r="472" spans="1:156" x14ac:dyDescent="0.25">
      <c r="A472" s="279">
        <v>3</v>
      </c>
      <c r="B472" s="487">
        <f t="shared" ref="B472:E472" ca="1" si="788">B447</f>
        <v>0</v>
      </c>
      <c r="C472" s="487">
        <f t="shared" ca="1" si="788"/>
        <v>0</v>
      </c>
      <c r="D472" s="487">
        <f t="shared" ca="1" si="788"/>
        <v>0</v>
      </c>
      <c r="E472" s="487">
        <f t="shared" ca="1" si="788"/>
        <v>0</v>
      </c>
      <c r="F472" s="487">
        <f t="shared" ca="1" si="706"/>
        <v>0</v>
      </c>
      <c r="G472" s="487">
        <f t="shared" ca="1" si="707"/>
        <v>0</v>
      </c>
      <c r="H472" s="487">
        <f t="shared" ca="1" si="708"/>
        <v>0</v>
      </c>
      <c r="I472" s="487">
        <f t="shared" ca="1" si="709"/>
        <v>0</v>
      </c>
      <c r="J472" s="487">
        <f t="shared" ca="1" si="710"/>
        <v>0</v>
      </c>
      <c r="K472" s="361">
        <f ca="1">B472*'Donnees d''entrée'!$C$511</f>
        <v>0</v>
      </c>
      <c r="L472" s="296">
        <f ca="1">D472*'Donnees d''entrée'!$C$511</f>
        <v>0</v>
      </c>
      <c r="M472" s="296">
        <f ca="1">F472*'Donnees d''entrée'!$C$512</f>
        <v>0</v>
      </c>
      <c r="N472" s="296">
        <f ca="1">IF(ISERROR(J48*'Donnees d''entrée'!$C$674*(C472/(C472+E472+G472))),0,J48*'Donnees d''entrée'!$C$674*(C472/(C472+E472+G472)))</f>
        <v>0</v>
      </c>
      <c r="O472" s="361">
        <f ca="1">IF(ISERROR(J48*'Donnees d''entrée'!$C$674*(E472/(C472+E472+G472))),0,J48*'Donnees d''entrée'!$C$674*(E472/(C472+E472+G472)))</f>
        <v>0</v>
      </c>
      <c r="P472" s="361">
        <f ca="1">IF(ISERROR(J48*'Donnees d''entrée'!$C$674*(G472/(C472+E472+G472))),0,J48*'Donnees d''entrée'!$C$674*(G472/(C472+E472+G472)))</f>
        <v>0</v>
      </c>
      <c r="Q472" s="361">
        <f ca="1">B472*'Donnees d''entrée'!$C$513</f>
        <v>0</v>
      </c>
      <c r="R472" s="361">
        <f ca="1">D472*'Donnees d''entrée'!$C$513</f>
        <v>0</v>
      </c>
      <c r="S472" s="361">
        <f ca="1">F472*'Donnees d''entrée'!$C$514</f>
        <v>0</v>
      </c>
      <c r="T472" s="361">
        <f ca="1">B472*'Donnees d''entrée'!$C$515</f>
        <v>0</v>
      </c>
      <c r="U472" s="361">
        <f ca="1">D472*'Donnees d''entrée'!$C$515</f>
        <v>0</v>
      </c>
      <c r="V472" s="296">
        <f t="shared" ca="1" si="711"/>
        <v>0</v>
      </c>
      <c r="W472" s="296">
        <f t="shared" ca="1" si="712"/>
        <v>0</v>
      </c>
      <c r="X472" s="296">
        <f t="shared" ca="1" si="713"/>
        <v>0</v>
      </c>
      <c r="Y472" s="488">
        <f t="shared" si="714"/>
        <v>0</v>
      </c>
      <c r="Z472" s="490">
        <f>'Donnees d''entrée'!$D$541</f>
        <v>0.4</v>
      </c>
      <c r="AA472" s="490">
        <f>'Donnees d''entrée'!$D$541</f>
        <v>0.4</v>
      </c>
      <c r="AB472" s="490">
        <f>'Donnees d''entrée'!$D$525</f>
        <v>0.4</v>
      </c>
      <c r="AC472" s="296">
        <f t="shared" ca="1" si="715"/>
        <v>0</v>
      </c>
      <c r="AD472" s="296">
        <f t="shared" ca="1" si="716"/>
        <v>0</v>
      </c>
      <c r="AE472" s="296">
        <f t="shared" ca="1" si="717"/>
        <v>0</v>
      </c>
      <c r="AF472" s="296">
        <f t="shared" ca="1" si="696"/>
        <v>0</v>
      </c>
      <c r="AG472" s="296">
        <f t="shared" ca="1" si="697"/>
        <v>0</v>
      </c>
      <c r="AH472" s="296">
        <f t="shared" ca="1" si="698"/>
        <v>0</v>
      </c>
      <c r="AI472" s="487">
        <f t="shared" ca="1" si="718"/>
        <v>0</v>
      </c>
      <c r="AJ472" s="487">
        <f t="shared" ca="1" si="699"/>
        <v>0</v>
      </c>
      <c r="AK472" s="487">
        <f t="shared" ca="1" si="699"/>
        <v>0</v>
      </c>
      <c r="AL472" s="487">
        <f t="shared" ca="1" si="699"/>
        <v>0</v>
      </c>
      <c r="AM472" s="487">
        <f t="shared" ca="1" si="719"/>
        <v>0</v>
      </c>
      <c r="AN472" s="487">
        <f t="shared" ca="1" si="720"/>
        <v>0</v>
      </c>
      <c r="AO472" s="487">
        <f t="shared" ca="1" si="721"/>
        <v>0</v>
      </c>
      <c r="AP472" s="487">
        <f t="shared" ca="1" si="700"/>
        <v>0</v>
      </c>
      <c r="AQ472" s="487">
        <f t="shared" ca="1" si="700"/>
        <v>0</v>
      </c>
      <c r="AR472" s="361">
        <f ca="1">AI472*'Donnees d''entrée'!$C$511</f>
        <v>0</v>
      </c>
      <c r="AS472" s="296">
        <f ca="1">AK472*'Donnees d''entrée'!$C$511</f>
        <v>0</v>
      </c>
      <c r="AT472" s="296">
        <f ca="1">AM472*'Donnees d''entrée'!$C$512</f>
        <v>0</v>
      </c>
      <c r="AU472" s="296">
        <f ca="1">IF(ISERROR(V48*'Donnees d''entrée'!$C$674*(AJ472/(AJ472+AL472+AN472))),0,V48*'Donnees d''entrée'!$C$674*(AJ472/(AJ472+AL472+AN472)))</f>
        <v>0</v>
      </c>
      <c r="AV472" s="361">
        <f ca="1">IF(ISERROR(V48*'Donnees d''entrée'!$C$674*(AL472/(AJ472+AL472+AN472))),0,V48*'Donnees d''entrée'!$C$674*(AL472/(AJ472+AL472+AN472)))</f>
        <v>0</v>
      </c>
      <c r="AW472" s="361">
        <f ca="1">IF(ISERROR(V48*'Donnees d''entrée'!$C$674*(AN472/(AJ472+AL472+AN472))),0,V48*'Donnees d''entrée'!$C$674*(AN472/(AJ472+AL472+AN472)))</f>
        <v>0</v>
      </c>
      <c r="AX472" s="361">
        <f ca="1">AI472*'Donnees d''entrée'!$C$513</f>
        <v>0</v>
      </c>
      <c r="AY472" s="361">
        <f ca="1">AK472*'Donnees d''entrée'!$C$513</f>
        <v>0</v>
      </c>
      <c r="AZ472" s="361">
        <f ca="1">AM472*'Donnees d''entrée'!$C$514</f>
        <v>0</v>
      </c>
      <c r="BA472" s="361">
        <f ca="1">AI472*'Donnees d''entrée'!$C$515</f>
        <v>0</v>
      </c>
      <c r="BB472" s="361">
        <f ca="1">AK472*'Donnees d''entrée'!$C$515</f>
        <v>0</v>
      </c>
      <c r="BC472" s="296">
        <f t="shared" ca="1" si="722"/>
        <v>0</v>
      </c>
      <c r="BD472" s="296">
        <f t="shared" ca="1" si="723"/>
        <v>0</v>
      </c>
      <c r="BE472" s="296">
        <f t="shared" ca="1" si="724"/>
        <v>0</v>
      </c>
      <c r="BF472" s="488">
        <f t="shared" si="725"/>
        <v>0</v>
      </c>
      <c r="BG472" s="296">
        <f t="shared" ca="1" si="726"/>
        <v>0</v>
      </c>
      <c r="BH472" s="296">
        <f t="shared" ca="1" si="727"/>
        <v>0</v>
      </c>
      <c r="BI472" s="296">
        <f t="shared" ca="1" si="728"/>
        <v>0</v>
      </c>
      <c r="BJ472" s="296">
        <f t="shared" ca="1" si="729"/>
        <v>0</v>
      </c>
      <c r="BK472" s="296">
        <f t="shared" ca="1" si="730"/>
        <v>0</v>
      </c>
      <c r="BL472" s="296">
        <f t="shared" ca="1" si="731"/>
        <v>0</v>
      </c>
      <c r="BM472" s="487">
        <f t="shared" ca="1" si="732"/>
        <v>0</v>
      </c>
      <c r="BN472" s="487">
        <f t="shared" ca="1" si="733"/>
        <v>0</v>
      </c>
      <c r="BO472" s="487">
        <f t="shared" ca="1" si="734"/>
        <v>0</v>
      </c>
      <c r="BP472" s="487">
        <f t="shared" ca="1" si="735"/>
        <v>0</v>
      </c>
      <c r="BQ472" s="487">
        <f t="shared" ca="1" si="736"/>
        <v>0</v>
      </c>
      <c r="BR472" s="487">
        <f t="shared" ca="1" si="737"/>
        <v>0</v>
      </c>
      <c r="BS472" s="487">
        <f t="shared" ca="1" si="738"/>
        <v>0</v>
      </c>
      <c r="BT472" s="487">
        <f t="shared" ca="1" si="702"/>
        <v>0</v>
      </c>
      <c r="BU472" s="487">
        <f t="shared" ca="1" si="702"/>
        <v>0</v>
      </c>
      <c r="BV472" s="361">
        <f ca="1">BM472*'Donnees d''entrée'!$C$511</f>
        <v>0</v>
      </c>
      <c r="BW472" s="296">
        <f ca="1">BO472*'Donnees d''entrée'!$C$511</f>
        <v>0</v>
      </c>
      <c r="BX472" s="296">
        <f ca="1">BQ472*'Donnees d''entrée'!$C$512</f>
        <v>0</v>
      </c>
      <c r="BY472" s="296">
        <f ca="1">IF(ISERROR(AH48*'Donnees d''entrée'!$C$674*(BN472/(BN472+BP472+BR472))),0,AH48*'Donnees d''entrée'!$C$674*(BN472/(BN472+BP472+BR472)))</f>
        <v>0</v>
      </c>
      <c r="BZ472" s="361">
        <f ca="1">IF(ISERROR(AH48*'Donnees d''entrée'!$C$674*(BP472/(BN472+BP472+BR472))),0,AH48*'Donnees d''entrée'!$C$674*(BP472/(BN472+BP472+BR472)))</f>
        <v>0</v>
      </c>
      <c r="CA472" s="361">
        <f ca="1">IF(ISERROR(AH48*'Donnees d''entrée'!$C$674*(BR472/(BN472+BP472+BR472))),0,AH48*'Donnees d''entrée'!$C$674*(BR472/(BN472+BP472+BR472)))</f>
        <v>0</v>
      </c>
      <c r="CB472" s="361">
        <f ca="1">BM472*'Donnees d''entrée'!$C$513</f>
        <v>0</v>
      </c>
      <c r="CC472" s="361">
        <f ca="1">BO472*'Donnees d''entrée'!$C$513</f>
        <v>0</v>
      </c>
      <c r="CD472" s="361">
        <f ca="1">BQ472*'Donnees d''entrée'!$C$514</f>
        <v>0</v>
      </c>
      <c r="CE472" s="361">
        <f ca="1">BM472*'Donnees d''entrée'!$C$515</f>
        <v>0</v>
      </c>
      <c r="CF472" s="361">
        <f ca="1">BO472*'Donnees d''entrée'!$C$515</f>
        <v>0</v>
      </c>
      <c r="CG472" s="296">
        <f t="shared" ca="1" si="739"/>
        <v>0</v>
      </c>
      <c r="CH472" s="296">
        <f t="shared" ca="1" si="740"/>
        <v>0</v>
      </c>
      <c r="CI472" s="296">
        <f t="shared" ca="1" si="741"/>
        <v>0</v>
      </c>
      <c r="CJ472" s="488">
        <f t="shared" si="742"/>
        <v>0</v>
      </c>
      <c r="CK472" s="296">
        <f t="shared" ca="1" si="743"/>
        <v>0</v>
      </c>
      <c r="CL472" s="296">
        <f t="shared" ca="1" si="744"/>
        <v>0</v>
      </c>
      <c r="CM472" s="296">
        <f t="shared" ca="1" si="745"/>
        <v>0</v>
      </c>
      <c r="CN472" s="296">
        <f t="shared" ca="1" si="746"/>
        <v>0</v>
      </c>
      <c r="CO472" s="296">
        <f t="shared" ca="1" si="747"/>
        <v>0</v>
      </c>
      <c r="CP472" s="296">
        <f t="shared" ca="1" si="748"/>
        <v>0</v>
      </c>
      <c r="CQ472" s="487">
        <f t="shared" ca="1" si="749"/>
        <v>0</v>
      </c>
      <c r="CR472" s="487">
        <f t="shared" ca="1" si="750"/>
        <v>0</v>
      </c>
      <c r="CS472" s="487">
        <f t="shared" ca="1" si="751"/>
        <v>0</v>
      </c>
      <c r="CT472" s="487">
        <f t="shared" ca="1" si="752"/>
        <v>0</v>
      </c>
      <c r="CU472" s="487">
        <f t="shared" ca="1" si="753"/>
        <v>0</v>
      </c>
      <c r="CV472" s="487">
        <f t="shared" ca="1" si="754"/>
        <v>0</v>
      </c>
      <c r="CW472" s="487">
        <f t="shared" ca="1" si="755"/>
        <v>0</v>
      </c>
      <c r="CX472" s="487">
        <f t="shared" ca="1" si="756"/>
        <v>0</v>
      </c>
      <c r="CY472" s="487">
        <f t="shared" ca="1" si="757"/>
        <v>0</v>
      </c>
      <c r="CZ472" s="361">
        <f ca="1">CQ472*'Donnees d''entrée'!$C$511</f>
        <v>0</v>
      </c>
      <c r="DA472" s="296">
        <f ca="1">CS472*'Donnees d''entrée'!$C$511</f>
        <v>0</v>
      </c>
      <c r="DB472" s="296">
        <f ca="1">CU472*'Donnees d''entrée'!$C$512</f>
        <v>0</v>
      </c>
      <c r="DC472" s="296">
        <f ca="1">IF(ISERROR(AT48*'Donnees d''entrée'!$C$674*(CR472/(CR472+CT472+CV472))),0,AT48*'Donnees d''entrée'!$C$674*(CR472/(CR472+CT472+CV472)))</f>
        <v>0</v>
      </c>
      <c r="DD472" s="361">
        <f ca="1">IF(ISERROR(AT48*'Donnees d''entrée'!$C$674*(CT472/(CR472+CT472+CV472))),0,AT48*'Donnees d''entrée'!$C$674*(CT472/(CR472+CT472+CV472)))</f>
        <v>0</v>
      </c>
      <c r="DE472" s="361">
        <f ca="1">IF(ISERROR(AT48*'Donnees d''entrée'!$C$674*(CV472/(CR472+CT472+CV472))),0,AT48*'Donnees d''entrée'!$C$674*(CV472/(CR472+CT472+CV472)))</f>
        <v>0</v>
      </c>
      <c r="DF472" s="361">
        <f ca="1">CQ472*'Donnees d''entrée'!$C$513</f>
        <v>0</v>
      </c>
      <c r="DG472" s="361">
        <f ca="1">CS472*'Donnees d''entrée'!$C$513</f>
        <v>0</v>
      </c>
      <c r="DH472" s="361">
        <f ca="1">CU472*'Donnees d''entrée'!$C$514</f>
        <v>0</v>
      </c>
      <c r="DI472" s="361">
        <f ca="1">CQ472*'Donnees d''entrée'!$C$515</f>
        <v>0</v>
      </c>
      <c r="DJ472" s="361">
        <f ca="1">CS472*'Donnees d''entrée'!$C$515</f>
        <v>0</v>
      </c>
      <c r="DK472" s="296">
        <f t="shared" ca="1" si="758"/>
        <v>0</v>
      </c>
      <c r="DL472" s="296">
        <f t="shared" ca="1" si="759"/>
        <v>0</v>
      </c>
      <c r="DM472" s="296">
        <f t="shared" ca="1" si="760"/>
        <v>0</v>
      </c>
      <c r="DN472" s="488">
        <f t="shared" si="761"/>
        <v>0</v>
      </c>
      <c r="DO472" s="296">
        <f t="shared" ca="1" si="762"/>
        <v>0</v>
      </c>
      <c r="DP472" s="296">
        <f t="shared" ca="1" si="763"/>
        <v>0</v>
      </c>
      <c r="DQ472" s="296">
        <f t="shared" ca="1" si="764"/>
        <v>0</v>
      </c>
      <c r="DR472" s="296">
        <f t="shared" ca="1" si="765"/>
        <v>0</v>
      </c>
      <c r="DS472" s="296">
        <f t="shared" ca="1" si="766"/>
        <v>0</v>
      </c>
      <c r="DT472" s="296">
        <f t="shared" ca="1" si="767"/>
        <v>0</v>
      </c>
      <c r="DU472" s="487">
        <f t="shared" ca="1" si="768"/>
        <v>0</v>
      </c>
      <c r="DV472" s="487">
        <f t="shared" ca="1" si="769"/>
        <v>0</v>
      </c>
      <c r="DW472" s="487">
        <f t="shared" ca="1" si="770"/>
        <v>0</v>
      </c>
      <c r="DX472" s="487">
        <f t="shared" ca="1" si="771"/>
        <v>0</v>
      </c>
      <c r="DY472" s="487">
        <f t="shared" ca="1" si="772"/>
        <v>0</v>
      </c>
      <c r="DZ472" s="487">
        <f t="shared" ca="1" si="773"/>
        <v>0</v>
      </c>
      <c r="EA472" s="487">
        <f t="shared" ca="1" si="774"/>
        <v>0</v>
      </c>
      <c r="EB472" s="487">
        <f t="shared" ca="1" si="775"/>
        <v>0</v>
      </c>
      <c r="EC472" s="487">
        <f t="shared" ca="1" si="776"/>
        <v>0</v>
      </c>
      <c r="ED472" s="361">
        <f ca="1">DU472*'Donnees d''entrée'!$C$511</f>
        <v>0</v>
      </c>
      <c r="EE472" s="296">
        <f ca="1">DW472*'Donnees d''entrée'!$C$511</f>
        <v>0</v>
      </c>
      <c r="EF472" s="296">
        <f ca="1">DY472*'Donnees d''entrée'!$C$512</f>
        <v>0</v>
      </c>
      <c r="EG472" s="296">
        <f ca="1">IF(ISERROR(BF48*'Donnees d''entrée'!$C$674*(DV472/(DV472+DX472+DZ472))),0,BF48*'Donnees d''entrée'!$C$674*(DV472/(DV472+DX472+DZ472)))</f>
        <v>0</v>
      </c>
      <c r="EH472" s="361">
        <f ca="1">IF(ISERROR(BF48*'Donnees d''entrée'!$C$674*(DX472/(DV472+DX472+DZ472))),0,BF48*'Donnees d''entrée'!$C$674*(DX472/(DV472+DX472+DZ472)))</f>
        <v>0</v>
      </c>
      <c r="EI472" s="361">
        <f ca="1">IF(ISERROR(BF48*'Donnees d''entrée'!$C$674*(DZ472/(DV472+DX472+DZ472))),0,BF48*'Donnees d''entrée'!$C$674*(DZ472/(DV472+DX472+DZ472)))</f>
        <v>0</v>
      </c>
      <c r="EJ472" s="361">
        <f ca="1">DU472*'Donnees d''entrée'!$C$513</f>
        <v>0</v>
      </c>
      <c r="EK472" s="361">
        <f ca="1">DW472*'Donnees d''entrée'!$C$513</f>
        <v>0</v>
      </c>
      <c r="EL472" s="361">
        <f ca="1">DY472*'Donnees d''entrée'!$C$514</f>
        <v>0</v>
      </c>
      <c r="EM472" s="361">
        <f ca="1">DU472*'Donnees d''entrée'!$C$515</f>
        <v>0</v>
      </c>
      <c r="EN472" s="361">
        <f ca="1">DW472*'Donnees d''entrée'!$C$515</f>
        <v>0</v>
      </c>
      <c r="EO472" s="296">
        <f t="shared" ca="1" si="777"/>
        <v>0</v>
      </c>
      <c r="EP472" s="296">
        <f t="shared" ca="1" si="778"/>
        <v>0</v>
      </c>
      <c r="EQ472" s="296">
        <f t="shared" ca="1" si="779"/>
        <v>0</v>
      </c>
      <c r="ER472" s="488">
        <f t="shared" si="780"/>
        <v>0</v>
      </c>
      <c r="ES472" s="296">
        <f t="shared" ca="1" si="781"/>
        <v>0</v>
      </c>
      <c r="ET472" s="296">
        <f t="shared" ca="1" si="782"/>
        <v>0</v>
      </c>
      <c r="EU472" s="296">
        <f t="shared" ca="1" si="783"/>
        <v>0</v>
      </c>
      <c r="EV472" s="296">
        <f t="shared" ca="1" si="784"/>
        <v>0</v>
      </c>
      <c r="EW472" s="296">
        <f t="shared" ca="1" si="785"/>
        <v>0</v>
      </c>
      <c r="EX472" s="296">
        <f t="shared" ca="1" si="786"/>
        <v>0</v>
      </c>
      <c r="EZ472" s="489">
        <f t="shared" ca="1" si="787"/>
        <v>0</v>
      </c>
    </row>
    <row r="473" spans="1:156" x14ac:dyDescent="0.25">
      <c r="A473" s="279">
        <v>4</v>
      </c>
      <c r="B473" s="487">
        <f t="shared" ref="B473:E473" ca="1" si="789">B448</f>
        <v>0</v>
      </c>
      <c r="C473" s="487">
        <f t="shared" ca="1" si="789"/>
        <v>0</v>
      </c>
      <c r="D473" s="487">
        <f t="shared" ca="1" si="789"/>
        <v>0</v>
      </c>
      <c r="E473" s="487">
        <f t="shared" ca="1" si="789"/>
        <v>0</v>
      </c>
      <c r="F473" s="487">
        <f t="shared" ca="1" si="706"/>
        <v>0</v>
      </c>
      <c r="G473" s="487">
        <f t="shared" ca="1" si="707"/>
        <v>0</v>
      </c>
      <c r="H473" s="487">
        <f t="shared" ca="1" si="708"/>
        <v>0</v>
      </c>
      <c r="I473" s="487">
        <f t="shared" ca="1" si="709"/>
        <v>0</v>
      </c>
      <c r="J473" s="487">
        <f t="shared" ca="1" si="710"/>
        <v>0</v>
      </c>
      <c r="K473" s="361">
        <f ca="1">B473*'Donnees d''entrée'!$C$511</f>
        <v>0</v>
      </c>
      <c r="L473" s="296">
        <f ca="1">D473*'Donnees d''entrée'!$C$511</f>
        <v>0</v>
      </c>
      <c r="M473" s="296">
        <f ca="1">F473*'Donnees d''entrée'!$C$512</f>
        <v>0</v>
      </c>
      <c r="N473" s="296">
        <f ca="1">IF(ISERROR(J49*'Donnees d''entrée'!$C$674*(C473/(C473+E473+G473))),0,J49*'Donnees d''entrée'!$C$674*(C473/(C473+E473+G473)))</f>
        <v>0</v>
      </c>
      <c r="O473" s="361">
        <f ca="1">IF(ISERROR(J49*'Donnees d''entrée'!$C$674*(E473/(C473+E473+G473))),0,J49*'Donnees d''entrée'!$C$674*(E473/(C473+E473+G473)))</f>
        <v>0</v>
      </c>
      <c r="P473" s="361">
        <f ca="1">IF(ISERROR(J49*'Donnees d''entrée'!$C$674*(G473/(C473+E473+G473))),0,J49*'Donnees d''entrée'!$C$674*(G473/(C473+E473+G473)))</f>
        <v>0</v>
      </c>
      <c r="Q473" s="361">
        <f ca="1">B473*'Donnees d''entrée'!$C$513</f>
        <v>0</v>
      </c>
      <c r="R473" s="361">
        <f ca="1">D473*'Donnees d''entrée'!$C$513</f>
        <v>0</v>
      </c>
      <c r="S473" s="361">
        <f ca="1">F473*'Donnees d''entrée'!$C$514</f>
        <v>0</v>
      </c>
      <c r="T473" s="361">
        <f ca="1">B473*'Donnees d''entrée'!$C$515</f>
        <v>0</v>
      </c>
      <c r="U473" s="361">
        <f ca="1">D473*'Donnees d''entrée'!$C$515</f>
        <v>0</v>
      </c>
      <c r="V473" s="296">
        <f t="shared" ca="1" si="711"/>
        <v>0</v>
      </c>
      <c r="W473" s="296">
        <f t="shared" ca="1" si="712"/>
        <v>0</v>
      </c>
      <c r="X473" s="296">
        <f t="shared" ca="1" si="713"/>
        <v>0</v>
      </c>
      <c r="Y473" s="488">
        <f t="shared" si="714"/>
        <v>0</v>
      </c>
      <c r="Z473" s="490">
        <f>'Donnees d''entrée'!$D$541</f>
        <v>0.4</v>
      </c>
      <c r="AA473" s="490">
        <f>'Donnees d''entrée'!$D$541</f>
        <v>0.4</v>
      </c>
      <c r="AB473" s="490">
        <f>'Donnees d''entrée'!$D$525</f>
        <v>0.4</v>
      </c>
      <c r="AC473" s="296">
        <f t="shared" ca="1" si="715"/>
        <v>0</v>
      </c>
      <c r="AD473" s="296">
        <f t="shared" ca="1" si="716"/>
        <v>0</v>
      </c>
      <c r="AE473" s="296">
        <f t="shared" ca="1" si="717"/>
        <v>0</v>
      </c>
      <c r="AF473" s="296">
        <f t="shared" ca="1" si="696"/>
        <v>0</v>
      </c>
      <c r="AG473" s="296">
        <f t="shared" ca="1" si="697"/>
        <v>0</v>
      </c>
      <c r="AH473" s="296">
        <f t="shared" ca="1" si="698"/>
        <v>0</v>
      </c>
      <c r="AI473" s="487">
        <f t="shared" ca="1" si="718"/>
        <v>0</v>
      </c>
      <c r="AJ473" s="487">
        <f t="shared" ca="1" si="699"/>
        <v>0</v>
      </c>
      <c r="AK473" s="487">
        <f t="shared" ca="1" si="699"/>
        <v>0</v>
      </c>
      <c r="AL473" s="487">
        <f t="shared" ca="1" si="699"/>
        <v>0</v>
      </c>
      <c r="AM473" s="487">
        <f t="shared" ca="1" si="719"/>
        <v>0</v>
      </c>
      <c r="AN473" s="487">
        <f t="shared" ca="1" si="720"/>
        <v>0</v>
      </c>
      <c r="AO473" s="487">
        <f t="shared" ca="1" si="721"/>
        <v>0</v>
      </c>
      <c r="AP473" s="487">
        <f t="shared" ca="1" si="700"/>
        <v>0</v>
      </c>
      <c r="AQ473" s="487">
        <f t="shared" ca="1" si="700"/>
        <v>0</v>
      </c>
      <c r="AR473" s="361">
        <f ca="1">AI473*'Donnees d''entrée'!$C$511</f>
        <v>0</v>
      </c>
      <c r="AS473" s="296">
        <f ca="1">AK473*'Donnees d''entrée'!$C$511</f>
        <v>0</v>
      </c>
      <c r="AT473" s="296">
        <f ca="1">AM473*'Donnees d''entrée'!$C$512</f>
        <v>0</v>
      </c>
      <c r="AU473" s="296">
        <f ca="1">IF(ISERROR(V49*'Donnees d''entrée'!$C$674*(AJ473/(AJ473+AL473+AN473))),0,V49*'Donnees d''entrée'!$C$674*(AJ473/(AJ473+AL473+AN473)))</f>
        <v>0</v>
      </c>
      <c r="AV473" s="361">
        <f ca="1">IF(ISERROR(V49*'Donnees d''entrée'!$C$674*(AL473/(AJ473+AL473+AN473))),0,V49*'Donnees d''entrée'!$C$674*(AL473/(AJ473+AL473+AN473)))</f>
        <v>0</v>
      </c>
      <c r="AW473" s="361">
        <f ca="1">IF(ISERROR(V49*'Donnees d''entrée'!$C$674*(AN473/(AJ473+AL473+AN473))),0,V49*'Donnees d''entrée'!$C$674*(AN473/(AJ473+AL473+AN473)))</f>
        <v>0</v>
      </c>
      <c r="AX473" s="361">
        <f ca="1">AI473*'Donnees d''entrée'!$C$513</f>
        <v>0</v>
      </c>
      <c r="AY473" s="361">
        <f ca="1">AK473*'Donnees d''entrée'!$C$513</f>
        <v>0</v>
      </c>
      <c r="AZ473" s="361">
        <f ca="1">AM473*'Donnees d''entrée'!$C$514</f>
        <v>0</v>
      </c>
      <c r="BA473" s="361">
        <f ca="1">AI473*'Donnees d''entrée'!$C$515</f>
        <v>0</v>
      </c>
      <c r="BB473" s="361">
        <f ca="1">AK473*'Donnees d''entrée'!$C$515</f>
        <v>0</v>
      </c>
      <c r="BC473" s="296">
        <f t="shared" ca="1" si="722"/>
        <v>0</v>
      </c>
      <c r="BD473" s="296">
        <f t="shared" ca="1" si="723"/>
        <v>0</v>
      </c>
      <c r="BE473" s="296">
        <f t="shared" ca="1" si="724"/>
        <v>0</v>
      </c>
      <c r="BF473" s="488">
        <f t="shared" si="725"/>
        <v>0</v>
      </c>
      <c r="BG473" s="296">
        <f t="shared" ca="1" si="726"/>
        <v>0</v>
      </c>
      <c r="BH473" s="296">
        <f t="shared" ca="1" si="727"/>
        <v>0</v>
      </c>
      <c r="BI473" s="296">
        <f t="shared" ca="1" si="728"/>
        <v>0</v>
      </c>
      <c r="BJ473" s="296">
        <f t="shared" ca="1" si="729"/>
        <v>0</v>
      </c>
      <c r="BK473" s="296">
        <f t="shared" ca="1" si="730"/>
        <v>0</v>
      </c>
      <c r="BL473" s="296">
        <f t="shared" ca="1" si="731"/>
        <v>0</v>
      </c>
      <c r="BM473" s="487">
        <f t="shared" ca="1" si="732"/>
        <v>0</v>
      </c>
      <c r="BN473" s="487">
        <f t="shared" ca="1" si="733"/>
        <v>0</v>
      </c>
      <c r="BO473" s="487">
        <f t="shared" ca="1" si="734"/>
        <v>0</v>
      </c>
      <c r="BP473" s="487">
        <f t="shared" ca="1" si="735"/>
        <v>0</v>
      </c>
      <c r="BQ473" s="487">
        <f t="shared" ca="1" si="736"/>
        <v>0</v>
      </c>
      <c r="BR473" s="487">
        <f t="shared" ca="1" si="737"/>
        <v>0</v>
      </c>
      <c r="BS473" s="487">
        <f t="shared" ca="1" si="738"/>
        <v>0</v>
      </c>
      <c r="BT473" s="487">
        <f t="shared" ca="1" si="702"/>
        <v>0</v>
      </c>
      <c r="BU473" s="487">
        <f t="shared" ca="1" si="702"/>
        <v>0</v>
      </c>
      <c r="BV473" s="361">
        <f ca="1">BM473*'Donnees d''entrée'!$C$511</f>
        <v>0</v>
      </c>
      <c r="BW473" s="296">
        <f ca="1">BO473*'Donnees d''entrée'!$C$511</f>
        <v>0</v>
      </c>
      <c r="BX473" s="296">
        <f ca="1">BQ473*'Donnees d''entrée'!$C$512</f>
        <v>0</v>
      </c>
      <c r="BY473" s="296">
        <f ca="1">IF(ISERROR(AH49*'Donnees d''entrée'!$C$674*(BN473/(BN473+BP473+BR473))),0,AH49*'Donnees d''entrée'!$C$674*(BN473/(BN473+BP473+BR473)))</f>
        <v>0</v>
      </c>
      <c r="BZ473" s="361">
        <f ca="1">IF(ISERROR(AH49*'Donnees d''entrée'!$C$674*(BP473/(BN473+BP473+BR473))),0,AH49*'Donnees d''entrée'!$C$674*(BP473/(BN473+BP473+BR473)))</f>
        <v>0</v>
      </c>
      <c r="CA473" s="361">
        <f ca="1">IF(ISERROR(AH49*'Donnees d''entrée'!$C$674*(BR473/(BN473+BP473+BR473))),0,AH49*'Donnees d''entrée'!$C$674*(BR473/(BN473+BP473+BR473)))</f>
        <v>0</v>
      </c>
      <c r="CB473" s="361">
        <f ca="1">BM473*'Donnees d''entrée'!$C$513</f>
        <v>0</v>
      </c>
      <c r="CC473" s="361">
        <f ca="1">BO473*'Donnees d''entrée'!$C$513</f>
        <v>0</v>
      </c>
      <c r="CD473" s="361">
        <f ca="1">BQ473*'Donnees d''entrée'!$C$514</f>
        <v>0</v>
      </c>
      <c r="CE473" s="361">
        <f ca="1">BM473*'Donnees d''entrée'!$C$515</f>
        <v>0</v>
      </c>
      <c r="CF473" s="361">
        <f ca="1">BO473*'Donnees d''entrée'!$C$515</f>
        <v>0</v>
      </c>
      <c r="CG473" s="296">
        <f t="shared" ca="1" si="739"/>
        <v>0</v>
      </c>
      <c r="CH473" s="296">
        <f t="shared" ca="1" si="740"/>
        <v>0</v>
      </c>
      <c r="CI473" s="296">
        <f t="shared" ca="1" si="741"/>
        <v>0</v>
      </c>
      <c r="CJ473" s="488">
        <f t="shared" si="742"/>
        <v>0</v>
      </c>
      <c r="CK473" s="296">
        <f t="shared" ca="1" si="743"/>
        <v>0</v>
      </c>
      <c r="CL473" s="296">
        <f t="shared" ca="1" si="744"/>
        <v>0</v>
      </c>
      <c r="CM473" s="296">
        <f t="shared" ca="1" si="745"/>
        <v>0</v>
      </c>
      <c r="CN473" s="296">
        <f t="shared" ca="1" si="746"/>
        <v>0</v>
      </c>
      <c r="CO473" s="296">
        <f t="shared" ca="1" si="747"/>
        <v>0</v>
      </c>
      <c r="CP473" s="296">
        <f t="shared" ca="1" si="748"/>
        <v>0</v>
      </c>
      <c r="CQ473" s="487">
        <f t="shared" ca="1" si="749"/>
        <v>0</v>
      </c>
      <c r="CR473" s="487">
        <f t="shared" ca="1" si="750"/>
        <v>0</v>
      </c>
      <c r="CS473" s="487">
        <f t="shared" ca="1" si="751"/>
        <v>0</v>
      </c>
      <c r="CT473" s="487">
        <f t="shared" ca="1" si="752"/>
        <v>0</v>
      </c>
      <c r="CU473" s="487">
        <f t="shared" ca="1" si="753"/>
        <v>0</v>
      </c>
      <c r="CV473" s="487">
        <f t="shared" ca="1" si="754"/>
        <v>0</v>
      </c>
      <c r="CW473" s="487">
        <f t="shared" ca="1" si="755"/>
        <v>0</v>
      </c>
      <c r="CX473" s="487">
        <f t="shared" ca="1" si="756"/>
        <v>0</v>
      </c>
      <c r="CY473" s="487">
        <f t="shared" ca="1" si="757"/>
        <v>0</v>
      </c>
      <c r="CZ473" s="361">
        <f ca="1">CQ473*'Donnees d''entrée'!$C$511</f>
        <v>0</v>
      </c>
      <c r="DA473" s="296">
        <f ca="1">CS473*'Donnees d''entrée'!$C$511</f>
        <v>0</v>
      </c>
      <c r="DB473" s="296">
        <f ca="1">CU473*'Donnees d''entrée'!$C$512</f>
        <v>0</v>
      </c>
      <c r="DC473" s="296">
        <f ca="1">IF(ISERROR(AT49*'Donnees d''entrée'!$C$674*(CR473/(CR473+CT473+CV473))),0,AT49*'Donnees d''entrée'!$C$674*(CR473/(CR473+CT473+CV473)))</f>
        <v>0</v>
      </c>
      <c r="DD473" s="361">
        <f ca="1">IF(ISERROR(AT49*'Donnees d''entrée'!$C$674*(CT473/(CR473+CT473+CV473))),0,AT49*'Donnees d''entrée'!$C$674*(CT473/(CR473+CT473+CV473)))</f>
        <v>0</v>
      </c>
      <c r="DE473" s="361">
        <f ca="1">IF(ISERROR(AT49*'Donnees d''entrée'!$C$674*(CV473/(CR473+CT473+CV473))),0,AT49*'Donnees d''entrée'!$C$674*(CV473/(CR473+CT473+CV473)))</f>
        <v>0</v>
      </c>
      <c r="DF473" s="361">
        <f ca="1">CQ473*'Donnees d''entrée'!$C$513</f>
        <v>0</v>
      </c>
      <c r="DG473" s="361">
        <f ca="1">CS473*'Donnees d''entrée'!$C$513</f>
        <v>0</v>
      </c>
      <c r="DH473" s="361">
        <f ca="1">CU473*'Donnees d''entrée'!$C$514</f>
        <v>0</v>
      </c>
      <c r="DI473" s="361">
        <f ca="1">CQ473*'Donnees d''entrée'!$C$515</f>
        <v>0</v>
      </c>
      <c r="DJ473" s="361">
        <f ca="1">CS473*'Donnees d''entrée'!$C$515</f>
        <v>0</v>
      </c>
      <c r="DK473" s="296">
        <f t="shared" ca="1" si="758"/>
        <v>0</v>
      </c>
      <c r="DL473" s="296">
        <f t="shared" ca="1" si="759"/>
        <v>0</v>
      </c>
      <c r="DM473" s="296">
        <f t="shared" ca="1" si="760"/>
        <v>0</v>
      </c>
      <c r="DN473" s="488">
        <f t="shared" si="761"/>
        <v>0</v>
      </c>
      <c r="DO473" s="296">
        <f t="shared" ca="1" si="762"/>
        <v>0</v>
      </c>
      <c r="DP473" s="296">
        <f t="shared" ca="1" si="763"/>
        <v>0</v>
      </c>
      <c r="DQ473" s="296">
        <f t="shared" ca="1" si="764"/>
        <v>0</v>
      </c>
      <c r="DR473" s="296">
        <f t="shared" ca="1" si="765"/>
        <v>0</v>
      </c>
      <c r="DS473" s="296">
        <f t="shared" ca="1" si="766"/>
        <v>0</v>
      </c>
      <c r="DT473" s="296">
        <f t="shared" ca="1" si="767"/>
        <v>0</v>
      </c>
      <c r="DU473" s="487">
        <f t="shared" ca="1" si="768"/>
        <v>0</v>
      </c>
      <c r="DV473" s="487">
        <f t="shared" ca="1" si="769"/>
        <v>0</v>
      </c>
      <c r="DW473" s="487">
        <f t="shared" ca="1" si="770"/>
        <v>0</v>
      </c>
      <c r="DX473" s="487">
        <f t="shared" ca="1" si="771"/>
        <v>0</v>
      </c>
      <c r="DY473" s="487">
        <f t="shared" ca="1" si="772"/>
        <v>0</v>
      </c>
      <c r="DZ473" s="487">
        <f t="shared" ca="1" si="773"/>
        <v>0</v>
      </c>
      <c r="EA473" s="487">
        <f t="shared" ca="1" si="774"/>
        <v>0</v>
      </c>
      <c r="EB473" s="487">
        <f t="shared" ca="1" si="775"/>
        <v>0</v>
      </c>
      <c r="EC473" s="487">
        <f t="shared" ca="1" si="776"/>
        <v>0</v>
      </c>
      <c r="ED473" s="361">
        <f ca="1">DU473*'Donnees d''entrée'!$C$511</f>
        <v>0</v>
      </c>
      <c r="EE473" s="296">
        <f ca="1">DW473*'Donnees d''entrée'!$C$511</f>
        <v>0</v>
      </c>
      <c r="EF473" s="296">
        <f ca="1">DY473*'Donnees d''entrée'!$C$512</f>
        <v>0</v>
      </c>
      <c r="EG473" s="296">
        <f ca="1">IF(ISERROR(BF49*'Donnees d''entrée'!$C$674*(DV473/(DV473+DX473+DZ473))),0,BF49*'Donnees d''entrée'!$C$674*(DV473/(DV473+DX473+DZ473)))</f>
        <v>0</v>
      </c>
      <c r="EH473" s="361">
        <f ca="1">IF(ISERROR(BF49*'Donnees d''entrée'!$C$674*(DX473/(DV473+DX473+DZ473))),0,BF49*'Donnees d''entrée'!$C$674*(DX473/(DV473+DX473+DZ473)))</f>
        <v>0</v>
      </c>
      <c r="EI473" s="361">
        <f ca="1">IF(ISERROR(BF49*'Donnees d''entrée'!$C$674*(DZ473/(DV473+DX473+DZ473))),0,BF49*'Donnees d''entrée'!$C$674*(DZ473/(DV473+DX473+DZ473)))</f>
        <v>0</v>
      </c>
      <c r="EJ473" s="361">
        <f ca="1">DU473*'Donnees d''entrée'!$C$513</f>
        <v>0</v>
      </c>
      <c r="EK473" s="361">
        <f ca="1">DW473*'Donnees d''entrée'!$C$513</f>
        <v>0</v>
      </c>
      <c r="EL473" s="361">
        <f ca="1">DY473*'Donnees d''entrée'!$C$514</f>
        <v>0</v>
      </c>
      <c r="EM473" s="361">
        <f ca="1">DU473*'Donnees d''entrée'!$C$515</f>
        <v>0</v>
      </c>
      <c r="EN473" s="361">
        <f ca="1">DW473*'Donnees d''entrée'!$C$515</f>
        <v>0</v>
      </c>
      <c r="EO473" s="296">
        <f t="shared" ca="1" si="777"/>
        <v>0</v>
      </c>
      <c r="EP473" s="296">
        <f t="shared" ca="1" si="778"/>
        <v>0</v>
      </c>
      <c r="EQ473" s="296">
        <f t="shared" ca="1" si="779"/>
        <v>0</v>
      </c>
      <c r="ER473" s="488">
        <f t="shared" si="780"/>
        <v>0</v>
      </c>
      <c r="ES473" s="296">
        <f t="shared" ca="1" si="781"/>
        <v>0</v>
      </c>
      <c r="ET473" s="296">
        <f t="shared" ca="1" si="782"/>
        <v>0</v>
      </c>
      <c r="EU473" s="296">
        <f t="shared" ca="1" si="783"/>
        <v>0</v>
      </c>
      <c r="EV473" s="296">
        <f t="shared" ca="1" si="784"/>
        <v>0</v>
      </c>
      <c r="EW473" s="296">
        <f t="shared" ca="1" si="785"/>
        <v>0</v>
      </c>
      <c r="EX473" s="296">
        <f t="shared" ca="1" si="786"/>
        <v>0</v>
      </c>
      <c r="EZ473" s="489">
        <f t="shared" ca="1" si="787"/>
        <v>0</v>
      </c>
    </row>
    <row r="474" spans="1:156" x14ac:dyDescent="0.25">
      <c r="A474" s="279">
        <v>5</v>
      </c>
      <c r="B474" s="487">
        <f t="shared" ref="B474:E474" ca="1" si="790">B449</f>
        <v>0</v>
      </c>
      <c r="C474" s="487">
        <f t="shared" ca="1" si="790"/>
        <v>0</v>
      </c>
      <c r="D474" s="487">
        <f t="shared" ca="1" si="790"/>
        <v>0</v>
      </c>
      <c r="E474" s="487">
        <f t="shared" ca="1" si="790"/>
        <v>0</v>
      </c>
      <c r="F474" s="487">
        <f t="shared" ca="1" si="706"/>
        <v>0</v>
      </c>
      <c r="G474" s="487">
        <f t="shared" ca="1" si="707"/>
        <v>0</v>
      </c>
      <c r="H474" s="487">
        <f t="shared" ca="1" si="708"/>
        <v>0</v>
      </c>
      <c r="I474" s="487">
        <f t="shared" ca="1" si="709"/>
        <v>0</v>
      </c>
      <c r="J474" s="487">
        <f t="shared" ca="1" si="710"/>
        <v>0</v>
      </c>
      <c r="K474" s="361">
        <f ca="1">B474*'Donnees d''entrée'!$C$511</f>
        <v>0</v>
      </c>
      <c r="L474" s="296">
        <f ca="1">D474*'Donnees d''entrée'!$C$511</f>
        <v>0</v>
      </c>
      <c r="M474" s="296">
        <f ca="1">F474*'Donnees d''entrée'!$C$512</f>
        <v>0</v>
      </c>
      <c r="N474" s="296">
        <f ca="1">IF(ISERROR(J50*'Donnees d''entrée'!$C$674*(C474/(C474+E474+G474))),0,J50*'Donnees d''entrée'!$C$674*(C474/(C474+E474+G474)))</f>
        <v>0</v>
      </c>
      <c r="O474" s="361">
        <f ca="1">IF(ISERROR(J50*'Donnees d''entrée'!$C$674*(E474/(C474+E474+G474))),0,J50*'Donnees d''entrée'!$C$674*(E474/(C474+E474+G474)))</f>
        <v>0</v>
      </c>
      <c r="P474" s="361">
        <f ca="1">IF(ISERROR(J50*'Donnees d''entrée'!$C$674*(G474/(C474+E474+G474))),0,J50*'Donnees d''entrée'!$C$674*(G474/(C474+E474+G474)))</f>
        <v>0</v>
      </c>
      <c r="Q474" s="361">
        <f ca="1">B474*'Donnees d''entrée'!$C$513</f>
        <v>0</v>
      </c>
      <c r="R474" s="361">
        <f ca="1">D474*'Donnees d''entrée'!$C$513</f>
        <v>0</v>
      </c>
      <c r="S474" s="361">
        <f ca="1">F474*'Donnees d''entrée'!$C$514</f>
        <v>0</v>
      </c>
      <c r="T474" s="361">
        <f ca="1">B474*'Donnees d''entrée'!$C$515</f>
        <v>0</v>
      </c>
      <c r="U474" s="361">
        <f ca="1">D474*'Donnees d''entrée'!$C$515</f>
        <v>0</v>
      </c>
      <c r="V474" s="296">
        <f t="shared" ca="1" si="711"/>
        <v>0</v>
      </c>
      <c r="W474" s="296">
        <f t="shared" ca="1" si="712"/>
        <v>0</v>
      </c>
      <c r="X474" s="296">
        <f t="shared" ca="1" si="713"/>
        <v>0</v>
      </c>
      <c r="Y474" s="488">
        <f t="shared" si="714"/>
        <v>0</v>
      </c>
      <c r="Z474" s="490">
        <f>'Donnees d''entrée'!$D$541</f>
        <v>0.4</v>
      </c>
      <c r="AA474" s="490">
        <f>'Donnees d''entrée'!$D$541</f>
        <v>0.4</v>
      </c>
      <c r="AB474" s="490">
        <f>'Donnees d''entrée'!$D$525</f>
        <v>0.4</v>
      </c>
      <c r="AC474" s="296">
        <f t="shared" ca="1" si="715"/>
        <v>0</v>
      </c>
      <c r="AD474" s="296">
        <f t="shared" ca="1" si="716"/>
        <v>0</v>
      </c>
      <c r="AE474" s="296">
        <f t="shared" ca="1" si="717"/>
        <v>0</v>
      </c>
      <c r="AF474" s="296">
        <f t="shared" ca="1" si="696"/>
        <v>0</v>
      </c>
      <c r="AG474" s="296">
        <f t="shared" ca="1" si="697"/>
        <v>0</v>
      </c>
      <c r="AH474" s="296">
        <f t="shared" ca="1" si="698"/>
        <v>0</v>
      </c>
      <c r="AI474" s="487">
        <f t="shared" ca="1" si="718"/>
        <v>0</v>
      </c>
      <c r="AJ474" s="487">
        <f t="shared" ca="1" si="699"/>
        <v>0</v>
      </c>
      <c r="AK474" s="487">
        <f t="shared" ca="1" si="699"/>
        <v>0</v>
      </c>
      <c r="AL474" s="487">
        <f t="shared" ca="1" si="699"/>
        <v>0</v>
      </c>
      <c r="AM474" s="487">
        <f t="shared" ca="1" si="719"/>
        <v>0</v>
      </c>
      <c r="AN474" s="487">
        <f t="shared" ca="1" si="720"/>
        <v>0</v>
      </c>
      <c r="AO474" s="487">
        <f t="shared" ca="1" si="721"/>
        <v>0</v>
      </c>
      <c r="AP474" s="487">
        <f t="shared" ca="1" si="700"/>
        <v>0</v>
      </c>
      <c r="AQ474" s="487">
        <f t="shared" ca="1" si="700"/>
        <v>0</v>
      </c>
      <c r="AR474" s="361">
        <f ca="1">AI474*'Donnees d''entrée'!$C$511</f>
        <v>0</v>
      </c>
      <c r="AS474" s="296">
        <f ca="1">AK474*'Donnees d''entrée'!$C$511</f>
        <v>0</v>
      </c>
      <c r="AT474" s="296">
        <f ca="1">AM474*'Donnees d''entrée'!$C$512</f>
        <v>0</v>
      </c>
      <c r="AU474" s="296">
        <f ca="1">IF(ISERROR(V50*'Donnees d''entrée'!$C$674*(AJ474/(AJ474+AL474+AN474))),0,V50*'Donnees d''entrée'!$C$674*(AJ474/(AJ474+AL474+AN474)))</f>
        <v>0</v>
      </c>
      <c r="AV474" s="361">
        <f ca="1">IF(ISERROR(V50*'Donnees d''entrée'!$C$674*(AL474/(AJ474+AL474+AN474))),0,V50*'Donnees d''entrée'!$C$674*(AL474/(AJ474+AL474+AN474)))</f>
        <v>0</v>
      </c>
      <c r="AW474" s="361">
        <f ca="1">IF(ISERROR(V50*'Donnees d''entrée'!$C$674*(AN474/(AJ474+AL474+AN474))),0,V50*'Donnees d''entrée'!$C$674*(AN474/(AJ474+AL474+AN474)))</f>
        <v>0</v>
      </c>
      <c r="AX474" s="361">
        <f ca="1">AI474*'Donnees d''entrée'!$C$513</f>
        <v>0</v>
      </c>
      <c r="AY474" s="361">
        <f ca="1">AK474*'Donnees d''entrée'!$C$513</f>
        <v>0</v>
      </c>
      <c r="AZ474" s="361">
        <f ca="1">AM474*'Donnees d''entrée'!$C$514</f>
        <v>0</v>
      </c>
      <c r="BA474" s="361">
        <f ca="1">AI474*'Donnees d''entrée'!$C$515</f>
        <v>0</v>
      </c>
      <c r="BB474" s="361">
        <f ca="1">AK474*'Donnees d''entrée'!$C$515</f>
        <v>0</v>
      </c>
      <c r="BC474" s="296">
        <f t="shared" ca="1" si="722"/>
        <v>0</v>
      </c>
      <c r="BD474" s="296">
        <f t="shared" ca="1" si="723"/>
        <v>0</v>
      </c>
      <c r="BE474" s="296">
        <f t="shared" ca="1" si="724"/>
        <v>0</v>
      </c>
      <c r="BF474" s="488">
        <f t="shared" si="725"/>
        <v>0</v>
      </c>
      <c r="BG474" s="296">
        <f t="shared" ca="1" si="726"/>
        <v>0</v>
      </c>
      <c r="BH474" s="296">
        <f t="shared" ca="1" si="727"/>
        <v>0</v>
      </c>
      <c r="BI474" s="296">
        <f t="shared" ca="1" si="728"/>
        <v>0</v>
      </c>
      <c r="BJ474" s="296">
        <f t="shared" ca="1" si="729"/>
        <v>0</v>
      </c>
      <c r="BK474" s="296">
        <f t="shared" ca="1" si="730"/>
        <v>0</v>
      </c>
      <c r="BL474" s="296">
        <f t="shared" ca="1" si="731"/>
        <v>0</v>
      </c>
      <c r="BM474" s="487">
        <f t="shared" ca="1" si="732"/>
        <v>0</v>
      </c>
      <c r="BN474" s="487">
        <f t="shared" ca="1" si="733"/>
        <v>0</v>
      </c>
      <c r="BO474" s="487">
        <f t="shared" ca="1" si="734"/>
        <v>0</v>
      </c>
      <c r="BP474" s="487">
        <f t="shared" ca="1" si="735"/>
        <v>0</v>
      </c>
      <c r="BQ474" s="487">
        <f t="shared" ca="1" si="736"/>
        <v>0</v>
      </c>
      <c r="BR474" s="487">
        <f t="shared" ca="1" si="737"/>
        <v>0</v>
      </c>
      <c r="BS474" s="487">
        <f t="shared" ca="1" si="738"/>
        <v>0</v>
      </c>
      <c r="BT474" s="487">
        <f t="shared" ca="1" si="702"/>
        <v>0</v>
      </c>
      <c r="BU474" s="487">
        <f t="shared" ca="1" si="702"/>
        <v>0</v>
      </c>
      <c r="BV474" s="361">
        <f ca="1">BM474*'Donnees d''entrée'!$C$511</f>
        <v>0</v>
      </c>
      <c r="BW474" s="296">
        <f ca="1">BO474*'Donnees d''entrée'!$C$511</f>
        <v>0</v>
      </c>
      <c r="BX474" s="296">
        <f ca="1">BQ474*'Donnees d''entrée'!$C$512</f>
        <v>0</v>
      </c>
      <c r="BY474" s="296">
        <f ca="1">IF(ISERROR(AH50*'Donnees d''entrée'!$C$674*(BN474/(BN474+BP474+BR474))),0,AH50*'Donnees d''entrée'!$C$674*(BN474/(BN474+BP474+BR474)))</f>
        <v>0</v>
      </c>
      <c r="BZ474" s="361">
        <f ca="1">IF(ISERROR(AH50*'Donnees d''entrée'!$C$674*(BP474/(BN474+BP474+BR474))),0,AH50*'Donnees d''entrée'!$C$674*(BP474/(BN474+BP474+BR474)))</f>
        <v>0</v>
      </c>
      <c r="CA474" s="361">
        <f ca="1">IF(ISERROR(AH50*'Donnees d''entrée'!$C$674*(BR474/(BN474+BP474+BR474))),0,AH50*'Donnees d''entrée'!$C$674*(BR474/(BN474+BP474+BR474)))</f>
        <v>0</v>
      </c>
      <c r="CB474" s="361">
        <f ca="1">BM474*'Donnees d''entrée'!$C$513</f>
        <v>0</v>
      </c>
      <c r="CC474" s="361">
        <f ca="1">BO474*'Donnees d''entrée'!$C$513</f>
        <v>0</v>
      </c>
      <c r="CD474" s="361">
        <f ca="1">BQ474*'Donnees d''entrée'!$C$514</f>
        <v>0</v>
      </c>
      <c r="CE474" s="361">
        <f ca="1">BM474*'Donnees d''entrée'!$C$515</f>
        <v>0</v>
      </c>
      <c r="CF474" s="361">
        <f ca="1">BO474*'Donnees d''entrée'!$C$515</f>
        <v>0</v>
      </c>
      <c r="CG474" s="296">
        <f t="shared" ca="1" si="739"/>
        <v>0</v>
      </c>
      <c r="CH474" s="296">
        <f t="shared" ca="1" si="740"/>
        <v>0</v>
      </c>
      <c r="CI474" s="296">
        <f t="shared" ca="1" si="741"/>
        <v>0</v>
      </c>
      <c r="CJ474" s="488">
        <f t="shared" si="742"/>
        <v>0</v>
      </c>
      <c r="CK474" s="296">
        <f t="shared" ca="1" si="743"/>
        <v>0</v>
      </c>
      <c r="CL474" s="296">
        <f t="shared" ca="1" si="744"/>
        <v>0</v>
      </c>
      <c r="CM474" s="296">
        <f t="shared" ca="1" si="745"/>
        <v>0</v>
      </c>
      <c r="CN474" s="296">
        <f t="shared" ca="1" si="746"/>
        <v>0</v>
      </c>
      <c r="CO474" s="296">
        <f t="shared" ca="1" si="747"/>
        <v>0</v>
      </c>
      <c r="CP474" s="296">
        <f t="shared" ca="1" si="748"/>
        <v>0</v>
      </c>
      <c r="CQ474" s="487">
        <f t="shared" ca="1" si="749"/>
        <v>0</v>
      </c>
      <c r="CR474" s="487">
        <f t="shared" ca="1" si="750"/>
        <v>0</v>
      </c>
      <c r="CS474" s="487">
        <f t="shared" ca="1" si="751"/>
        <v>0</v>
      </c>
      <c r="CT474" s="487">
        <f t="shared" ca="1" si="752"/>
        <v>0</v>
      </c>
      <c r="CU474" s="487">
        <f t="shared" ca="1" si="753"/>
        <v>0</v>
      </c>
      <c r="CV474" s="487">
        <f t="shared" ca="1" si="754"/>
        <v>0</v>
      </c>
      <c r="CW474" s="487">
        <f t="shared" ca="1" si="755"/>
        <v>0</v>
      </c>
      <c r="CX474" s="487">
        <f t="shared" ca="1" si="756"/>
        <v>0</v>
      </c>
      <c r="CY474" s="487">
        <f t="shared" ca="1" si="757"/>
        <v>0</v>
      </c>
      <c r="CZ474" s="361">
        <f ca="1">CQ474*'Donnees d''entrée'!$C$511</f>
        <v>0</v>
      </c>
      <c r="DA474" s="296">
        <f ca="1">CS474*'Donnees d''entrée'!$C$511</f>
        <v>0</v>
      </c>
      <c r="DB474" s="296">
        <f ca="1">CU474*'Donnees d''entrée'!$C$512</f>
        <v>0</v>
      </c>
      <c r="DC474" s="296">
        <f ca="1">IF(ISERROR(AT50*'Donnees d''entrée'!$C$674*(CR474/(CR474+CT474+CV474))),0,AT50*'Donnees d''entrée'!$C$674*(CR474/(CR474+CT474+CV474)))</f>
        <v>0</v>
      </c>
      <c r="DD474" s="361">
        <f ca="1">IF(ISERROR(AT50*'Donnees d''entrée'!$C$674*(CT474/(CR474+CT474+CV474))),0,AT50*'Donnees d''entrée'!$C$674*(CT474/(CR474+CT474+CV474)))</f>
        <v>0</v>
      </c>
      <c r="DE474" s="361">
        <f ca="1">IF(ISERROR(AT50*'Donnees d''entrée'!$C$674*(CV474/(CR474+CT474+CV474))),0,AT50*'Donnees d''entrée'!$C$674*(CV474/(CR474+CT474+CV474)))</f>
        <v>0</v>
      </c>
      <c r="DF474" s="361">
        <f ca="1">CQ474*'Donnees d''entrée'!$C$513</f>
        <v>0</v>
      </c>
      <c r="DG474" s="361">
        <f ca="1">CS474*'Donnees d''entrée'!$C$513</f>
        <v>0</v>
      </c>
      <c r="DH474" s="361">
        <f ca="1">CU474*'Donnees d''entrée'!$C$514</f>
        <v>0</v>
      </c>
      <c r="DI474" s="361">
        <f ca="1">CQ474*'Donnees d''entrée'!$C$515</f>
        <v>0</v>
      </c>
      <c r="DJ474" s="361">
        <f ca="1">CS474*'Donnees d''entrée'!$C$515</f>
        <v>0</v>
      </c>
      <c r="DK474" s="296">
        <f t="shared" ca="1" si="758"/>
        <v>0</v>
      </c>
      <c r="DL474" s="296">
        <f t="shared" ca="1" si="759"/>
        <v>0</v>
      </c>
      <c r="DM474" s="296">
        <f t="shared" ca="1" si="760"/>
        <v>0</v>
      </c>
      <c r="DN474" s="488">
        <f t="shared" si="761"/>
        <v>0</v>
      </c>
      <c r="DO474" s="296">
        <f t="shared" ca="1" si="762"/>
        <v>0</v>
      </c>
      <c r="DP474" s="296">
        <f t="shared" ca="1" si="763"/>
        <v>0</v>
      </c>
      <c r="DQ474" s="296">
        <f t="shared" ca="1" si="764"/>
        <v>0</v>
      </c>
      <c r="DR474" s="296">
        <f t="shared" ca="1" si="765"/>
        <v>0</v>
      </c>
      <c r="DS474" s="296">
        <f t="shared" ca="1" si="766"/>
        <v>0</v>
      </c>
      <c r="DT474" s="296">
        <f t="shared" ca="1" si="767"/>
        <v>0</v>
      </c>
      <c r="DU474" s="487">
        <f t="shared" ca="1" si="768"/>
        <v>0</v>
      </c>
      <c r="DV474" s="487">
        <f t="shared" ca="1" si="769"/>
        <v>0</v>
      </c>
      <c r="DW474" s="487">
        <f t="shared" ca="1" si="770"/>
        <v>0</v>
      </c>
      <c r="DX474" s="487">
        <f t="shared" ca="1" si="771"/>
        <v>0</v>
      </c>
      <c r="DY474" s="487">
        <f t="shared" ca="1" si="772"/>
        <v>0</v>
      </c>
      <c r="DZ474" s="487">
        <f t="shared" ca="1" si="773"/>
        <v>0</v>
      </c>
      <c r="EA474" s="487">
        <f t="shared" ca="1" si="774"/>
        <v>0</v>
      </c>
      <c r="EB474" s="487">
        <f t="shared" ca="1" si="775"/>
        <v>0</v>
      </c>
      <c r="EC474" s="487">
        <f t="shared" ca="1" si="776"/>
        <v>0</v>
      </c>
      <c r="ED474" s="361">
        <f ca="1">DU474*'Donnees d''entrée'!$C$511</f>
        <v>0</v>
      </c>
      <c r="EE474" s="296">
        <f ca="1">DW474*'Donnees d''entrée'!$C$511</f>
        <v>0</v>
      </c>
      <c r="EF474" s="296">
        <f ca="1">DY474*'Donnees d''entrée'!$C$512</f>
        <v>0</v>
      </c>
      <c r="EG474" s="296">
        <f ca="1">IF(ISERROR(BF50*'Donnees d''entrée'!$C$674*(DV474/(DV474+DX474+DZ474))),0,BF50*'Donnees d''entrée'!$C$674*(DV474/(DV474+DX474+DZ474)))</f>
        <v>0</v>
      </c>
      <c r="EH474" s="361">
        <f ca="1">IF(ISERROR(BF50*'Donnees d''entrée'!$C$674*(DX474/(DV474+DX474+DZ474))),0,BF50*'Donnees d''entrée'!$C$674*(DX474/(DV474+DX474+DZ474)))</f>
        <v>0</v>
      </c>
      <c r="EI474" s="361">
        <f ca="1">IF(ISERROR(BF50*'Donnees d''entrée'!$C$674*(DZ474/(DV474+DX474+DZ474))),0,BF50*'Donnees d''entrée'!$C$674*(DZ474/(DV474+DX474+DZ474)))</f>
        <v>0</v>
      </c>
      <c r="EJ474" s="361">
        <f ca="1">DU474*'Donnees d''entrée'!$C$513</f>
        <v>0</v>
      </c>
      <c r="EK474" s="361">
        <f ca="1">DW474*'Donnees d''entrée'!$C$513</f>
        <v>0</v>
      </c>
      <c r="EL474" s="361">
        <f ca="1">DY474*'Donnees d''entrée'!$C$514</f>
        <v>0</v>
      </c>
      <c r="EM474" s="361">
        <f ca="1">DU474*'Donnees d''entrée'!$C$515</f>
        <v>0</v>
      </c>
      <c r="EN474" s="361">
        <f ca="1">DW474*'Donnees d''entrée'!$C$515</f>
        <v>0</v>
      </c>
      <c r="EO474" s="296">
        <f t="shared" ca="1" si="777"/>
        <v>0</v>
      </c>
      <c r="EP474" s="296">
        <f t="shared" ca="1" si="778"/>
        <v>0</v>
      </c>
      <c r="EQ474" s="296">
        <f t="shared" ca="1" si="779"/>
        <v>0</v>
      </c>
      <c r="ER474" s="488">
        <f t="shared" si="780"/>
        <v>0</v>
      </c>
      <c r="ES474" s="296">
        <f t="shared" ca="1" si="781"/>
        <v>0</v>
      </c>
      <c r="ET474" s="296">
        <f t="shared" ca="1" si="782"/>
        <v>0</v>
      </c>
      <c r="EU474" s="296">
        <f t="shared" ca="1" si="783"/>
        <v>0</v>
      </c>
      <c r="EV474" s="296">
        <f t="shared" ca="1" si="784"/>
        <v>0</v>
      </c>
      <c r="EW474" s="296">
        <f t="shared" ca="1" si="785"/>
        <v>0</v>
      </c>
      <c r="EX474" s="296">
        <f t="shared" ca="1" si="786"/>
        <v>0</v>
      </c>
      <c r="EZ474" s="489">
        <f t="shared" ca="1" si="787"/>
        <v>0</v>
      </c>
    </row>
    <row r="475" spans="1:156" x14ac:dyDescent="0.25">
      <c r="A475" s="279">
        <v>6</v>
      </c>
      <c r="B475" s="487">
        <f t="shared" ref="B475:E475" ca="1" si="791">B450</f>
        <v>0</v>
      </c>
      <c r="C475" s="487">
        <f t="shared" ca="1" si="791"/>
        <v>0</v>
      </c>
      <c r="D475" s="487">
        <f t="shared" ca="1" si="791"/>
        <v>0</v>
      </c>
      <c r="E475" s="487">
        <f t="shared" ca="1" si="791"/>
        <v>0</v>
      </c>
      <c r="F475" s="487">
        <f t="shared" ca="1" si="706"/>
        <v>0</v>
      </c>
      <c r="G475" s="487">
        <f t="shared" ca="1" si="707"/>
        <v>0</v>
      </c>
      <c r="H475" s="487">
        <f t="shared" ca="1" si="708"/>
        <v>0</v>
      </c>
      <c r="I475" s="487">
        <f t="shared" ca="1" si="709"/>
        <v>0</v>
      </c>
      <c r="J475" s="487">
        <f t="shared" ca="1" si="710"/>
        <v>0</v>
      </c>
      <c r="K475" s="361">
        <f ca="1">B475*'Donnees d''entrée'!$C$511</f>
        <v>0</v>
      </c>
      <c r="L475" s="296">
        <f ca="1">D475*'Donnees d''entrée'!$C$511</f>
        <v>0</v>
      </c>
      <c r="M475" s="296">
        <f ca="1">F475*'Donnees d''entrée'!$C$512</f>
        <v>0</v>
      </c>
      <c r="N475" s="296">
        <f ca="1">IF(ISERROR(J51*'Donnees d''entrée'!$C$674*(C475/(C475+E475+G475))),0,J51*'Donnees d''entrée'!$C$674*(C475/(C475+E475+G475)))</f>
        <v>0</v>
      </c>
      <c r="O475" s="361">
        <f ca="1">IF(ISERROR(J51*'Donnees d''entrée'!$C$674*(E475/(C475+E475+G475))),0,J51*'Donnees d''entrée'!$C$674*(E475/(C475+E475+G475)))</f>
        <v>0</v>
      </c>
      <c r="P475" s="361">
        <f ca="1">IF(ISERROR(J51*'Donnees d''entrée'!$C$674*(G475/(C475+E475+G475))),0,J51*'Donnees d''entrée'!$C$674*(G475/(C475+E475+G475)))</f>
        <v>0</v>
      </c>
      <c r="Q475" s="361">
        <f ca="1">B475*'Donnees d''entrée'!$C$513</f>
        <v>0</v>
      </c>
      <c r="R475" s="361">
        <f ca="1">D475*'Donnees d''entrée'!$C$513</f>
        <v>0</v>
      </c>
      <c r="S475" s="361">
        <f ca="1">F475*'Donnees d''entrée'!$C$514</f>
        <v>0</v>
      </c>
      <c r="T475" s="361">
        <f ca="1">B475*'Donnees d''entrée'!$C$515</f>
        <v>0</v>
      </c>
      <c r="U475" s="361">
        <f ca="1">D475*'Donnees d''entrée'!$C$515</f>
        <v>0</v>
      </c>
      <c r="V475" s="296">
        <f t="shared" ca="1" si="711"/>
        <v>0</v>
      </c>
      <c r="W475" s="296">
        <f t="shared" ca="1" si="712"/>
        <v>0</v>
      </c>
      <c r="X475" s="296">
        <f t="shared" ca="1" si="713"/>
        <v>0</v>
      </c>
      <c r="Y475" s="488">
        <f t="shared" si="714"/>
        <v>0</v>
      </c>
      <c r="Z475" s="490">
        <f>'Donnees d''entrée'!$D$541</f>
        <v>0.4</v>
      </c>
      <c r="AA475" s="490">
        <f>'Donnees d''entrée'!$D$541</f>
        <v>0.4</v>
      </c>
      <c r="AB475" s="490">
        <f>'Donnees d''entrée'!$D$525</f>
        <v>0.4</v>
      </c>
      <c r="AC475" s="296">
        <f t="shared" ca="1" si="715"/>
        <v>0</v>
      </c>
      <c r="AD475" s="296">
        <f t="shared" ca="1" si="716"/>
        <v>0</v>
      </c>
      <c r="AE475" s="296">
        <f t="shared" ca="1" si="717"/>
        <v>0</v>
      </c>
      <c r="AF475" s="296">
        <f t="shared" ca="1" si="696"/>
        <v>0</v>
      </c>
      <c r="AG475" s="296">
        <f t="shared" ca="1" si="697"/>
        <v>0</v>
      </c>
      <c r="AH475" s="296">
        <f t="shared" ca="1" si="698"/>
        <v>0</v>
      </c>
      <c r="AI475" s="487">
        <f t="shared" ca="1" si="718"/>
        <v>0</v>
      </c>
      <c r="AJ475" s="487">
        <f t="shared" ca="1" si="699"/>
        <v>0</v>
      </c>
      <c r="AK475" s="487">
        <f t="shared" ca="1" si="699"/>
        <v>0</v>
      </c>
      <c r="AL475" s="487">
        <f t="shared" ca="1" si="699"/>
        <v>0</v>
      </c>
      <c r="AM475" s="487">
        <f t="shared" ca="1" si="719"/>
        <v>0</v>
      </c>
      <c r="AN475" s="487">
        <f t="shared" ca="1" si="720"/>
        <v>0</v>
      </c>
      <c r="AO475" s="487">
        <f t="shared" ca="1" si="721"/>
        <v>0</v>
      </c>
      <c r="AP475" s="487">
        <f t="shared" ca="1" si="700"/>
        <v>0</v>
      </c>
      <c r="AQ475" s="487">
        <f t="shared" ca="1" si="700"/>
        <v>0</v>
      </c>
      <c r="AR475" s="361">
        <f ca="1">AI475*'Donnees d''entrée'!$C$511</f>
        <v>0</v>
      </c>
      <c r="AS475" s="296">
        <f ca="1">AK475*'Donnees d''entrée'!$C$511</f>
        <v>0</v>
      </c>
      <c r="AT475" s="296">
        <f ca="1">AM475*'Donnees d''entrée'!$C$512</f>
        <v>0</v>
      </c>
      <c r="AU475" s="296">
        <f ca="1">IF(ISERROR(V51*'Donnees d''entrée'!$C$674*(AJ475/(AJ475+AL475+AN475))),0,V51*'Donnees d''entrée'!$C$674*(AJ475/(AJ475+AL475+AN475)))</f>
        <v>0</v>
      </c>
      <c r="AV475" s="361">
        <f ca="1">IF(ISERROR(V51*'Donnees d''entrée'!$C$674*(AL475/(AJ475+AL475+AN475))),0,V51*'Donnees d''entrée'!$C$674*(AL475/(AJ475+AL475+AN475)))</f>
        <v>0</v>
      </c>
      <c r="AW475" s="361">
        <f ca="1">IF(ISERROR(V51*'Donnees d''entrée'!$C$674*(AN475/(AJ475+AL475+AN475))),0,V51*'Donnees d''entrée'!$C$674*(AN475/(AJ475+AL475+AN475)))</f>
        <v>0</v>
      </c>
      <c r="AX475" s="361">
        <f ca="1">AI475*'Donnees d''entrée'!$C$513</f>
        <v>0</v>
      </c>
      <c r="AY475" s="361">
        <f ca="1">AK475*'Donnees d''entrée'!$C$513</f>
        <v>0</v>
      </c>
      <c r="AZ475" s="361">
        <f ca="1">AM475*'Donnees d''entrée'!$C$514</f>
        <v>0</v>
      </c>
      <c r="BA475" s="361">
        <f ca="1">AI475*'Donnees d''entrée'!$C$515</f>
        <v>0</v>
      </c>
      <c r="BB475" s="361">
        <f ca="1">AK475*'Donnees d''entrée'!$C$515</f>
        <v>0</v>
      </c>
      <c r="BC475" s="296">
        <f t="shared" ca="1" si="722"/>
        <v>0</v>
      </c>
      <c r="BD475" s="296">
        <f t="shared" ca="1" si="723"/>
        <v>0</v>
      </c>
      <c r="BE475" s="296">
        <f t="shared" ca="1" si="724"/>
        <v>0</v>
      </c>
      <c r="BF475" s="488">
        <f t="shared" si="725"/>
        <v>0</v>
      </c>
      <c r="BG475" s="296">
        <f t="shared" ca="1" si="726"/>
        <v>0</v>
      </c>
      <c r="BH475" s="296">
        <f t="shared" ca="1" si="727"/>
        <v>0</v>
      </c>
      <c r="BI475" s="296">
        <f t="shared" ca="1" si="728"/>
        <v>0</v>
      </c>
      <c r="BJ475" s="296">
        <f t="shared" ca="1" si="729"/>
        <v>0</v>
      </c>
      <c r="BK475" s="296">
        <f t="shared" ca="1" si="730"/>
        <v>0</v>
      </c>
      <c r="BL475" s="296">
        <f t="shared" ca="1" si="731"/>
        <v>0</v>
      </c>
      <c r="BM475" s="487">
        <f t="shared" ca="1" si="732"/>
        <v>0</v>
      </c>
      <c r="BN475" s="487">
        <f t="shared" ca="1" si="733"/>
        <v>0</v>
      </c>
      <c r="BO475" s="487">
        <f t="shared" ca="1" si="734"/>
        <v>0</v>
      </c>
      <c r="BP475" s="487">
        <f t="shared" ca="1" si="735"/>
        <v>0</v>
      </c>
      <c r="BQ475" s="487">
        <f t="shared" ca="1" si="736"/>
        <v>0</v>
      </c>
      <c r="BR475" s="487">
        <f t="shared" ca="1" si="737"/>
        <v>0</v>
      </c>
      <c r="BS475" s="487">
        <f t="shared" ca="1" si="738"/>
        <v>0</v>
      </c>
      <c r="BT475" s="487">
        <f t="shared" ca="1" si="702"/>
        <v>0</v>
      </c>
      <c r="BU475" s="487">
        <f t="shared" ca="1" si="702"/>
        <v>0</v>
      </c>
      <c r="BV475" s="361">
        <f ca="1">BM475*'Donnees d''entrée'!$C$511</f>
        <v>0</v>
      </c>
      <c r="BW475" s="296">
        <f ca="1">BO475*'Donnees d''entrée'!$C$511</f>
        <v>0</v>
      </c>
      <c r="BX475" s="296">
        <f ca="1">BQ475*'Donnees d''entrée'!$C$512</f>
        <v>0</v>
      </c>
      <c r="BY475" s="296">
        <f ca="1">IF(ISERROR(AH51*'Donnees d''entrée'!$C$674*(BN475/(BN475+BP475+BR475))),0,AH51*'Donnees d''entrée'!$C$674*(BN475/(BN475+BP475+BR475)))</f>
        <v>0</v>
      </c>
      <c r="BZ475" s="361">
        <f ca="1">IF(ISERROR(AH51*'Donnees d''entrée'!$C$674*(BP475/(BN475+BP475+BR475))),0,AH51*'Donnees d''entrée'!$C$674*(BP475/(BN475+BP475+BR475)))</f>
        <v>0</v>
      </c>
      <c r="CA475" s="361">
        <f ca="1">IF(ISERROR(AH51*'Donnees d''entrée'!$C$674*(BR475/(BN475+BP475+BR475))),0,AH51*'Donnees d''entrée'!$C$674*(BR475/(BN475+BP475+BR475)))</f>
        <v>0</v>
      </c>
      <c r="CB475" s="361">
        <f ca="1">BM475*'Donnees d''entrée'!$C$513</f>
        <v>0</v>
      </c>
      <c r="CC475" s="361">
        <f ca="1">BO475*'Donnees d''entrée'!$C$513</f>
        <v>0</v>
      </c>
      <c r="CD475" s="361">
        <f ca="1">BQ475*'Donnees d''entrée'!$C$514</f>
        <v>0</v>
      </c>
      <c r="CE475" s="361">
        <f ca="1">BM475*'Donnees d''entrée'!$C$515</f>
        <v>0</v>
      </c>
      <c r="CF475" s="361">
        <f ca="1">BO475*'Donnees d''entrée'!$C$515</f>
        <v>0</v>
      </c>
      <c r="CG475" s="296">
        <f t="shared" ca="1" si="739"/>
        <v>0</v>
      </c>
      <c r="CH475" s="296">
        <f t="shared" ca="1" si="740"/>
        <v>0</v>
      </c>
      <c r="CI475" s="296">
        <f t="shared" ca="1" si="741"/>
        <v>0</v>
      </c>
      <c r="CJ475" s="488">
        <f t="shared" si="742"/>
        <v>0</v>
      </c>
      <c r="CK475" s="296">
        <f t="shared" ca="1" si="743"/>
        <v>0</v>
      </c>
      <c r="CL475" s="296">
        <f t="shared" ca="1" si="744"/>
        <v>0</v>
      </c>
      <c r="CM475" s="296">
        <f t="shared" ca="1" si="745"/>
        <v>0</v>
      </c>
      <c r="CN475" s="296">
        <f t="shared" ca="1" si="746"/>
        <v>0</v>
      </c>
      <c r="CO475" s="296">
        <f t="shared" ca="1" si="747"/>
        <v>0</v>
      </c>
      <c r="CP475" s="296">
        <f t="shared" ca="1" si="748"/>
        <v>0</v>
      </c>
      <c r="CQ475" s="487">
        <f t="shared" ca="1" si="749"/>
        <v>0</v>
      </c>
      <c r="CR475" s="487">
        <f t="shared" ca="1" si="750"/>
        <v>0</v>
      </c>
      <c r="CS475" s="487">
        <f t="shared" ca="1" si="751"/>
        <v>0</v>
      </c>
      <c r="CT475" s="487">
        <f t="shared" ca="1" si="752"/>
        <v>0</v>
      </c>
      <c r="CU475" s="487">
        <f t="shared" ca="1" si="753"/>
        <v>0</v>
      </c>
      <c r="CV475" s="487">
        <f t="shared" ca="1" si="754"/>
        <v>0</v>
      </c>
      <c r="CW475" s="487">
        <f t="shared" ca="1" si="755"/>
        <v>0</v>
      </c>
      <c r="CX475" s="487">
        <f t="shared" ca="1" si="756"/>
        <v>0</v>
      </c>
      <c r="CY475" s="487">
        <f t="shared" ca="1" si="757"/>
        <v>0</v>
      </c>
      <c r="CZ475" s="361">
        <f ca="1">CQ475*'Donnees d''entrée'!$C$511</f>
        <v>0</v>
      </c>
      <c r="DA475" s="296">
        <f ca="1">CS475*'Donnees d''entrée'!$C$511</f>
        <v>0</v>
      </c>
      <c r="DB475" s="296">
        <f ca="1">CU475*'Donnees d''entrée'!$C$512</f>
        <v>0</v>
      </c>
      <c r="DC475" s="296">
        <f ca="1">IF(ISERROR(AT51*'Donnees d''entrée'!$C$674*(CR475/(CR475+CT475+CV475))),0,AT51*'Donnees d''entrée'!$C$674*(CR475/(CR475+CT475+CV475)))</f>
        <v>0</v>
      </c>
      <c r="DD475" s="361">
        <f ca="1">IF(ISERROR(AT51*'Donnees d''entrée'!$C$674*(CT475/(CR475+CT475+CV475))),0,AT51*'Donnees d''entrée'!$C$674*(CT475/(CR475+CT475+CV475)))</f>
        <v>0</v>
      </c>
      <c r="DE475" s="361">
        <f ca="1">IF(ISERROR(AT51*'Donnees d''entrée'!$C$674*(CV475/(CR475+CT475+CV475))),0,AT51*'Donnees d''entrée'!$C$674*(CV475/(CR475+CT475+CV475)))</f>
        <v>0</v>
      </c>
      <c r="DF475" s="361">
        <f ca="1">CQ475*'Donnees d''entrée'!$C$513</f>
        <v>0</v>
      </c>
      <c r="DG475" s="361">
        <f ca="1">CS475*'Donnees d''entrée'!$C$513</f>
        <v>0</v>
      </c>
      <c r="DH475" s="361">
        <f ca="1">CU475*'Donnees d''entrée'!$C$514</f>
        <v>0</v>
      </c>
      <c r="DI475" s="361">
        <f ca="1">CQ475*'Donnees d''entrée'!$C$515</f>
        <v>0</v>
      </c>
      <c r="DJ475" s="361">
        <f ca="1">CS475*'Donnees d''entrée'!$C$515</f>
        <v>0</v>
      </c>
      <c r="DK475" s="296">
        <f t="shared" ca="1" si="758"/>
        <v>0</v>
      </c>
      <c r="DL475" s="296">
        <f t="shared" ca="1" si="759"/>
        <v>0</v>
      </c>
      <c r="DM475" s="296">
        <f t="shared" ca="1" si="760"/>
        <v>0</v>
      </c>
      <c r="DN475" s="488">
        <f t="shared" si="761"/>
        <v>0</v>
      </c>
      <c r="DO475" s="296">
        <f t="shared" ca="1" si="762"/>
        <v>0</v>
      </c>
      <c r="DP475" s="296">
        <f t="shared" ca="1" si="763"/>
        <v>0</v>
      </c>
      <c r="DQ475" s="296">
        <f t="shared" ca="1" si="764"/>
        <v>0</v>
      </c>
      <c r="DR475" s="296">
        <f t="shared" ca="1" si="765"/>
        <v>0</v>
      </c>
      <c r="DS475" s="296">
        <f t="shared" ca="1" si="766"/>
        <v>0</v>
      </c>
      <c r="DT475" s="296">
        <f t="shared" ca="1" si="767"/>
        <v>0</v>
      </c>
      <c r="DU475" s="487">
        <f t="shared" ca="1" si="768"/>
        <v>0</v>
      </c>
      <c r="DV475" s="487">
        <f t="shared" ca="1" si="769"/>
        <v>0</v>
      </c>
      <c r="DW475" s="487">
        <f t="shared" ca="1" si="770"/>
        <v>0</v>
      </c>
      <c r="DX475" s="487">
        <f t="shared" ca="1" si="771"/>
        <v>0</v>
      </c>
      <c r="DY475" s="487">
        <f t="shared" ca="1" si="772"/>
        <v>0</v>
      </c>
      <c r="DZ475" s="487">
        <f t="shared" ca="1" si="773"/>
        <v>0</v>
      </c>
      <c r="EA475" s="487">
        <f t="shared" ca="1" si="774"/>
        <v>0</v>
      </c>
      <c r="EB475" s="487">
        <f t="shared" ca="1" si="775"/>
        <v>0</v>
      </c>
      <c r="EC475" s="487">
        <f t="shared" ca="1" si="776"/>
        <v>0</v>
      </c>
      <c r="ED475" s="361">
        <f ca="1">DU475*'Donnees d''entrée'!$C$511</f>
        <v>0</v>
      </c>
      <c r="EE475" s="296">
        <f ca="1">DW475*'Donnees d''entrée'!$C$511</f>
        <v>0</v>
      </c>
      <c r="EF475" s="296">
        <f ca="1">DY475*'Donnees d''entrée'!$C$512</f>
        <v>0</v>
      </c>
      <c r="EG475" s="296">
        <f ca="1">IF(ISERROR(BF51*'Donnees d''entrée'!$C$674*(DV475/(DV475+DX475+DZ475))),0,BF51*'Donnees d''entrée'!$C$674*(DV475/(DV475+DX475+DZ475)))</f>
        <v>0</v>
      </c>
      <c r="EH475" s="361">
        <f ca="1">IF(ISERROR(BF51*'Donnees d''entrée'!$C$674*(DX475/(DV475+DX475+DZ475))),0,BF51*'Donnees d''entrée'!$C$674*(DX475/(DV475+DX475+DZ475)))</f>
        <v>0</v>
      </c>
      <c r="EI475" s="361">
        <f ca="1">IF(ISERROR(BF51*'Donnees d''entrée'!$C$674*(DZ475/(DV475+DX475+DZ475))),0,BF51*'Donnees d''entrée'!$C$674*(DZ475/(DV475+DX475+DZ475)))</f>
        <v>0</v>
      </c>
      <c r="EJ475" s="361">
        <f ca="1">DU475*'Donnees d''entrée'!$C$513</f>
        <v>0</v>
      </c>
      <c r="EK475" s="361">
        <f ca="1">DW475*'Donnees d''entrée'!$C$513</f>
        <v>0</v>
      </c>
      <c r="EL475" s="361">
        <f ca="1">DY475*'Donnees d''entrée'!$C$514</f>
        <v>0</v>
      </c>
      <c r="EM475" s="361">
        <f ca="1">DU475*'Donnees d''entrée'!$C$515</f>
        <v>0</v>
      </c>
      <c r="EN475" s="361">
        <f ca="1">DW475*'Donnees d''entrée'!$C$515</f>
        <v>0</v>
      </c>
      <c r="EO475" s="296">
        <f t="shared" ca="1" si="777"/>
        <v>0</v>
      </c>
      <c r="EP475" s="296">
        <f t="shared" ca="1" si="778"/>
        <v>0</v>
      </c>
      <c r="EQ475" s="296">
        <f t="shared" ca="1" si="779"/>
        <v>0</v>
      </c>
      <c r="ER475" s="488">
        <f t="shared" si="780"/>
        <v>0</v>
      </c>
      <c r="ES475" s="296">
        <f t="shared" ca="1" si="781"/>
        <v>0</v>
      </c>
      <c r="ET475" s="296">
        <f t="shared" ca="1" si="782"/>
        <v>0</v>
      </c>
      <c r="EU475" s="296">
        <f t="shared" ca="1" si="783"/>
        <v>0</v>
      </c>
      <c r="EV475" s="296">
        <f t="shared" ca="1" si="784"/>
        <v>0</v>
      </c>
      <c r="EW475" s="296">
        <f t="shared" ca="1" si="785"/>
        <v>0</v>
      </c>
      <c r="EX475" s="296">
        <f t="shared" ca="1" si="786"/>
        <v>0</v>
      </c>
      <c r="EZ475" s="489">
        <f t="shared" ca="1" si="787"/>
        <v>0</v>
      </c>
    </row>
    <row r="476" spans="1:156" x14ac:dyDescent="0.25">
      <c r="A476" s="279">
        <v>7</v>
      </c>
      <c r="B476" s="487">
        <f t="shared" ref="B476:E476" ca="1" si="792">B451</f>
        <v>0</v>
      </c>
      <c r="C476" s="487">
        <f t="shared" ca="1" si="792"/>
        <v>0</v>
      </c>
      <c r="D476" s="487">
        <f t="shared" ca="1" si="792"/>
        <v>0</v>
      </c>
      <c r="E476" s="487">
        <f t="shared" ca="1" si="792"/>
        <v>0</v>
      </c>
      <c r="F476" s="487">
        <f t="shared" ca="1" si="706"/>
        <v>0</v>
      </c>
      <c r="G476" s="487">
        <f t="shared" ca="1" si="707"/>
        <v>0</v>
      </c>
      <c r="H476" s="487">
        <f t="shared" ca="1" si="708"/>
        <v>0</v>
      </c>
      <c r="I476" s="487">
        <f t="shared" ca="1" si="709"/>
        <v>0</v>
      </c>
      <c r="J476" s="487">
        <f t="shared" ca="1" si="710"/>
        <v>0</v>
      </c>
      <c r="K476" s="361">
        <f ca="1">B476*'Donnees d''entrée'!$C$511</f>
        <v>0</v>
      </c>
      <c r="L476" s="296">
        <f ca="1">D476*'Donnees d''entrée'!$C$511</f>
        <v>0</v>
      </c>
      <c r="M476" s="296">
        <f ca="1">F476*'Donnees d''entrée'!$C$512</f>
        <v>0</v>
      </c>
      <c r="N476" s="296">
        <f ca="1">IF(ISERROR(J52*'Donnees d''entrée'!$C$674*(C476/(C476+E476+G476))),0,J52*'Donnees d''entrée'!$C$674*(C476/(C476+E476+G476)))</f>
        <v>0</v>
      </c>
      <c r="O476" s="361">
        <f ca="1">IF(ISERROR(J52*'Donnees d''entrée'!$C$674*(E476/(C476+E476+G476))),0,J52*'Donnees d''entrée'!$C$674*(E476/(C476+E476+G476)))</f>
        <v>0</v>
      </c>
      <c r="P476" s="361">
        <f ca="1">IF(ISERROR(J52*'Donnees d''entrée'!$C$674*(G476/(C476+E476+G476))),0,J52*'Donnees d''entrée'!$C$674*(G476/(C476+E476+G476)))</f>
        <v>0</v>
      </c>
      <c r="Q476" s="361">
        <f ca="1">B476*'Donnees d''entrée'!$C$513</f>
        <v>0</v>
      </c>
      <c r="R476" s="361">
        <f ca="1">D476*'Donnees d''entrée'!$C$513</f>
        <v>0</v>
      </c>
      <c r="S476" s="361">
        <f ca="1">F476*'Donnees d''entrée'!$C$514</f>
        <v>0</v>
      </c>
      <c r="T476" s="361">
        <f ca="1">B476*'Donnees d''entrée'!$C$515</f>
        <v>0</v>
      </c>
      <c r="U476" s="361">
        <f ca="1">D476*'Donnees d''entrée'!$C$515</f>
        <v>0</v>
      </c>
      <c r="V476" s="296">
        <f t="shared" ca="1" si="711"/>
        <v>0</v>
      </c>
      <c r="W476" s="296">
        <f t="shared" ca="1" si="712"/>
        <v>0</v>
      </c>
      <c r="X476" s="296">
        <f t="shared" ca="1" si="713"/>
        <v>0</v>
      </c>
      <c r="Y476" s="488">
        <f t="shared" si="714"/>
        <v>0</v>
      </c>
      <c r="Z476" s="490">
        <f>'Donnees d''entrée'!$D$541</f>
        <v>0.4</v>
      </c>
      <c r="AA476" s="490">
        <f>'Donnees d''entrée'!$D$541</f>
        <v>0.4</v>
      </c>
      <c r="AB476" s="490">
        <f>'Donnees d''entrée'!$D$525</f>
        <v>0.4</v>
      </c>
      <c r="AC476" s="296">
        <f t="shared" ca="1" si="715"/>
        <v>0</v>
      </c>
      <c r="AD476" s="296">
        <f t="shared" ca="1" si="716"/>
        <v>0</v>
      </c>
      <c r="AE476" s="296">
        <f t="shared" ca="1" si="717"/>
        <v>0</v>
      </c>
      <c r="AF476" s="296">
        <f t="shared" ca="1" si="696"/>
        <v>0</v>
      </c>
      <c r="AG476" s="296">
        <f t="shared" ca="1" si="697"/>
        <v>0</v>
      </c>
      <c r="AH476" s="296">
        <f t="shared" ca="1" si="698"/>
        <v>0</v>
      </c>
      <c r="AI476" s="487">
        <f t="shared" ca="1" si="718"/>
        <v>0</v>
      </c>
      <c r="AJ476" s="487">
        <f t="shared" ca="1" si="699"/>
        <v>0</v>
      </c>
      <c r="AK476" s="487">
        <f t="shared" ca="1" si="699"/>
        <v>0</v>
      </c>
      <c r="AL476" s="487">
        <f t="shared" ca="1" si="699"/>
        <v>0</v>
      </c>
      <c r="AM476" s="487">
        <f t="shared" ca="1" si="719"/>
        <v>0</v>
      </c>
      <c r="AN476" s="487">
        <f t="shared" ca="1" si="720"/>
        <v>0</v>
      </c>
      <c r="AO476" s="487">
        <f t="shared" ca="1" si="721"/>
        <v>0</v>
      </c>
      <c r="AP476" s="487">
        <f t="shared" ca="1" si="700"/>
        <v>0</v>
      </c>
      <c r="AQ476" s="487">
        <f t="shared" ca="1" si="700"/>
        <v>0</v>
      </c>
      <c r="AR476" s="361">
        <f ca="1">AI476*'Donnees d''entrée'!$C$511</f>
        <v>0</v>
      </c>
      <c r="AS476" s="296">
        <f ca="1">AK476*'Donnees d''entrée'!$C$511</f>
        <v>0</v>
      </c>
      <c r="AT476" s="296">
        <f ca="1">AM476*'Donnees d''entrée'!$C$512</f>
        <v>0</v>
      </c>
      <c r="AU476" s="296">
        <f ca="1">IF(ISERROR(V52*'Donnees d''entrée'!$C$674*(AJ476/(AJ476+AL476+AN476))),0,V52*'Donnees d''entrée'!$C$674*(AJ476/(AJ476+AL476+AN476)))</f>
        <v>0</v>
      </c>
      <c r="AV476" s="361">
        <f ca="1">IF(ISERROR(V52*'Donnees d''entrée'!$C$674*(AL476/(AJ476+AL476+AN476))),0,V52*'Donnees d''entrée'!$C$674*(AL476/(AJ476+AL476+AN476)))</f>
        <v>0</v>
      </c>
      <c r="AW476" s="361">
        <f ca="1">IF(ISERROR(V52*'Donnees d''entrée'!$C$674*(AN476/(AJ476+AL476+AN476))),0,V52*'Donnees d''entrée'!$C$674*(AN476/(AJ476+AL476+AN476)))</f>
        <v>0</v>
      </c>
      <c r="AX476" s="361">
        <f ca="1">AI476*'Donnees d''entrée'!$C$513</f>
        <v>0</v>
      </c>
      <c r="AY476" s="361">
        <f ca="1">AK476*'Donnees d''entrée'!$C$513</f>
        <v>0</v>
      </c>
      <c r="AZ476" s="361">
        <f ca="1">AM476*'Donnees d''entrée'!$C$514</f>
        <v>0</v>
      </c>
      <c r="BA476" s="361">
        <f ca="1">AI476*'Donnees d''entrée'!$C$515</f>
        <v>0</v>
      </c>
      <c r="BB476" s="361">
        <f ca="1">AK476*'Donnees d''entrée'!$C$515</f>
        <v>0</v>
      </c>
      <c r="BC476" s="296">
        <f t="shared" ca="1" si="722"/>
        <v>0</v>
      </c>
      <c r="BD476" s="296">
        <f t="shared" ca="1" si="723"/>
        <v>0</v>
      </c>
      <c r="BE476" s="296">
        <f t="shared" ca="1" si="724"/>
        <v>0</v>
      </c>
      <c r="BF476" s="488">
        <f t="shared" si="725"/>
        <v>0</v>
      </c>
      <c r="BG476" s="296">
        <f t="shared" ca="1" si="726"/>
        <v>0</v>
      </c>
      <c r="BH476" s="296">
        <f t="shared" ca="1" si="727"/>
        <v>0</v>
      </c>
      <c r="BI476" s="296">
        <f t="shared" ca="1" si="728"/>
        <v>0</v>
      </c>
      <c r="BJ476" s="296">
        <f t="shared" ca="1" si="729"/>
        <v>0</v>
      </c>
      <c r="BK476" s="296">
        <f t="shared" ca="1" si="730"/>
        <v>0</v>
      </c>
      <c r="BL476" s="296">
        <f t="shared" ca="1" si="731"/>
        <v>0</v>
      </c>
      <c r="BM476" s="487">
        <f t="shared" ca="1" si="732"/>
        <v>0</v>
      </c>
      <c r="BN476" s="487">
        <f t="shared" ca="1" si="733"/>
        <v>0</v>
      </c>
      <c r="BO476" s="487">
        <f t="shared" ca="1" si="734"/>
        <v>0</v>
      </c>
      <c r="BP476" s="487">
        <f t="shared" ca="1" si="735"/>
        <v>0</v>
      </c>
      <c r="BQ476" s="487">
        <f t="shared" ca="1" si="736"/>
        <v>0</v>
      </c>
      <c r="BR476" s="487">
        <f t="shared" ca="1" si="737"/>
        <v>0</v>
      </c>
      <c r="BS476" s="487">
        <f t="shared" ca="1" si="738"/>
        <v>0</v>
      </c>
      <c r="BT476" s="487">
        <f t="shared" ca="1" si="702"/>
        <v>0</v>
      </c>
      <c r="BU476" s="487">
        <f t="shared" ca="1" si="702"/>
        <v>0</v>
      </c>
      <c r="BV476" s="361">
        <f ca="1">BM476*'Donnees d''entrée'!$C$511</f>
        <v>0</v>
      </c>
      <c r="BW476" s="296">
        <f ca="1">BO476*'Donnees d''entrée'!$C$511</f>
        <v>0</v>
      </c>
      <c r="BX476" s="296">
        <f ca="1">BQ476*'Donnees d''entrée'!$C$512</f>
        <v>0</v>
      </c>
      <c r="BY476" s="296">
        <f ca="1">IF(ISERROR(AH52*'Donnees d''entrée'!$C$674*(BN476/(BN476+BP476+BR476))),0,AH52*'Donnees d''entrée'!$C$674*(BN476/(BN476+BP476+BR476)))</f>
        <v>0</v>
      </c>
      <c r="BZ476" s="361">
        <f ca="1">IF(ISERROR(AH52*'Donnees d''entrée'!$C$674*(BP476/(BN476+BP476+BR476))),0,AH52*'Donnees d''entrée'!$C$674*(BP476/(BN476+BP476+BR476)))</f>
        <v>0</v>
      </c>
      <c r="CA476" s="361">
        <f ca="1">IF(ISERROR(AH52*'Donnees d''entrée'!$C$674*(BR476/(BN476+BP476+BR476))),0,AH52*'Donnees d''entrée'!$C$674*(BR476/(BN476+BP476+BR476)))</f>
        <v>0</v>
      </c>
      <c r="CB476" s="361">
        <f ca="1">BM476*'Donnees d''entrée'!$C$513</f>
        <v>0</v>
      </c>
      <c r="CC476" s="361">
        <f ca="1">BO476*'Donnees d''entrée'!$C$513</f>
        <v>0</v>
      </c>
      <c r="CD476" s="361">
        <f ca="1">BQ476*'Donnees d''entrée'!$C$514</f>
        <v>0</v>
      </c>
      <c r="CE476" s="361">
        <f ca="1">BM476*'Donnees d''entrée'!$C$515</f>
        <v>0</v>
      </c>
      <c r="CF476" s="361">
        <f ca="1">BO476*'Donnees d''entrée'!$C$515</f>
        <v>0</v>
      </c>
      <c r="CG476" s="296">
        <f t="shared" ca="1" si="739"/>
        <v>0</v>
      </c>
      <c r="CH476" s="296">
        <f t="shared" ca="1" si="740"/>
        <v>0</v>
      </c>
      <c r="CI476" s="296">
        <f t="shared" ca="1" si="741"/>
        <v>0</v>
      </c>
      <c r="CJ476" s="488">
        <f t="shared" si="742"/>
        <v>0</v>
      </c>
      <c r="CK476" s="296">
        <f t="shared" ca="1" si="743"/>
        <v>0</v>
      </c>
      <c r="CL476" s="296">
        <f t="shared" ca="1" si="744"/>
        <v>0</v>
      </c>
      <c r="CM476" s="296">
        <f t="shared" ca="1" si="745"/>
        <v>0</v>
      </c>
      <c r="CN476" s="296">
        <f t="shared" ca="1" si="746"/>
        <v>0</v>
      </c>
      <c r="CO476" s="296">
        <f t="shared" ca="1" si="747"/>
        <v>0</v>
      </c>
      <c r="CP476" s="296">
        <f t="shared" ca="1" si="748"/>
        <v>0</v>
      </c>
      <c r="CQ476" s="487">
        <f t="shared" ca="1" si="749"/>
        <v>0</v>
      </c>
      <c r="CR476" s="487">
        <f t="shared" ca="1" si="750"/>
        <v>0</v>
      </c>
      <c r="CS476" s="487">
        <f t="shared" ca="1" si="751"/>
        <v>0</v>
      </c>
      <c r="CT476" s="487">
        <f t="shared" ca="1" si="752"/>
        <v>0</v>
      </c>
      <c r="CU476" s="487">
        <f t="shared" ca="1" si="753"/>
        <v>0</v>
      </c>
      <c r="CV476" s="487">
        <f t="shared" ca="1" si="754"/>
        <v>0</v>
      </c>
      <c r="CW476" s="487">
        <f t="shared" ca="1" si="755"/>
        <v>0</v>
      </c>
      <c r="CX476" s="487">
        <f t="shared" ca="1" si="756"/>
        <v>0</v>
      </c>
      <c r="CY476" s="487">
        <f t="shared" ca="1" si="757"/>
        <v>0</v>
      </c>
      <c r="CZ476" s="361">
        <f ca="1">CQ476*'Donnees d''entrée'!$C$511</f>
        <v>0</v>
      </c>
      <c r="DA476" s="296">
        <f ca="1">CS476*'Donnees d''entrée'!$C$511</f>
        <v>0</v>
      </c>
      <c r="DB476" s="296">
        <f ca="1">CU476*'Donnees d''entrée'!$C$512</f>
        <v>0</v>
      </c>
      <c r="DC476" s="296">
        <f ca="1">IF(ISERROR(AT52*'Donnees d''entrée'!$C$674*(CR476/(CR476+CT476+CV476))),0,AT52*'Donnees d''entrée'!$C$674*(CR476/(CR476+CT476+CV476)))</f>
        <v>0</v>
      </c>
      <c r="DD476" s="361">
        <f ca="1">IF(ISERROR(AT52*'Donnees d''entrée'!$C$674*(CT476/(CR476+CT476+CV476))),0,AT52*'Donnees d''entrée'!$C$674*(CT476/(CR476+CT476+CV476)))</f>
        <v>0</v>
      </c>
      <c r="DE476" s="361">
        <f ca="1">IF(ISERROR(AT52*'Donnees d''entrée'!$C$674*(CV476/(CR476+CT476+CV476))),0,AT52*'Donnees d''entrée'!$C$674*(CV476/(CR476+CT476+CV476)))</f>
        <v>0</v>
      </c>
      <c r="DF476" s="361">
        <f ca="1">CQ476*'Donnees d''entrée'!$C$513</f>
        <v>0</v>
      </c>
      <c r="DG476" s="361">
        <f ca="1">CS476*'Donnees d''entrée'!$C$513</f>
        <v>0</v>
      </c>
      <c r="DH476" s="361">
        <f ca="1">CU476*'Donnees d''entrée'!$C$514</f>
        <v>0</v>
      </c>
      <c r="DI476" s="361">
        <f ca="1">CQ476*'Donnees d''entrée'!$C$515</f>
        <v>0</v>
      </c>
      <c r="DJ476" s="361">
        <f ca="1">CS476*'Donnees d''entrée'!$C$515</f>
        <v>0</v>
      </c>
      <c r="DK476" s="296">
        <f t="shared" ca="1" si="758"/>
        <v>0</v>
      </c>
      <c r="DL476" s="296">
        <f t="shared" ca="1" si="759"/>
        <v>0</v>
      </c>
      <c r="DM476" s="296">
        <f t="shared" ca="1" si="760"/>
        <v>0</v>
      </c>
      <c r="DN476" s="488">
        <f t="shared" si="761"/>
        <v>0</v>
      </c>
      <c r="DO476" s="296">
        <f t="shared" ca="1" si="762"/>
        <v>0</v>
      </c>
      <c r="DP476" s="296">
        <f t="shared" ca="1" si="763"/>
        <v>0</v>
      </c>
      <c r="DQ476" s="296">
        <f t="shared" ca="1" si="764"/>
        <v>0</v>
      </c>
      <c r="DR476" s="296">
        <f t="shared" ca="1" si="765"/>
        <v>0</v>
      </c>
      <c r="DS476" s="296">
        <f t="shared" ca="1" si="766"/>
        <v>0</v>
      </c>
      <c r="DT476" s="296">
        <f t="shared" ca="1" si="767"/>
        <v>0</v>
      </c>
      <c r="DU476" s="487">
        <f t="shared" ca="1" si="768"/>
        <v>0</v>
      </c>
      <c r="DV476" s="487">
        <f t="shared" ca="1" si="769"/>
        <v>0</v>
      </c>
      <c r="DW476" s="487">
        <f t="shared" ca="1" si="770"/>
        <v>0</v>
      </c>
      <c r="DX476" s="487">
        <f t="shared" ca="1" si="771"/>
        <v>0</v>
      </c>
      <c r="DY476" s="487">
        <f t="shared" ca="1" si="772"/>
        <v>0</v>
      </c>
      <c r="DZ476" s="487">
        <f t="shared" ca="1" si="773"/>
        <v>0</v>
      </c>
      <c r="EA476" s="487">
        <f t="shared" ca="1" si="774"/>
        <v>0</v>
      </c>
      <c r="EB476" s="487">
        <f t="shared" ca="1" si="775"/>
        <v>0</v>
      </c>
      <c r="EC476" s="487">
        <f t="shared" ca="1" si="776"/>
        <v>0</v>
      </c>
      <c r="ED476" s="361">
        <f ca="1">DU476*'Donnees d''entrée'!$C$511</f>
        <v>0</v>
      </c>
      <c r="EE476" s="296">
        <f ca="1">DW476*'Donnees d''entrée'!$C$511</f>
        <v>0</v>
      </c>
      <c r="EF476" s="296">
        <f ca="1">DY476*'Donnees d''entrée'!$C$512</f>
        <v>0</v>
      </c>
      <c r="EG476" s="296">
        <f ca="1">IF(ISERROR(BF52*'Donnees d''entrée'!$C$674*(DV476/(DV476+DX476+DZ476))),0,BF52*'Donnees d''entrée'!$C$674*(DV476/(DV476+DX476+DZ476)))</f>
        <v>0</v>
      </c>
      <c r="EH476" s="361">
        <f ca="1">IF(ISERROR(BF52*'Donnees d''entrée'!$C$674*(DX476/(DV476+DX476+DZ476))),0,BF52*'Donnees d''entrée'!$C$674*(DX476/(DV476+DX476+DZ476)))</f>
        <v>0</v>
      </c>
      <c r="EI476" s="361">
        <f ca="1">IF(ISERROR(BF52*'Donnees d''entrée'!$C$674*(DZ476/(DV476+DX476+DZ476))),0,BF52*'Donnees d''entrée'!$C$674*(DZ476/(DV476+DX476+DZ476)))</f>
        <v>0</v>
      </c>
      <c r="EJ476" s="361">
        <f ca="1">DU476*'Donnees d''entrée'!$C$513</f>
        <v>0</v>
      </c>
      <c r="EK476" s="361">
        <f ca="1">DW476*'Donnees d''entrée'!$C$513</f>
        <v>0</v>
      </c>
      <c r="EL476" s="361">
        <f ca="1">DY476*'Donnees d''entrée'!$C$514</f>
        <v>0</v>
      </c>
      <c r="EM476" s="361">
        <f ca="1">DU476*'Donnees d''entrée'!$C$515</f>
        <v>0</v>
      </c>
      <c r="EN476" s="361">
        <f ca="1">DW476*'Donnees d''entrée'!$C$515</f>
        <v>0</v>
      </c>
      <c r="EO476" s="296">
        <f t="shared" ca="1" si="777"/>
        <v>0</v>
      </c>
      <c r="EP476" s="296">
        <f t="shared" ca="1" si="778"/>
        <v>0</v>
      </c>
      <c r="EQ476" s="296">
        <f t="shared" ca="1" si="779"/>
        <v>0</v>
      </c>
      <c r="ER476" s="488">
        <f t="shared" si="780"/>
        <v>0</v>
      </c>
      <c r="ES476" s="296">
        <f t="shared" ca="1" si="781"/>
        <v>0</v>
      </c>
      <c r="ET476" s="296">
        <f t="shared" ca="1" si="782"/>
        <v>0</v>
      </c>
      <c r="EU476" s="296">
        <f t="shared" ca="1" si="783"/>
        <v>0</v>
      </c>
      <c r="EV476" s="296">
        <f t="shared" ca="1" si="784"/>
        <v>0</v>
      </c>
      <c r="EW476" s="296">
        <f t="shared" ca="1" si="785"/>
        <v>0</v>
      </c>
      <c r="EX476" s="296">
        <f t="shared" ca="1" si="786"/>
        <v>0</v>
      </c>
      <c r="EZ476" s="489">
        <f t="shared" ca="1" si="787"/>
        <v>0</v>
      </c>
    </row>
    <row r="477" spans="1:156" x14ac:dyDescent="0.25">
      <c r="A477" s="279">
        <v>8</v>
      </c>
      <c r="B477" s="487">
        <f t="shared" ref="B477:E477" ca="1" si="793">B452</f>
        <v>0</v>
      </c>
      <c r="C477" s="487">
        <f t="shared" ca="1" si="793"/>
        <v>0</v>
      </c>
      <c r="D477" s="487">
        <f t="shared" ca="1" si="793"/>
        <v>0</v>
      </c>
      <c r="E477" s="487">
        <f t="shared" ca="1" si="793"/>
        <v>0</v>
      </c>
      <c r="F477" s="487">
        <f t="shared" ca="1" si="706"/>
        <v>0</v>
      </c>
      <c r="G477" s="487">
        <f t="shared" ca="1" si="707"/>
        <v>0</v>
      </c>
      <c r="H477" s="487">
        <f t="shared" ca="1" si="708"/>
        <v>0</v>
      </c>
      <c r="I477" s="487">
        <f t="shared" ca="1" si="709"/>
        <v>0</v>
      </c>
      <c r="J477" s="487">
        <f t="shared" ca="1" si="710"/>
        <v>0</v>
      </c>
      <c r="K477" s="361">
        <f ca="1">B477*'Donnees d''entrée'!$C$511</f>
        <v>0</v>
      </c>
      <c r="L477" s="296">
        <f ca="1">D477*'Donnees d''entrée'!$C$511</f>
        <v>0</v>
      </c>
      <c r="M477" s="296">
        <f ca="1">F477*'Donnees d''entrée'!$C$512</f>
        <v>0</v>
      </c>
      <c r="N477" s="296">
        <f ca="1">IF(ISERROR(J53*'Donnees d''entrée'!$C$674*(C477/(C477+E477+G477))),0,J53*'Donnees d''entrée'!$C$674*(C477/(C477+E477+G477)))</f>
        <v>0</v>
      </c>
      <c r="O477" s="361">
        <f ca="1">IF(ISERROR(J53*'Donnees d''entrée'!$C$674*(E477/(C477+E477+G477))),0,J53*'Donnees d''entrée'!$C$674*(E477/(C477+E477+G477)))</f>
        <v>0</v>
      </c>
      <c r="P477" s="361">
        <f ca="1">IF(ISERROR(J53*'Donnees d''entrée'!$C$674*(G477/(C477+E477+G477))),0,J53*'Donnees d''entrée'!$C$674*(G477/(C477+E477+G477)))</f>
        <v>0</v>
      </c>
      <c r="Q477" s="361">
        <f ca="1">B477*'Donnees d''entrée'!$C$513</f>
        <v>0</v>
      </c>
      <c r="R477" s="361">
        <f ca="1">D477*'Donnees d''entrée'!$C$513</f>
        <v>0</v>
      </c>
      <c r="S477" s="361">
        <f ca="1">F477*'Donnees d''entrée'!$C$514</f>
        <v>0</v>
      </c>
      <c r="T477" s="361">
        <f ca="1">B477*'Donnees d''entrée'!$C$515</f>
        <v>0</v>
      </c>
      <c r="U477" s="361">
        <f ca="1">D477*'Donnees d''entrée'!$C$515</f>
        <v>0</v>
      </c>
      <c r="V477" s="296">
        <f t="shared" ca="1" si="711"/>
        <v>0</v>
      </c>
      <c r="W477" s="296">
        <f t="shared" ca="1" si="712"/>
        <v>0</v>
      </c>
      <c r="X477" s="296">
        <f t="shared" ca="1" si="713"/>
        <v>0</v>
      </c>
      <c r="Y477" s="488">
        <f t="shared" si="714"/>
        <v>0</v>
      </c>
      <c r="Z477" s="490">
        <f>'Donnees d''entrée'!$D$541</f>
        <v>0.4</v>
      </c>
      <c r="AA477" s="490">
        <f>'Donnees d''entrée'!$D$541</f>
        <v>0.4</v>
      </c>
      <c r="AB477" s="490">
        <f>'Donnees d''entrée'!$D$525</f>
        <v>0.4</v>
      </c>
      <c r="AC477" s="296">
        <f t="shared" ca="1" si="715"/>
        <v>0</v>
      </c>
      <c r="AD477" s="296">
        <f t="shared" ca="1" si="716"/>
        <v>0</v>
      </c>
      <c r="AE477" s="296">
        <f t="shared" ca="1" si="717"/>
        <v>0</v>
      </c>
      <c r="AF477" s="296">
        <f t="shared" ca="1" si="696"/>
        <v>0</v>
      </c>
      <c r="AG477" s="296">
        <f t="shared" ca="1" si="697"/>
        <v>0</v>
      </c>
      <c r="AH477" s="296">
        <f t="shared" ca="1" si="698"/>
        <v>0</v>
      </c>
      <c r="AI477" s="487">
        <f t="shared" ca="1" si="718"/>
        <v>0</v>
      </c>
      <c r="AJ477" s="487">
        <f t="shared" ca="1" si="699"/>
        <v>0</v>
      </c>
      <c r="AK477" s="487">
        <f t="shared" ca="1" si="699"/>
        <v>0</v>
      </c>
      <c r="AL477" s="487">
        <f t="shared" ca="1" si="699"/>
        <v>0</v>
      </c>
      <c r="AM477" s="487">
        <f t="shared" ca="1" si="719"/>
        <v>0</v>
      </c>
      <c r="AN477" s="487">
        <f t="shared" ca="1" si="720"/>
        <v>0</v>
      </c>
      <c r="AO477" s="487">
        <f t="shared" ca="1" si="721"/>
        <v>0</v>
      </c>
      <c r="AP477" s="487">
        <f t="shared" ca="1" si="700"/>
        <v>0</v>
      </c>
      <c r="AQ477" s="487">
        <f t="shared" ca="1" si="700"/>
        <v>0</v>
      </c>
      <c r="AR477" s="361">
        <f ca="1">AI477*'Donnees d''entrée'!$C$511</f>
        <v>0</v>
      </c>
      <c r="AS477" s="296">
        <f ca="1">AK477*'Donnees d''entrée'!$C$511</f>
        <v>0</v>
      </c>
      <c r="AT477" s="296">
        <f ca="1">AM477*'Donnees d''entrée'!$C$512</f>
        <v>0</v>
      </c>
      <c r="AU477" s="296">
        <f ca="1">IF(ISERROR(V53*'Donnees d''entrée'!$C$674*(AJ477/(AJ477+AL477+AN477))),0,V53*'Donnees d''entrée'!$C$674*(AJ477/(AJ477+AL477+AN477)))</f>
        <v>0</v>
      </c>
      <c r="AV477" s="361">
        <f ca="1">IF(ISERROR(V53*'Donnees d''entrée'!$C$674*(AL477/(AJ477+AL477+AN477))),0,V53*'Donnees d''entrée'!$C$674*(AL477/(AJ477+AL477+AN477)))</f>
        <v>0</v>
      </c>
      <c r="AW477" s="361">
        <f ca="1">IF(ISERROR(V53*'Donnees d''entrée'!$C$674*(AN477/(AJ477+AL477+AN477))),0,V53*'Donnees d''entrée'!$C$674*(AN477/(AJ477+AL477+AN477)))</f>
        <v>0</v>
      </c>
      <c r="AX477" s="361">
        <f ca="1">AI477*'Donnees d''entrée'!$C$513</f>
        <v>0</v>
      </c>
      <c r="AY477" s="361">
        <f ca="1">AK477*'Donnees d''entrée'!$C$513</f>
        <v>0</v>
      </c>
      <c r="AZ477" s="361">
        <f ca="1">AM477*'Donnees d''entrée'!$C$514</f>
        <v>0</v>
      </c>
      <c r="BA477" s="361">
        <f ca="1">AI477*'Donnees d''entrée'!$C$515</f>
        <v>0</v>
      </c>
      <c r="BB477" s="361">
        <f ca="1">AK477*'Donnees d''entrée'!$C$515</f>
        <v>0</v>
      </c>
      <c r="BC477" s="296">
        <f t="shared" ca="1" si="722"/>
        <v>0</v>
      </c>
      <c r="BD477" s="296">
        <f t="shared" ca="1" si="723"/>
        <v>0</v>
      </c>
      <c r="BE477" s="296">
        <f t="shared" ca="1" si="724"/>
        <v>0</v>
      </c>
      <c r="BF477" s="488">
        <f t="shared" si="725"/>
        <v>0</v>
      </c>
      <c r="BG477" s="296">
        <f t="shared" ca="1" si="726"/>
        <v>0</v>
      </c>
      <c r="BH477" s="296">
        <f t="shared" ca="1" si="727"/>
        <v>0</v>
      </c>
      <c r="BI477" s="296">
        <f t="shared" ca="1" si="728"/>
        <v>0</v>
      </c>
      <c r="BJ477" s="296">
        <f t="shared" ca="1" si="729"/>
        <v>0</v>
      </c>
      <c r="BK477" s="296">
        <f t="shared" ca="1" si="730"/>
        <v>0</v>
      </c>
      <c r="BL477" s="296">
        <f t="shared" ca="1" si="731"/>
        <v>0</v>
      </c>
      <c r="BM477" s="487">
        <f t="shared" ca="1" si="732"/>
        <v>0</v>
      </c>
      <c r="BN477" s="487">
        <f t="shared" ca="1" si="733"/>
        <v>0</v>
      </c>
      <c r="BO477" s="487">
        <f t="shared" ca="1" si="734"/>
        <v>0</v>
      </c>
      <c r="BP477" s="487">
        <f t="shared" ca="1" si="735"/>
        <v>0</v>
      </c>
      <c r="BQ477" s="487">
        <f t="shared" ca="1" si="736"/>
        <v>0</v>
      </c>
      <c r="BR477" s="487">
        <f t="shared" ca="1" si="737"/>
        <v>0</v>
      </c>
      <c r="BS477" s="487">
        <f t="shared" ca="1" si="738"/>
        <v>0</v>
      </c>
      <c r="BT477" s="487">
        <f t="shared" ca="1" si="702"/>
        <v>0</v>
      </c>
      <c r="BU477" s="487">
        <f t="shared" ca="1" si="702"/>
        <v>0</v>
      </c>
      <c r="BV477" s="361">
        <f ca="1">BM477*'Donnees d''entrée'!$C$511</f>
        <v>0</v>
      </c>
      <c r="BW477" s="296">
        <f ca="1">BO477*'Donnees d''entrée'!$C$511</f>
        <v>0</v>
      </c>
      <c r="BX477" s="296">
        <f ca="1">BQ477*'Donnees d''entrée'!$C$512</f>
        <v>0</v>
      </c>
      <c r="BY477" s="296">
        <f ca="1">IF(ISERROR(AH53*'Donnees d''entrée'!$C$674*(BN477/(BN477+BP477+BR477))),0,AH53*'Donnees d''entrée'!$C$674*(BN477/(BN477+BP477+BR477)))</f>
        <v>0</v>
      </c>
      <c r="BZ477" s="361">
        <f ca="1">IF(ISERROR(AH53*'Donnees d''entrée'!$C$674*(BP477/(BN477+BP477+BR477))),0,AH53*'Donnees d''entrée'!$C$674*(BP477/(BN477+BP477+BR477)))</f>
        <v>0</v>
      </c>
      <c r="CA477" s="361">
        <f ca="1">IF(ISERROR(AH53*'Donnees d''entrée'!$C$674*(BR477/(BN477+BP477+BR477))),0,AH53*'Donnees d''entrée'!$C$674*(BR477/(BN477+BP477+BR477)))</f>
        <v>0</v>
      </c>
      <c r="CB477" s="361">
        <f ca="1">BM477*'Donnees d''entrée'!$C$513</f>
        <v>0</v>
      </c>
      <c r="CC477" s="361">
        <f ca="1">BO477*'Donnees d''entrée'!$C$513</f>
        <v>0</v>
      </c>
      <c r="CD477" s="361">
        <f ca="1">BQ477*'Donnees d''entrée'!$C$514</f>
        <v>0</v>
      </c>
      <c r="CE477" s="361">
        <f ca="1">BM477*'Donnees d''entrée'!$C$515</f>
        <v>0</v>
      </c>
      <c r="CF477" s="361">
        <f ca="1">BO477*'Donnees d''entrée'!$C$515</f>
        <v>0</v>
      </c>
      <c r="CG477" s="296">
        <f t="shared" ca="1" si="739"/>
        <v>0</v>
      </c>
      <c r="CH477" s="296">
        <f t="shared" ca="1" si="740"/>
        <v>0</v>
      </c>
      <c r="CI477" s="296">
        <f t="shared" ca="1" si="741"/>
        <v>0</v>
      </c>
      <c r="CJ477" s="488">
        <f t="shared" si="742"/>
        <v>0</v>
      </c>
      <c r="CK477" s="296">
        <f t="shared" ca="1" si="743"/>
        <v>0</v>
      </c>
      <c r="CL477" s="296">
        <f t="shared" ca="1" si="744"/>
        <v>0</v>
      </c>
      <c r="CM477" s="296">
        <f t="shared" ca="1" si="745"/>
        <v>0</v>
      </c>
      <c r="CN477" s="296">
        <f t="shared" ca="1" si="746"/>
        <v>0</v>
      </c>
      <c r="CO477" s="296">
        <f t="shared" ca="1" si="747"/>
        <v>0</v>
      </c>
      <c r="CP477" s="296">
        <f t="shared" ca="1" si="748"/>
        <v>0</v>
      </c>
      <c r="CQ477" s="487">
        <f t="shared" ca="1" si="749"/>
        <v>0</v>
      </c>
      <c r="CR477" s="487">
        <f t="shared" ca="1" si="750"/>
        <v>0</v>
      </c>
      <c r="CS477" s="487">
        <f t="shared" ca="1" si="751"/>
        <v>0</v>
      </c>
      <c r="CT477" s="487">
        <f t="shared" ca="1" si="752"/>
        <v>0</v>
      </c>
      <c r="CU477" s="487">
        <f t="shared" ca="1" si="753"/>
        <v>0</v>
      </c>
      <c r="CV477" s="487">
        <f t="shared" ca="1" si="754"/>
        <v>0</v>
      </c>
      <c r="CW477" s="487">
        <f t="shared" ca="1" si="755"/>
        <v>0</v>
      </c>
      <c r="CX477" s="487">
        <f t="shared" ca="1" si="756"/>
        <v>0</v>
      </c>
      <c r="CY477" s="487">
        <f t="shared" ca="1" si="757"/>
        <v>0</v>
      </c>
      <c r="CZ477" s="361">
        <f ca="1">CQ477*'Donnees d''entrée'!$C$511</f>
        <v>0</v>
      </c>
      <c r="DA477" s="296">
        <f ca="1">CS477*'Donnees d''entrée'!$C$511</f>
        <v>0</v>
      </c>
      <c r="DB477" s="296">
        <f ca="1">CU477*'Donnees d''entrée'!$C$512</f>
        <v>0</v>
      </c>
      <c r="DC477" s="296">
        <f ca="1">IF(ISERROR(AT53*'Donnees d''entrée'!$C$674*(CR477/(CR477+CT477+CV477))),0,AT53*'Donnees d''entrée'!$C$674*(CR477/(CR477+CT477+CV477)))</f>
        <v>0</v>
      </c>
      <c r="DD477" s="361">
        <f ca="1">IF(ISERROR(AT53*'Donnees d''entrée'!$C$674*(CT477/(CR477+CT477+CV477))),0,AT53*'Donnees d''entrée'!$C$674*(CT477/(CR477+CT477+CV477)))</f>
        <v>0</v>
      </c>
      <c r="DE477" s="361">
        <f ca="1">IF(ISERROR(AT53*'Donnees d''entrée'!$C$674*(CV477/(CR477+CT477+CV477))),0,AT53*'Donnees d''entrée'!$C$674*(CV477/(CR477+CT477+CV477)))</f>
        <v>0</v>
      </c>
      <c r="DF477" s="361">
        <f ca="1">CQ477*'Donnees d''entrée'!$C$513</f>
        <v>0</v>
      </c>
      <c r="DG477" s="361">
        <f ca="1">CS477*'Donnees d''entrée'!$C$513</f>
        <v>0</v>
      </c>
      <c r="DH477" s="361">
        <f ca="1">CU477*'Donnees d''entrée'!$C$514</f>
        <v>0</v>
      </c>
      <c r="DI477" s="361">
        <f ca="1">CQ477*'Donnees d''entrée'!$C$515</f>
        <v>0</v>
      </c>
      <c r="DJ477" s="361">
        <f ca="1">CS477*'Donnees d''entrée'!$C$515</f>
        <v>0</v>
      </c>
      <c r="DK477" s="296">
        <f t="shared" ca="1" si="758"/>
        <v>0</v>
      </c>
      <c r="DL477" s="296">
        <f t="shared" ca="1" si="759"/>
        <v>0</v>
      </c>
      <c r="DM477" s="296">
        <f t="shared" ca="1" si="760"/>
        <v>0</v>
      </c>
      <c r="DN477" s="488">
        <f t="shared" si="761"/>
        <v>0</v>
      </c>
      <c r="DO477" s="296">
        <f t="shared" ca="1" si="762"/>
        <v>0</v>
      </c>
      <c r="DP477" s="296">
        <f t="shared" ca="1" si="763"/>
        <v>0</v>
      </c>
      <c r="DQ477" s="296">
        <f t="shared" ca="1" si="764"/>
        <v>0</v>
      </c>
      <c r="DR477" s="296">
        <f t="shared" ca="1" si="765"/>
        <v>0</v>
      </c>
      <c r="DS477" s="296">
        <f t="shared" ca="1" si="766"/>
        <v>0</v>
      </c>
      <c r="DT477" s="296">
        <f t="shared" ca="1" si="767"/>
        <v>0</v>
      </c>
      <c r="DU477" s="487">
        <f t="shared" ca="1" si="768"/>
        <v>0</v>
      </c>
      <c r="DV477" s="487">
        <f t="shared" ca="1" si="769"/>
        <v>0</v>
      </c>
      <c r="DW477" s="487">
        <f t="shared" ca="1" si="770"/>
        <v>0</v>
      </c>
      <c r="DX477" s="487">
        <f t="shared" ca="1" si="771"/>
        <v>0</v>
      </c>
      <c r="DY477" s="487">
        <f t="shared" ca="1" si="772"/>
        <v>0</v>
      </c>
      <c r="DZ477" s="487">
        <f t="shared" ca="1" si="773"/>
        <v>0</v>
      </c>
      <c r="EA477" s="487">
        <f t="shared" ca="1" si="774"/>
        <v>0</v>
      </c>
      <c r="EB477" s="487">
        <f t="shared" ca="1" si="775"/>
        <v>0</v>
      </c>
      <c r="EC477" s="487">
        <f t="shared" ca="1" si="776"/>
        <v>0</v>
      </c>
      <c r="ED477" s="361">
        <f ca="1">DU477*'Donnees d''entrée'!$C$511</f>
        <v>0</v>
      </c>
      <c r="EE477" s="296">
        <f ca="1">DW477*'Donnees d''entrée'!$C$511</f>
        <v>0</v>
      </c>
      <c r="EF477" s="296">
        <f ca="1">DY477*'Donnees d''entrée'!$C$512</f>
        <v>0</v>
      </c>
      <c r="EG477" s="296">
        <f ca="1">IF(ISERROR(BF53*'Donnees d''entrée'!$C$674*(DV477/(DV477+DX477+DZ477))),0,BF53*'Donnees d''entrée'!$C$674*(DV477/(DV477+DX477+DZ477)))</f>
        <v>0</v>
      </c>
      <c r="EH477" s="361">
        <f ca="1">IF(ISERROR(BF53*'Donnees d''entrée'!$C$674*(DX477/(DV477+DX477+DZ477))),0,BF53*'Donnees d''entrée'!$C$674*(DX477/(DV477+DX477+DZ477)))</f>
        <v>0</v>
      </c>
      <c r="EI477" s="361">
        <f ca="1">IF(ISERROR(BF53*'Donnees d''entrée'!$C$674*(DZ477/(DV477+DX477+DZ477))),0,BF53*'Donnees d''entrée'!$C$674*(DZ477/(DV477+DX477+DZ477)))</f>
        <v>0</v>
      </c>
      <c r="EJ477" s="361">
        <f ca="1">DU477*'Donnees d''entrée'!$C$513</f>
        <v>0</v>
      </c>
      <c r="EK477" s="361">
        <f ca="1">DW477*'Donnees d''entrée'!$C$513</f>
        <v>0</v>
      </c>
      <c r="EL477" s="361">
        <f ca="1">DY477*'Donnees d''entrée'!$C$514</f>
        <v>0</v>
      </c>
      <c r="EM477" s="361">
        <f ca="1">DU477*'Donnees d''entrée'!$C$515</f>
        <v>0</v>
      </c>
      <c r="EN477" s="361">
        <f ca="1">DW477*'Donnees d''entrée'!$C$515</f>
        <v>0</v>
      </c>
      <c r="EO477" s="296">
        <f t="shared" ca="1" si="777"/>
        <v>0</v>
      </c>
      <c r="EP477" s="296">
        <f t="shared" ca="1" si="778"/>
        <v>0</v>
      </c>
      <c r="EQ477" s="296">
        <f t="shared" ca="1" si="779"/>
        <v>0</v>
      </c>
      <c r="ER477" s="488">
        <f t="shared" si="780"/>
        <v>0</v>
      </c>
      <c r="ES477" s="296">
        <f t="shared" ca="1" si="781"/>
        <v>0</v>
      </c>
      <c r="ET477" s="296">
        <f t="shared" ca="1" si="782"/>
        <v>0</v>
      </c>
      <c r="EU477" s="296">
        <f t="shared" ca="1" si="783"/>
        <v>0</v>
      </c>
      <c r="EV477" s="296">
        <f t="shared" ca="1" si="784"/>
        <v>0</v>
      </c>
      <c r="EW477" s="296">
        <f t="shared" ca="1" si="785"/>
        <v>0</v>
      </c>
      <c r="EX477" s="296">
        <f t="shared" ca="1" si="786"/>
        <v>0</v>
      </c>
      <c r="EZ477" s="489">
        <f t="shared" ca="1" si="787"/>
        <v>0</v>
      </c>
    </row>
    <row r="478" spans="1:156" x14ac:dyDescent="0.25">
      <c r="A478" s="279">
        <v>9</v>
      </c>
      <c r="B478" s="487">
        <f t="shared" ref="B478:E478" ca="1" si="794">B453</f>
        <v>0</v>
      </c>
      <c r="C478" s="487">
        <f t="shared" ca="1" si="794"/>
        <v>0</v>
      </c>
      <c r="D478" s="487">
        <f t="shared" ca="1" si="794"/>
        <v>0</v>
      </c>
      <c r="E478" s="487">
        <f t="shared" ca="1" si="794"/>
        <v>0</v>
      </c>
      <c r="F478" s="487">
        <f t="shared" ca="1" si="706"/>
        <v>0</v>
      </c>
      <c r="G478" s="487">
        <f t="shared" ca="1" si="707"/>
        <v>0</v>
      </c>
      <c r="H478" s="487">
        <f t="shared" ca="1" si="708"/>
        <v>0</v>
      </c>
      <c r="I478" s="487">
        <f t="shared" ca="1" si="709"/>
        <v>0</v>
      </c>
      <c r="J478" s="487">
        <f t="shared" ca="1" si="710"/>
        <v>0</v>
      </c>
      <c r="K478" s="361">
        <f ca="1">B478*'Donnees d''entrée'!$C$511</f>
        <v>0</v>
      </c>
      <c r="L478" s="296">
        <f ca="1">D478*'Donnees d''entrée'!$C$511</f>
        <v>0</v>
      </c>
      <c r="M478" s="296">
        <f ca="1">F478*'Donnees d''entrée'!$C$512</f>
        <v>0</v>
      </c>
      <c r="N478" s="296">
        <f ca="1">IF(ISERROR(J54*'Donnees d''entrée'!$C$674*(C478/(C478+E478+G478))),0,J54*'Donnees d''entrée'!$C$674*(C478/(C478+E478+G478)))</f>
        <v>0</v>
      </c>
      <c r="O478" s="361">
        <f ca="1">IF(ISERROR(J54*'Donnees d''entrée'!$C$674*(E478/(C478+E478+G478))),0,J54*'Donnees d''entrée'!$C$674*(E478/(C478+E478+G478)))</f>
        <v>0</v>
      </c>
      <c r="P478" s="361">
        <f ca="1">IF(ISERROR(J54*'Donnees d''entrée'!$C$674*(G478/(C478+E478+G478))),0,J54*'Donnees d''entrée'!$C$674*(G478/(C478+E478+G478)))</f>
        <v>0</v>
      </c>
      <c r="Q478" s="361">
        <f ca="1">B478*'Donnees d''entrée'!$C$513</f>
        <v>0</v>
      </c>
      <c r="R478" s="361">
        <f ca="1">D478*'Donnees d''entrée'!$C$513</f>
        <v>0</v>
      </c>
      <c r="S478" s="361">
        <f ca="1">F478*'Donnees d''entrée'!$C$514</f>
        <v>0</v>
      </c>
      <c r="T478" s="361">
        <f ca="1">B478*'Donnees d''entrée'!$C$515</f>
        <v>0</v>
      </c>
      <c r="U478" s="361">
        <f ca="1">D478*'Donnees d''entrée'!$C$515</f>
        <v>0</v>
      </c>
      <c r="V478" s="296">
        <f t="shared" ca="1" si="711"/>
        <v>0</v>
      </c>
      <c r="W478" s="296">
        <f t="shared" ca="1" si="712"/>
        <v>0</v>
      </c>
      <c r="X478" s="296">
        <f t="shared" ca="1" si="713"/>
        <v>0</v>
      </c>
      <c r="Y478" s="488">
        <f t="shared" si="714"/>
        <v>0</v>
      </c>
      <c r="Z478" s="490">
        <f>'Donnees d''entrée'!$D$541</f>
        <v>0.4</v>
      </c>
      <c r="AA478" s="490">
        <f>'Donnees d''entrée'!$D$541</f>
        <v>0.4</v>
      </c>
      <c r="AB478" s="490">
        <f>'Donnees d''entrée'!$D$525</f>
        <v>0.4</v>
      </c>
      <c r="AC478" s="296">
        <f t="shared" ca="1" si="715"/>
        <v>0</v>
      </c>
      <c r="AD478" s="296">
        <f t="shared" ca="1" si="716"/>
        <v>0</v>
      </c>
      <c r="AE478" s="296">
        <f t="shared" ca="1" si="717"/>
        <v>0</v>
      </c>
      <c r="AF478" s="296">
        <f t="shared" ca="1" si="696"/>
        <v>0</v>
      </c>
      <c r="AG478" s="296">
        <f t="shared" ca="1" si="697"/>
        <v>0</v>
      </c>
      <c r="AH478" s="296">
        <f t="shared" ca="1" si="698"/>
        <v>0</v>
      </c>
      <c r="AI478" s="487">
        <f t="shared" ca="1" si="718"/>
        <v>0</v>
      </c>
      <c r="AJ478" s="487">
        <f t="shared" ca="1" si="699"/>
        <v>0</v>
      </c>
      <c r="AK478" s="487">
        <f t="shared" ca="1" si="699"/>
        <v>0</v>
      </c>
      <c r="AL478" s="487">
        <f t="shared" ca="1" si="699"/>
        <v>0</v>
      </c>
      <c r="AM478" s="487">
        <f t="shared" ca="1" si="719"/>
        <v>0</v>
      </c>
      <c r="AN478" s="487">
        <f t="shared" ca="1" si="720"/>
        <v>0</v>
      </c>
      <c r="AO478" s="487">
        <f t="shared" ca="1" si="721"/>
        <v>0</v>
      </c>
      <c r="AP478" s="487">
        <f t="shared" ca="1" si="700"/>
        <v>0</v>
      </c>
      <c r="AQ478" s="487">
        <f t="shared" ca="1" si="700"/>
        <v>0</v>
      </c>
      <c r="AR478" s="361">
        <f ca="1">AI478*'Donnees d''entrée'!$C$511</f>
        <v>0</v>
      </c>
      <c r="AS478" s="296">
        <f ca="1">AK478*'Donnees d''entrée'!$C$511</f>
        <v>0</v>
      </c>
      <c r="AT478" s="296">
        <f ca="1">AM478*'Donnees d''entrée'!$C$512</f>
        <v>0</v>
      </c>
      <c r="AU478" s="296">
        <f ca="1">IF(ISERROR(V54*'Donnees d''entrée'!$C$674*(AJ478/(AJ478+AL478+AN478))),0,V54*'Donnees d''entrée'!$C$674*(AJ478/(AJ478+AL478+AN478)))</f>
        <v>0</v>
      </c>
      <c r="AV478" s="361">
        <f ca="1">IF(ISERROR(V54*'Donnees d''entrée'!$C$674*(AL478/(AJ478+AL478+AN478))),0,V54*'Donnees d''entrée'!$C$674*(AL478/(AJ478+AL478+AN478)))</f>
        <v>0</v>
      </c>
      <c r="AW478" s="361">
        <f ca="1">IF(ISERROR(V54*'Donnees d''entrée'!$C$674*(AN478/(AJ478+AL478+AN478))),0,V54*'Donnees d''entrée'!$C$674*(AN478/(AJ478+AL478+AN478)))</f>
        <v>0</v>
      </c>
      <c r="AX478" s="361">
        <f ca="1">AI478*'Donnees d''entrée'!$C$513</f>
        <v>0</v>
      </c>
      <c r="AY478" s="361">
        <f ca="1">AK478*'Donnees d''entrée'!$C$513</f>
        <v>0</v>
      </c>
      <c r="AZ478" s="361">
        <f ca="1">AM478*'Donnees d''entrée'!$C$514</f>
        <v>0</v>
      </c>
      <c r="BA478" s="361">
        <f ca="1">AI478*'Donnees d''entrée'!$C$515</f>
        <v>0</v>
      </c>
      <c r="BB478" s="361">
        <f ca="1">AK478*'Donnees d''entrée'!$C$515</f>
        <v>0</v>
      </c>
      <c r="BC478" s="296">
        <f t="shared" ca="1" si="722"/>
        <v>0</v>
      </c>
      <c r="BD478" s="296">
        <f t="shared" ca="1" si="723"/>
        <v>0</v>
      </c>
      <c r="BE478" s="296">
        <f t="shared" ca="1" si="724"/>
        <v>0</v>
      </c>
      <c r="BF478" s="488">
        <f t="shared" si="725"/>
        <v>0</v>
      </c>
      <c r="BG478" s="296">
        <f t="shared" ca="1" si="726"/>
        <v>0</v>
      </c>
      <c r="BH478" s="296">
        <f t="shared" ca="1" si="727"/>
        <v>0</v>
      </c>
      <c r="BI478" s="296">
        <f t="shared" ca="1" si="728"/>
        <v>0</v>
      </c>
      <c r="BJ478" s="296">
        <f t="shared" ca="1" si="729"/>
        <v>0</v>
      </c>
      <c r="BK478" s="296">
        <f t="shared" ca="1" si="730"/>
        <v>0</v>
      </c>
      <c r="BL478" s="296">
        <f t="shared" ca="1" si="731"/>
        <v>0</v>
      </c>
      <c r="BM478" s="487">
        <f t="shared" ca="1" si="732"/>
        <v>0</v>
      </c>
      <c r="BN478" s="487">
        <f t="shared" ca="1" si="733"/>
        <v>0</v>
      </c>
      <c r="BO478" s="487">
        <f t="shared" ca="1" si="734"/>
        <v>0</v>
      </c>
      <c r="BP478" s="487">
        <f t="shared" ca="1" si="735"/>
        <v>0</v>
      </c>
      <c r="BQ478" s="487">
        <f t="shared" ca="1" si="736"/>
        <v>0</v>
      </c>
      <c r="BR478" s="487">
        <f t="shared" ca="1" si="737"/>
        <v>0</v>
      </c>
      <c r="BS478" s="487">
        <f t="shared" ca="1" si="738"/>
        <v>0</v>
      </c>
      <c r="BT478" s="487">
        <f t="shared" ca="1" si="702"/>
        <v>0</v>
      </c>
      <c r="BU478" s="487">
        <f t="shared" ca="1" si="702"/>
        <v>0</v>
      </c>
      <c r="BV478" s="361">
        <f ca="1">BM478*'Donnees d''entrée'!$C$511</f>
        <v>0</v>
      </c>
      <c r="BW478" s="296">
        <f ca="1">BO478*'Donnees d''entrée'!$C$511</f>
        <v>0</v>
      </c>
      <c r="BX478" s="296">
        <f ca="1">BQ478*'Donnees d''entrée'!$C$512</f>
        <v>0</v>
      </c>
      <c r="BY478" s="296">
        <f ca="1">IF(ISERROR(AH54*'Donnees d''entrée'!$C$674*(BN478/(BN478+BP478+BR478))),0,AH54*'Donnees d''entrée'!$C$674*(BN478/(BN478+BP478+BR478)))</f>
        <v>0</v>
      </c>
      <c r="BZ478" s="361">
        <f ca="1">IF(ISERROR(AH54*'Donnees d''entrée'!$C$674*(BP478/(BN478+BP478+BR478))),0,AH54*'Donnees d''entrée'!$C$674*(BP478/(BN478+BP478+BR478)))</f>
        <v>0</v>
      </c>
      <c r="CA478" s="361">
        <f ca="1">IF(ISERROR(AH54*'Donnees d''entrée'!$C$674*(BR478/(BN478+BP478+BR478))),0,AH54*'Donnees d''entrée'!$C$674*(BR478/(BN478+BP478+BR478)))</f>
        <v>0</v>
      </c>
      <c r="CB478" s="361">
        <f ca="1">BM478*'Donnees d''entrée'!$C$513</f>
        <v>0</v>
      </c>
      <c r="CC478" s="361">
        <f ca="1">BO478*'Donnees d''entrée'!$C$513</f>
        <v>0</v>
      </c>
      <c r="CD478" s="361">
        <f ca="1">BQ478*'Donnees d''entrée'!$C$514</f>
        <v>0</v>
      </c>
      <c r="CE478" s="361">
        <f ca="1">BM478*'Donnees d''entrée'!$C$515</f>
        <v>0</v>
      </c>
      <c r="CF478" s="361">
        <f ca="1">BO478*'Donnees d''entrée'!$C$515</f>
        <v>0</v>
      </c>
      <c r="CG478" s="296">
        <f t="shared" ca="1" si="739"/>
        <v>0</v>
      </c>
      <c r="CH478" s="296">
        <f t="shared" ca="1" si="740"/>
        <v>0</v>
      </c>
      <c r="CI478" s="296">
        <f t="shared" ca="1" si="741"/>
        <v>0</v>
      </c>
      <c r="CJ478" s="488">
        <f t="shared" si="742"/>
        <v>0</v>
      </c>
      <c r="CK478" s="296">
        <f t="shared" ca="1" si="743"/>
        <v>0</v>
      </c>
      <c r="CL478" s="296">
        <f t="shared" ca="1" si="744"/>
        <v>0</v>
      </c>
      <c r="CM478" s="296">
        <f t="shared" ca="1" si="745"/>
        <v>0</v>
      </c>
      <c r="CN478" s="296">
        <f t="shared" ca="1" si="746"/>
        <v>0</v>
      </c>
      <c r="CO478" s="296">
        <f t="shared" ca="1" si="747"/>
        <v>0</v>
      </c>
      <c r="CP478" s="296">
        <f t="shared" ca="1" si="748"/>
        <v>0</v>
      </c>
      <c r="CQ478" s="487">
        <f t="shared" ca="1" si="749"/>
        <v>0</v>
      </c>
      <c r="CR478" s="487">
        <f t="shared" ca="1" si="750"/>
        <v>0</v>
      </c>
      <c r="CS478" s="487">
        <f t="shared" ca="1" si="751"/>
        <v>0</v>
      </c>
      <c r="CT478" s="487">
        <f t="shared" ca="1" si="752"/>
        <v>0</v>
      </c>
      <c r="CU478" s="487">
        <f t="shared" ca="1" si="753"/>
        <v>0</v>
      </c>
      <c r="CV478" s="487">
        <f t="shared" ca="1" si="754"/>
        <v>0</v>
      </c>
      <c r="CW478" s="487">
        <f t="shared" ca="1" si="755"/>
        <v>0</v>
      </c>
      <c r="CX478" s="487">
        <f t="shared" ca="1" si="756"/>
        <v>0</v>
      </c>
      <c r="CY478" s="487">
        <f t="shared" ca="1" si="757"/>
        <v>0</v>
      </c>
      <c r="CZ478" s="361">
        <f ca="1">CQ478*'Donnees d''entrée'!$C$511</f>
        <v>0</v>
      </c>
      <c r="DA478" s="296">
        <f ca="1">CS478*'Donnees d''entrée'!$C$511</f>
        <v>0</v>
      </c>
      <c r="DB478" s="296">
        <f ca="1">CU478*'Donnees d''entrée'!$C$512</f>
        <v>0</v>
      </c>
      <c r="DC478" s="296">
        <f ca="1">IF(ISERROR(AT54*'Donnees d''entrée'!$C$674*(CR478/(CR478+CT478+CV478))),0,AT54*'Donnees d''entrée'!$C$674*(CR478/(CR478+CT478+CV478)))</f>
        <v>0</v>
      </c>
      <c r="DD478" s="361">
        <f ca="1">IF(ISERROR(AT54*'Donnees d''entrée'!$C$674*(CT478/(CR478+CT478+CV478))),0,AT54*'Donnees d''entrée'!$C$674*(CT478/(CR478+CT478+CV478)))</f>
        <v>0</v>
      </c>
      <c r="DE478" s="361">
        <f ca="1">IF(ISERROR(AT54*'Donnees d''entrée'!$C$674*(CV478/(CR478+CT478+CV478))),0,AT54*'Donnees d''entrée'!$C$674*(CV478/(CR478+CT478+CV478)))</f>
        <v>0</v>
      </c>
      <c r="DF478" s="361">
        <f ca="1">CQ478*'Donnees d''entrée'!$C$513</f>
        <v>0</v>
      </c>
      <c r="DG478" s="361">
        <f ca="1">CS478*'Donnees d''entrée'!$C$513</f>
        <v>0</v>
      </c>
      <c r="DH478" s="361">
        <f ca="1">CU478*'Donnees d''entrée'!$C$514</f>
        <v>0</v>
      </c>
      <c r="DI478" s="361">
        <f ca="1">CQ478*'Donnees d''entrée'!$C$515</f>
        <v>0</v>
      </c>
      <c r="DJ478" s="361">
        <f ca="1">CS478*'Donnees d''entrée'!$C$515</f>
        <v>0</v>
      </c>
      <c r="DK478" s="296">
        <f t="shared" ca="1" si="758"/>
        <v>0</v>
      </c>
      <c r="DL478" s="296">
        <f t="shared" ca="1" si="759"/>
        <v>0</v>
      </c>
      <c r="DM478" s="296">
        <f t="shared" ca="1" si="760"/>
        <v>0</v>
      </c>
      <c r="DN478" s="488">
        <f t="shared" si="761"/>
        <v>0</v>
      </c>
      <c r="DO478" s="296">
        <f t="shared" ca="1" si="762"/>
        <v>0</v>
      </c>
      <c r="DP478" s="296">
        <f t="shared" ca="1" si="763"/>
        <v>0</v>
      </c>
      <c r="DQ478" s="296">
        <f t="shared" ca="1" si="764"/>
        <v>0</v>
      </c>
      <c r="DR478" s="296">
        <f t="shared" ca="1" si="765"/>
        <v>0</v>
      </c>
      <c r="DS478" s="296">
        <f t="shared" ca="1" si="766"/>
        <v>0</v>
      </c>
      <c r="DT478" s="296">
        <f t="shared" ca="1" si="767"/>
        <v>0</v>
      </c>
      <c r="DU478" s="487">
        <f t="shared" ca="1" si="768"/>
        <v>0</v>
      </c>
      <c r="DV478" s="487">
        <f t="shared" ca="1" si="769"/>
        <v>0</v>
      </c>
      <c r="DW478" s="487">
        <f t="shared" ca="1" si="770"/>
        <v>0</v>
      </c>
      <c r="DX478" s="487">
        <f t="shared" ca="1" si="771"/>
        <v>0</v>
      </c>
      <c r="DY478" s="487">
        <f t="shared" ca="1" si="772"/>
        <v>0</v>
      </c>
      <c r="DZ478" s="487">
        <f t="shared" ca="1" si="773"/>
        <v>0</v>
      </c>
      <c r="EA478" s="487">
        <f t="shared" ca="1" si="774"/>
        <v>0</v>
      </c>
      <c r="EB478" s="487">
        <f t="shared" ca="1" si="775"/>
        <v>0</v>
      </c>
      <c r="EC478" s="487">
        <f t="shared" ca="1" si="776"/>
        <v>0</v>
      </c>
      <c r="ED478" s="361">
        <f ca="1">DU478*'Donnees d''entrée'!$C$511</f>
        <v>0</v>
      </c>
      <c r="EE478" s="296">
        <f ca="1">DW478*'Donnees d''entrée'!$C$511</f>
        <v>0</v>
      </c>
      <c r="EF478" s="296">
        <f ca="1">DY478*'Donnees d''entrée'!$C$512</f>
        <v>0</v>
      </c>
      <c r="EG478" s="296">
        <f ca="1">IF(ISERROR(BF54*'Donnees d''entrée'!$C$674*(DV478/(DV478+DX478+DZ478))),0,BF54*'Donnees d''entrée'!$C$674*(DV478/(DV478+DX478+DZ478)))</f>
        <v>0</v>
      </c>
      <c r="EH478" s="361">
        <f ca="1">IF(ISERROR(BF54*'Donnees d''entrée'!$C$674*(DX478/(DV478+DX478+DZ478))),0,BF54*'Donnees d''entrée'!$C$674*(DX478/(DV478+DX478+DZ478)))</f>
        <v>0</v>
      </c>
      <c r="EI478" s="361">
        <f ca="1">IF(ISERROR(BF54*'Donnees d''entrée'!$C$674*(DZ478/(DV478+DX478+DZ478))),0,BF54*'Donnees d''entrée'!$C$674*(DZ478/(DV478+DX478+DZ478)))</f>
        <v>0</v>
      </c>
      <c r="EJ478" s="361">
        <f ca="1">DU478*'Donnees d''entrée'!$C$513</f>
        <v>0</v>
      </c>
      <c r="EK478" s="361">
        <f ca="1">DW478*'Donnees d''entrée'!$C$513</f>
        <v>0</v>
      </c>
      <c r="EL478" s="361">
        <f ca="1">DY478*'Donnees d''entrée'!$C$514</f>
        <v>0</v>
      </c>
      <c r="EM478" s="361">
        <f ca="1">DU478*'Donnees d''entrée'!$C$515</f>
        <v>0</v>
      </c>
      <c r="EN478" s="361">
        <f ca="1">DW478*'Donnees d''entrée'!$C$515</f>
        <v>0</v>
      </c>
      <c r="EO478" s="296">
        <f t="shared" ca="1" si="777"/>
        <v>0</v>
      </c>
      <c r="EP478" s="296">
        <f t="shared" ca="1" si="778"/>
        <v>0</v>
      </c>
      <c r="EQ478" s="296">
        <f t="shared" ca="1" si="779"/>
        <v>0</v>
      </c>
      <c r="ER478" s="488">
        <f t="shared" si="780"/>
        <v>0</v>
      </c>
      <c r="ES478" s="296">
        <f t="shared" ca="1" si="781"/>
        <v>0</v>
      </c>
      <c r="ET478" s="296">
        <f t="shared" ca="1" si="782"/>
        <v>0</v>
      </c>
      <c r="EU478" s="296">
        <f t="shared" ca="1" si="783"/>
        <v>0</v>
      </c>
      <c r="EV478" s="296">
        <f t="shared" ca="1" si="784"/>
        <v>0</v>
      </c>
      <c r="EW478" s="296">
        <f t="shared" ca="1" si="785"/>
        <v>0</v>
      </c>
      <c r="EX478" s="296">
        <f t="shared" ca="1" si="786"/>
        <v>0</v>
      </c>
      <c r="EZ478" s="489">
        <f t="shared" ca="1" si="787"/>
        <v>0</v>
      </c>
    </row>
    <row r="479" spans="1:156" x14ac:dyDescent="0.25">
      <c r="A479" s="279">
        <v>10</v>
      </c>
      <c r="B479" s="487">
        <f t="shared" ref="B479:E479" ca="1" si="795">B454</f>
        <v>0</v>
      </c>
      <c r="C479" s="487">
        <f t="shared" ca="1" si="795"/>
        <v>0</v>
      </c>
      <c r="D479" s="487">
        <f t="shared" ca="1" si="795"/>
        <v>0</v>
      </c>
      <c r="E479" s="487">
        <f t="shared" ca="1" si="795"/>
        <v>0</v>
      </c>
      <c r="F479" s="487">
        <f t="shared" ca="1" si="706"/>
        <v>0</v>
      </c>
      <c r="G479" s="487">
        <f t="shared" ca="1" si="707"/>
        <v>0</v>
      </c>
      <c r="H479" s="487">
        <f t="shared" ca="1" si="708"/>
        <v>0</v>
      </c>
      <c r="I479" s="487">
        <f t="shared" ca="1" si="709"/>
        <v>0</v>
      </c>
      <c r="J479" s="487">
        <f t="shared" ca="1" si="710"/>
        <v>0</v>
      </c>
      <c r="K479" s="361">
        <f ca="1">B479*'Donnees d''entrée'!$C$511</f>
        <v>0</v>
      </c>
      <c r="L479" s="296">
        <f ca="1">D479*'Donnees d''entrée'!$C$511</f>
        <v>0</v>
      </c>
      <c r="M479" s="296">
        <f ca="1">F479*'Donnees d''entrée'!$C$512</f>
        <v>0</v>
      </c>
      <c r="N479" s="296">
        <f ca="1">IF(ISERROR(J55*'Donnees d''entrée'!$C$674*(C479/(C479+E479+G479))),0,J55*'Donnees d''entrée'!$C$674*(C479/(C479+E479+G479)))</f>
        <v>0</v>
      </c>
      <c r="O479" s="361">
        <f ca="1">IF(ISERROR(J55*'Donnees d''entrée'!$C$674*(E479/(C479+E479+G479))),0,J55*'Donnees d''entrée'!$C$674*(E479/(C479+E479+G479)))</f>
        <v>0</v>
      </c>
      <c r="P479" s="361">
        <f ca="1">IF(ISERROR(J55*'Donnees d''entrée'!$C$674*(G479/(C479+E479+G479))),0,J55*'Donnees d''entrée'!$C$674*(G479/(C479+E479+G479)))</f>
        <v>0</v>
      </c>
      <c r="Q479" s="361">
        <f ca="1">B479*'Donnees d''entrée'!$C$513</f>
        <v>0</v>
      </c>
      <c r="R479" s="361">
        <f ca="1">D479*'Donnees d''entrée'!$C$513</f>
        <v>0</v>
      </c>
      <c r="S479" s="361">
        <f ca="1">F479*'Donnees d''entrée'!$C$514</f>
        <v>0</v>
      </c>
      <c r="T479" s="361">
        <f ca="1">B479*'Donnees d''entrée'!$C$515</f>
        <v>0</v>
      </c>
      <c r="U479" s="361">
        <f ca="1">D479*'Donnees d''entrée'!$C$515</f>
        <v>0</v>
      </c>
      <c r="V479" s="296">
        <f t="shared" ca="1" si="711"/>
        <v>0</v>
      </c>
      <c r="W479" s="296">
        <f t="shared" ca="1" si="712"/>
        <v>0</v>
      </c>
      <c r="X479" s="296">
        <f t="shared" ca="1" si="713"/>
        <v>0</v>
      </c>
      <c r="Y479" s="488">
        <f t="shared" si="714"/>
        <v>0</v>
      </c>
      <c r="Z479" s="490">
        <f>'Donnees d''entrée'!$D$541</f>
        <v>0.4</v>
      </c>
      <c r="AA479" s="490">
        <f>'Donnees d''entrée'!$D$541</f>
        <v>0.4</v>
      </c>
      <c r="AB479" s="490">
        <f>'Donnees d''entrée'!$D$525</f>
        <v>0.4</v>
      </c>
      <c r="AC479" s="296">
        <f t="shared" ca="1" si="715"/>
        <v>0</v>
      </c>
      <c r="AD479" s="296">
        <f t="shared" ca="1" si="716"/>
        <v>0</v>
      </c>
      <c r="AE479" s="296">
        <f t="shared" ca="1" si="717"/>
        <v>0</v>
      </c>
      <c r="AF479" s="296">
        <f t="shared" ca="1" si="696"/>
        <v>0</v>
      </c>
      <c r="AG479" s="296">
        <f t="shared" ca="1" si="697"/>
        <v>0</v>
      </c>
      <c r="AH479" s="296">
        <f t="shared" ca="1" si="698"/>
        <v>0</v>
      </c>
      <c r="AI479" s="487">
        <f t="shared" ca="1" si="718"/>
        <v>0</v>
      </c>
      <c r="AJ479" s="487">
        <f t="shared" ca="1" si="699"/>
        <v>0</v>
      </c>
      <c r="AK479" s="487">
        <f t="shared" ca="1" si="699"/>
        <v>0</v>
      </c>
      <c r="AL479" s="487">
        <f t="shared" ca="1" si="699"/>
        <v>0</v>
      </c>
      <c r="AM479" s="487">
        <f t="shared" ca="1" si="719"/>
        <v>0</v>
      </c>
      <c r="AN479" s="487">
        <f t="shared" ca="1" si="720"/>
        <v>0</v>
      </c>
      <c r="AO479" s="487">
        <f t="shared" ca="1" si="721"/>
        <v>0</v>
      </c>
      <c r="AP479" s="487">
        <f t="shared" ca="1" si="700"/>
        <v>0</v>
      </c>
      <c r="AQ479" s="487">
        <f t="shared" ca="1" si="700"/>
        <v>0</v>
      </c>
      <c r="AR479" s="361">
        <f ca="1">AI479*'Donnees d''entrée'!$C$511</f>
        <v>0</v>
      </c>
      <c r="AS479" s="296">
        <f ca="1">AK479*'Donnees d''entrée'!$C$511</f>
        <v>0</v>
      </c>
      <c r="AT479" s="296">
        <f ca="1">AM479*'Donnees d''entrée'!$C$512</f>
        <v>0</v>
      </c>
      <c r="AU479" s="296">
        <f ca="1">IF(ISERROR(V55*'Donnees d''entrée'!$C$674*(AJ479/(AJ479+AL479+AN479))),0,V55*'Donnees d''entrée'!$C$674*(AJ479/(AJ479+AL479+AN479)))</f>
        <v>0</v>
      </c>
      <c r="AV479" s="361">
        <f ca="1">IF(ISERROR(V55*'Donnees d''entrée'!$C$674*(AL479/(AJ479+AL479+AN479))),0,V55*'Donnees d''entrée'!$C$674*(AL479/(AJ479+AL479+AN479)))</f>
        <v>0</v>
      </c>
      <c r="AW479" s="361">
        <f ca="1">IF(ISERROR(V55*'Donnees d''entrée'!$C$674*(AN479/(AJ479+AL479+AN479))),0,V55*'Donnees d''entrée'!$C$674*(AN479/(AJ479+AL479+AN479)))</f>
        <v>0</v>
      </c>
      <c r="AX479" s="361">
        <f ca="1">AI479*'Donnees d''entrée'!$C$513</f>
        <v>0</v>
      </c>
      <c r="AY479" s="361">
        <f ca="1">AK479*'Donnees d''entrée'!$C$513</f>
        <v>0</v>
      </c>
      <c r="AZ479" s="361">
        <f ca="1">AM479*'Donnees d''entrée'!$C$514</f>
        <v>0</v>
      </c>
      <c r="BA479" s="361">
        <f ca="1">AI479*'Donnees d''entrée'!$C$515</f>
        <v>0</v>
      </c>
      <c r="BB479" s="361">
        <f ca="1">AK479*'Donnees d''entrée'!$C$515</f>
        <v>0</v>
      </c>
      <c r="BC479" s="296">
        <f t="shared" ca="1" si="722"/>
        <v>0</v>
      </c>
      <c r="BD479" s="296">
        <f t="shared" ca="1" si="723"/>
        <v>0</v>
      </c>
      <c r="BE479" s="296">
        <f t="shared" ca="1" si="724"/>
        <v>0</v>
      </c>
      <c r="BF479" s="488">
        <f t="shared" si="725"/>
        <v>0</v>
      </c>
      <c r="BG479" s="296">
        <f t="shared" ca="1" si="726"/>
        <v>0</v>
      </c>
      <c r="BH479" s="296">
        <f t="shared" ca="1" si="727"/>
        <v>0</v>
      </c>
      <c r="BI479" s="296">
        <f t="shared" ca="1" si="728"/>
        <v>0</v>
      </c>
      <c r="BJ479" s="296">
        <f t="shared" ca="1" si="729"/>
        <v>0</v>
      </c>
      <c r="BK479" s="296">
        <f t="shared" ca="1" si="730"/>
        <v>0</v>
      </c>
      <c r="BL479" s="296">
        <f t="shared" ca="1" si="731"/>
        <v>0</v>
      </c>
      <c r="BM479" s="487">
        <f t="shared" ca="1" si="732"/>
        <v>0</v>
      </c>
      <c r="BN479" s="487">
        <f t="shared" ca="1" si="733"/>
        <v>0</v>
      </c>
      <c r="BO479" s="487">
        <f t="shared" ca="1" si="734"/>
        <v>0</v>
      </c>
      <c r="BP479" s="487">
        <f t="shared" ca="1" si="735"/>
        <v>0</v>
      </c>
      <c r="BQ479" s="487">
        <f t="shared" ca="1" si="736"/>
        <v>0</v>
      </c>
      <c r="BR479" s="487">
        <f t="shared" ca="1" si="737"/>
        <v>0</v>
      </c>
      <c r="BS479" s="487">
        <f t="shared" ca="1" si="738"/>
        <v>0</v>
      </c>
      <c r="BT479" s="487">
        <f t="shared" ca="1" si="702"/>
        <v>0</v>
      </c>
      <c r="BU479" s="487">
        <f t="shared" ca="1" si="702"/>
        <v>0</v>
      </c>
      <c r="BV479" s="361">
        <f ca="1">BM479*'Donnees d''entrée'!$C$511</f>
        <v>0</v>
      </c>
      <c r="BW479" s="296">
        <f ca="1">BO479*'Donnees d''entrée'!$C$511</f>
        <v>0</v>
      </c>
      <c r="BX479" s="296">
        <f ca="1">BQ479*'Donnees d''entrée'!$C$512</f>
        <v>0</v>
      </c>
      <c r="BY479" s="296">
        <f ca="1">IF(ISERROR(AH55*'Donnees d''entrée'!$C$674*(BN479/(BN479+BP479+BR479))),0,AH55*'Donnees d''entrée'!$C$674*(BN479/(BN479+BP479+BR479)))</f>
        <v>0</v>
      </c>
      <c r="BZ479" s="361">
        <f ca="1">IF(ISERROR(AH55*'Donnees d''entrée'!$C$674*(BP479/(BN479+BP479+BR479))),0,AH55*'Donnees d''entrée'!$C$674*(BP479/(BN479+BP479+BR479)))</f>
        <v>0</v>
      </c>
      <c r="CA479" s="361">
        <f ca="1">IF(ISERROR(AH55*'Donnees d''entrée'!$C$674*(BR479/(BN479+BP479+BR479))),0,AH55*'Donnees d''entrée'!$C$674*(BR479/(BN479+BP479+BR479)))</f>
        <v>0</v>
      </c>
      <c r="CB479" s="361">
        <f ca="1">BM479*'Donnees d''entrée'!$C$513</f>
        <v>0</v>
      </c>
      <c r="CC479" s="361">
        <f ca="1">BO479*'Donnees d''entrée'!$C$513</f>
        <v>0</v>
      </c>
      <c r="CD479" s="361">
        <f ca="1">BQ479*'Donnees d''entrée'!$C$514</f>
        <v>0</v>
      </c>
      <c r="CE479" s="361">
        <f ca="1">BM479*'Donnees d''entrée'!$C$515</f>
        <v>0</v>
      </c>
      <c r="CF479" s="361">
        <f ca="1">BO479*'Donnees d''entrée'!$C$515</f>
        <v>0</v>
      </c>
      <c r="CG479" s="296">
        <f t="shared" ca="1" si="739"/>
        <v>0</v>
      </c>
      <c r="CH479" s="296">
        <f t="shared" ca="1" si="740"/>
        <v>0</v>
      </c>
      <c r="CI479" s="296">
        <f t="shared" ca="1" si="741"/>
        <v>0</v>
      </c>
      <c r="CJ479" s="488">
        <f t="shared" si="742"/>
        <v>0</v>
      </c>
      <c r="CK479" s="296">
        <f t="shared" ca="1" si="743"/>
        <v>0</v>
      </c>
      <c r="CL479" s="296">
        <f t="shared" ca="1" si="744"/>
        <v>0</v>
      </c>
      <c r="CM479" s="296">
        <f t="shared" ca="1" si="745"/>
        <v>0</v>
      </c>
      <c r="CN479" s="296">
        <f t="shared" ca="1" si="746"/>
        <v>0</v>
      </c>
      <c r="CO479" s="296">
        <f t="shared" ca="1" si="747"/>
        <v>0</v>
      </c>
      <c r="CP479" s="296">
        <f t="shared" ca="1" si="748"/>
        <v>0</v>
      </c>
      <c r="CQ479" s="487">
        <f t="shared" ca="1" si="749"/>
        <v>0</v>
      </c>
      <c r="CR479" s="487">
        <f t="shared" ca="1" si="750"/>
        <v>0</v>
      </c>
      <c r="CS479" s="487">
        <f t="shared" ca="1" si="751"/>
        <v>0</v>
      </c>
      <c r="CT479" s="487">
        <f t="shared" ca="1" si="752"/>
        <v>0</v>
      </c>
      <c r="CU479" s="487">
        <f t="shared" ca="1" si="753"/>
        <v>0</v>
      </c>
      <c r="CV479" s="487">
        <f t="shared" ca="1" si="754"/>
        <v>0</v>
      </c>
      <c r="CW479" s="487">
        <f t="shared" ca="1" si="755"/>
        <v>0</v>
      </c>
      <c r="CX479" s="487">
        <f t="shared" ca="1" si="756"/>
        <v>0</v>
      </c>
      <c r="CY479" s="487">
        <f t="shared" ca="1" si="757"/>
        <v>0</v>
      </c>
      <c r="CZ479" s="361">
        <f ca="1">CQ479*'Donnees d''entrée'!$C$511</f>
        <v>0</v>
      </c>
      <c r="DA479" s="296">
        <f ca="1">CS479*'Donnees d''entrée'!$C$511</f>
        <v>0</v>
      </c>
      <c r="DB479" s="296">
        <f ca="1">CU479*'Donnees d''entrée'!$C$512</f>
        <v>0</v>
      </c>
      <c r="DC479" s="296">
        <f ca="1">IF(ISERROR(AT55*'Donnees d''entrée'!$C$674*(CR479/(CR479+CT479+CV479))),0,AT55*'Donnees d''entrée'!$C$674*(CR479/(CR479+CT479+CV479)))</f>
        <v>0</v>
      </c>
      <c r="DD479" s="361">
        <f ca="1">IF(ISERROR(AT55*'Donnees d''entrée'!$C$674*(CT479/(CR479+CT479+CV479))),0,AT55*'Donnees d''entrée'!$C$674*(CT479/(CR479+CT479+CV479)))</f>
        <v>0</v>
      </c>
      <c r="DE479" s="361">
        <f ca="1">IF(ISERROR(AT55*'Donnees d''entrée'!$C$674*(CV479/(CR479+CT479+CV479))),0,AT55*'Donnees d''entrée'!$C$674*(CV479/(CR479+CT479+CV479)))</f>
        <v>0</v>
      </c>
      <c r="DF479" s="361">
        <f ca="1">CQ479*'Donnees d''entrée'!$C$513</f>
        <v>0</v>
      </c>
      <c r="DG479" s="361">
        <f ca="1">CS479*'Donnees d''entrée'!$C$513</f>
        <v>0</v>
      </c>
      <c r="DH479" s="361">
        <f ca="1">CU479*'Donnees d''entrée'!$C$514</f>
        <v>0</v>
      </c>
      <c r="DI479" s="361">
        <f ca="1">CQ479*'Donnees d''entrée'!$C$515</f>
        <v>0</v>
      </c>
      <c r="DJ479" s="361">
        <f ca="1">CS479*'Donnees d''entrée'!$C$515</f>
        <v>0</v>
      </c>
      <c r="DK479" s="296">
        <f t="shared" ca="1" si="758"/>
        <v>0</v>
      </c>
      <c r="DL479" s="296">
        <f t="shared" ca="1" si="759"/>
        <v>0</v>
      </c>
      <c r="DM479" s="296">
        <f t="shared" ca="1" si="760"/>
        <v>0</v>
      </c>
      <c r="DN479" s="488">
        <f t="shared" si="761"/>
        <v>0</v>
      </c>
      <c r="DO479" s="296">
        <f t="shared" ca="1" si="762"/>
        <v>0</v>
      </c>
      <c r="DP479" s="296">
        <f t="shared" ca="1" si="763"/>
        <v>0</v>
      </c>
      <c r="DQ479" s="296">
        <f t="shared" ca="1" si="764"/>
        <v>0</v>
      </c>
      <c r="DR479" s="296">
        <f t="shared" ca="1" si="765"/>
        <v>0</v>
      </c>
      <c r="DS479" s="296">
        <f t="shared" ca="1" si="766"/>
        <v>0</v>
      </c>
      <c r="DT479" s="296">
        <f t="shared" ca="1" si="767"/>
        <v>0</v>
      </c>
      <c r="DU479" s="487">
        <f t="shared" ca="1" si="768"/>
        <v>0</v>
      </c>
      <c r="DV479" s="487">
        <f t="shared" ca="1" si="769"/>
        <v>0</v>
      </c>
      <c r="DW479" s="487">
        <f t="shared" ca="1" si="770"/>
        <v>0</v>
      </c>
      <c r="DX479" s="487">
        <f t="shared" ca="1" si="771"/>
        <v>0</v>
      </c>
      <c r="DY479" s="487">
        <f t="shared" ca="1" si="772"/>
        <v>0</v>
      </c>
      <c r="DZ479" s="487">
        <f t="shared" ca="1" si="773"/>
        <v>0</v>
      </c>
      <c r="EA479" s="487">
        <f t="shared" ca="1" si="774"/>
        <v>0</v>
      </c>
      <c r="EB479" s="487">
        <f t="shared" ca="1" si="775"/>
        <v>0</v>
      </c>
      <c r="EC479" s="487">
        <f t="shared" ca="1" si="776"/>
        <v>0</v>
      </c>
      <c r="ED479" s="361">
        <f ca="1">DU479*'Donnees d''entrée'!$C$511</f>
        <v>0</v>
      </c>
      <c r="EE479" s="296">
        <f ca="1">DW479*'Donnees d''entrée'!$C$511</f>
        <v>0</v>
      </c>
      <c r="EF479" s="296">
        <f ca="1">DY479*'Donnees d''entrée'!$C$512</f>
        <v>0</v>
      </c>
      <c r="EG479" s="296">
        <f ca="1">IF(ISERROR(BF55*'Donnees d''entrée'!$C$674*(DV479/(DV479+DX479+DZ479))),0,BF55*'Donnees d''entrée'!$C$674*(DV479/(DV479+DX479+DZ479)))</f>
        <v>0</v>
      </c>
      <c r="EH479" s="361">
        <f ca="1">IF(ISERROR(BF55*'Donnees d''entrée'!$C$674*(DX479/(DV479+DX479+DZ479))),0,BF55*'Donnees d''entrée'!$C$674*(DX479/(DV479+DX479+DZ479)))</f>
        <v>0</v>
      </c>
      <c r="EI479" s="361">
        <f ca="1">IF(ISERROR(BF55*'Donnees d''entrée'!$C$674*(DZ479/(DV479+DX479+DZ479))),0,BF55*'Donnees d''entrée'!$C$674*(DZ479/(DV479+DX479+DZ479)))</f>
        <v>0</v>
      </c>
      <c r="EJ479" s="361">
        <f ca="1">DU479*'Donnees d''entrée'!$C$513</f>
        <v>0</v>
      </c>
      <c r="EK479" s="361">
        <f ca="1">DW479*'Donnees d''entrée'!$C$513</f>
        <v>0</v>
      </c>
      <c r="EL479" s="361">
        <f ca="1">DY479*'Donnees d''entrée'!$C$514</f>
        <v>0</v>
      </c>
      <c r="EM479" s="361">
        <f ca="1">DU479*'Donnees d''entrée'!$C$515</f>
        <v>0</v>
      </c>
      <c r="EN479" s="361">
        <f ca="1">DW479*'Donnees d''entrée'!$C$515</f>
        <v>0</v>
      </c>
      <c r="EO479" s="296">
        <f t="shared" ca="1" si="777"/>
        <v>0</v>
      </c>
      <c r="EP479" s="296">
        <f t="shared" ca="1" si="778"/>
        <v>0</v>
      </c>
      <c r="EQ479" s="296">
        <f t="shared" ca="1" si="779"/>
        <v>0</v>
      </c>
      <c r="ER479" s="488">
        <f t="shared" si="780"/>
        <v>0</v>
      </c>
      <c r="ES479" s="296">
        <f t="shared" ca="1" si="781"/>
        <v>0</v>
      </c>
      <c r="ET479" s="296">
        <f t="shared" ca="1" si="782"/>
        <v>0</v>
      </c>
      <c r="EU479" s="296">
        <f t="shared" ca="1" si="783"/>
        <v>0</v>
      </c>
      <c r="EV479" s="296">
        <f t="shared" ca="1" si="784"/>
        <v>0</v>
      </c>
      <c r="EW479" s="296">
        <f t="shared" ca="1" si="785"/>
        <v>0</v>
      </c>
      <c r="EX479" s="296">
        <f t="shared" ca="1" si="786"/>
        <v>0</v>
      </c>
      <c r="EZ479" s="489">
        <f t="shared" ca="1" si="787"/>
        <v>0</v>
      </c>
    </row>
    <row r="480" spans="1:156" x14ac:dyDescent="0.25">
      <c r="A480" s="279">
        <v>11</v>
      </c>
      <c r="B480" s="487">
        <f t="shared" ref="B480:E480" ca="1" si="796">B455</f>
        <v>0</v>
      </c>
      <c r="C480" s="487">
        <f t="shared" ca="1" si="796"/>
        <v>0</v>
      </c>
      <c r="D480" s="487">
        <f t="shared" ca="1" si="796"/>
        <v>0</v>
      </c>
      <c r="E480" s="487">
        <f t="shared" ca="1" si="796"/>
        <v>0</v>
      </c>
      <c r="F480" s="487">
        <f t="shared" ca="1" si="706"/>
        <v>0</v>
      </c>
      <c r="G480" s="487">
        <f t="shared" ca="1" si="707"/>
        <v>0</v>
      </c>
      <c r="H480" s="487">
        <f t="shared" ca="1" si="708"/>
        <v>0</v>
      </c>
      <c r="I480" s="487">
        <f t="shared" ca="1" si="709"/>
        <v>0</v>
      </c>
      <c r="J480" s="487">
        <f t="shared" ca="1" si="710"/>
        <v>0</v>
      </c>
      <c r="K480" s="361">
        <f ca="1">B480*'Donnees d''entrée'!$C$511</f>
        <v>0</v>
      </c>
      <c r="L480" s="296">
        <f ca="1">D480*'Donnees d''entrée'!$C$511</f>
        <v>0</v>
      </c>
      <c r="M480" s="296">
        <f ca="1">F480*'Donnees d''entrée'!$C$512</f>
        <v>0</v>
      </c>
      <c r="N480" s="296">
        <f ca="1">IF(ISERROR(J56*'Donnees d''entrée'!$C$674*(C480/(C480+E480+G480))),0,J56*'Donnees d''entrée'!$C$674*(C480/(C480+E480+G480)))</f>
        <v>0</v>
      </c>
      <c r="O480" s="361">
        <f ca="1">IF(ISERROR(J56*'Donnees d''entrée'!$C$674*(E480/(C480+E480+G480))),0,J56*'Donnees d''entrée'!$C$674*(E480/(C480+E480+G480)))</f>
        <v>0</v>
      </c>
      <c r="P480" s="361">
        <f ca="1">IF(ISERROR(J56*'Donnees d''entrée'!$C$674*(G480/(C480+E480+G480))),0,J56*'Donnees d''entrée'!$C$674*(G480/(C480+E480+G480)))</f>
        <v>0</v>
      </c>
      <c r="Q480" s="361">
        <f ca="1">B480*'Donnees d''entrée'!$C$513</f>
        <v>0</v>
      </c>
      <c r="R480" s="361">
        <f ca="1">D480*'Donnees d''entrée'!$C$513</f>
        <v>0</v>
      </c>
      <c r="S480" s="361">
        <f ca="1">F480*'Donnees d''entrée'!$C$514</f>
        <v>0</v>
      </c>
      <c r="T480" s="361">
        <f ca="1">B480*'Donnees d''entrée'!$C$515</f>
        <v>0</v>
      </c>
      <c r="U480" s="361">
        <f ca="1">D480*'Donnees d''entrée'!$C$515</f>
        <v>0</v>
      </c>
      <c r="V480" s="296">
        <f t="shared" ca="1" si="711"/>
        <v>0</v>
      </c>
      <c r="W480" s="296">
        <f t="shared" ca="1" si="712"/>
        <v>0</v>
      </c>
      <c r="X480" s="296">
        <f t="shared" ca="1" si="713"/>
        <v>0</v>
      </c>
      <c r="Y480" s="488">
        <f t="shared" si="714"/>
        <v>0</v>
      </c>
      <c r="Z480" s="490">
        <f>'Donnees d''entrée'!$D$541</f>
        <v>0.4</v>
      </c>
      <c r="AA480" s="490">
        <f>'Donnees d''entrée'!$D$541</f>
        <v>0.4</v>
      </c>
      <c r="AB480" s="490">
        <f>'Donnees d''entrée'!$D$525</f>
        <v>0.4</v>
      </c>
      <c r="AC480" s="296">
        <f t="shared" ca="1" si="715"/>
        <v>0</v>
      </c>
      <c r="AD480" s="296">
        <f t="shared" ca="1" si="716"/>
        <v>0</v>
      </c>
      <c r="AE480" s="296">
        <f t="shared" ca="1" si="717"/>
        <v>0</v>
      </c>
      <c r="AF480" s="296">
        <f t="shared" ca="1" si="696"/>
        <v>0</v>
      </c>
      <c r="AG480" s="296">
        <f t="shared" ca="1" si="697"/>
        <v>0</v>
      </c>
      <c r="AH480" s="296">
        <f t="shared" ca="1" si="698"/>
        <v>0</v>
      </c>
      <c r="AI480" s="487">
        <f t="shared" ca="1" si="718"/>
        <v>0</v>
      </c>
      <c r="AJ480" s="487">
        <f t="shared" ca="1" si="699"/>
        <v>0</v>
      </c>
      <c r="AK480" s="487">
        <f t="shared" ca="1" si="699"/>
        <v>0</v>
      </c>
      <c r="AL480" s="487">
        <f t="shared" ca="1" si="699"/>
        <v>0</v>
      </c>
      <c r="AM480" s="487">
        <f t="shared" ca="1" si="719"/>
        <v>0</v>
      </c>
      <c r="AN480" s="487">
        <f t="shared" ca="1" si="720"/>
        <v>0</v>
      </c>
      <c r="AO480" s="487">
        <f t="shared" ca="1" si="721"/>
        <v>0</v>
      </c>
      <c r="AP480" s="487">
        <f t="shared" ca="1" si="700"/>
        <v>0</v>
      </c>
      <c r="AQ480" s="487">
        <f t="shared" ca="1" si="700"/>
        <v>0</v>
      </c>
      <c r="AR480" s="361">
        <f ca="1">AI480*'Donnees d''entrée'!$C$511</f>
        <v>0</v>
      </c>
      <c r="AS480" s="296">
        <f ca="1">AK480*'Donnees d''entrée'!$C$511</f>
        <v>0</v>
      </c>
      <c r="AT480" s="296">
        <f ca="1">AM480*'Donnees d''entrée'!$C$512</f>
        <v>0</v>
      </c>
      <c r="AU480" s="296">
        <f ca="1">IF(ISERROR(V56*'Donnees d''entrée'!$C$674*(AJ480/(AJ480+AL480+AN480))),0,V56*'Donnees d''entrée'!$C$674*(AJ480/(AJ480+AL480+AN480)))</f>
        <v>0</v>
      </c>
      <c r="AV480" s="361">
        <f ca="1">IF(ISERROR(V56*'Donnees d''entrée'!$C$674*(AL480/(AJ480+AL480+AN480))),0,V56*'Donnees d''entrée'!$C$674*(AL480/(AJ480+AL480+AN480)))</f>
        <v>0</v>
      </c>
      <c r="AW480" s="361">
        <f ca="1">IF(ISERROR(V56*'Donnees d''entrée'!$C$674*(AN480/(AJ480+AL480+AN480))),0,V56*'Donnees d''entrée'!$C$674*(AN480/(AJ480+AL480+AN480)))</f>
        <v>0</v>
      </c>
      <c r="AX480" s="361">
        <f ca="1">AI480*'Donnees d''entrée'!$C$513</f>
        <v>0</v>
      </c>
      <c r="AY480" s="361">
        <f ca="1">AK480*'Donnees d''entrée'!$C$513</f>
        <v>0</v>
      </c>
      <c r="AZ480" s="361">
        <f ca="1">AM480*'Donnees d''entrée'!$C$514</f>
        <v>0</v>
      </c>
      <c r="BA480" s="361">
        <f ca="1">AI480*'Donnees d''entrée'!$C$515</f>
        <v>0</v>
      </c>
      <c r="BB480" s="361">
        <f ca="1">AK480*'Donnees d''entrée'!$C$515</f>
        <v>0</v>
      </c>
      <c r="BC480" s="296">
        <f t="shared" ca="1" si="722"/>
        <v>0</v>
      </c>
      <c r="BD480" s="296">
        <f t="shared" ca="1" si="723"/>
        <v>0</v>
      </c>
      <c r="BE480" s="296">
        <f t="shared" ca="1" si="724"/>
        <v>0</v>
      </c>
      <c r="BF480" s="488">
        <f t="shared" si="725"/>
        <v>0</v>
      </c>
      <c r="BG480" s="296">
        <f t="shared" ca="1" si="726"/>
        <v>0</v>
      </c>
      <c r="BH480" s="296">
        <f t="shared" ca="1" si="727"/>
        <v>0</v>
      </c>
      <c r="BI480" s="296">
        <f t="shared" ca="1" si="728"/>
        <v>0</v>
      </c>
      <c r="BJ480" s="296">
        <f t="shared" ca="1" si="729"/>
        <v>0</v>
      </c>
      <c r="BK480" s="296">
        <f t="shared" ca="1" si="730"/>
        <v>0</v>
      </c>
      <c r="BL480" s="296">
        <f t="shared" ca="1" si="731"/>
        <v>0</v>
      </c>
      <c r="BM480" s="487">
        <f t="shared" ca="1" si="732"/>
        <v>0</v>
      </c>
      <c r="BN480" s="487">
        <f t="shared" ca="1" si="733"/>
        <v>0</v>
      </c>
      <c r="BO480" s="487">
        <f t="shared" ca="1" si="734"/>
        <v>0</v>
      </c>
      <c r="BP480" s="487">
        <f t="shared" ca="1" si="735"/>
        <v>0</v>
      </c>
      <c r="BQ480" s="487">
        <f t="shared" ca="1" si="736"/>
        <v>0</v>
      </c>
      <c r="BR480" s="487">
        <f t="shared" ca="1" si="737"/>
        <v>0</v>
      </c>
      <c r="BS480" s="487">
        <f t="shared" ca="1" si="738"/>
        <v>0</v>
      </c>
      <c r="BT480" s="487">
        <f t="shared" ca="1" si="702"/>
        <v>0</v>
      </c>
      <c r="BU480" s="487">
        <f t="shared" ca="1" si="702"/>
        <v>0</v>
      </c>
      <c r="BV480" s="361">
        <f ca="1">BM480*'Donnees d''entrée'!$C$511</f>
        <v>0</v>
      </c>
      <c r="BW480" s="296">
        <f ca="1">BO480*'Donnees d''entrée'!$C$511</f>
        <v>0</v>
      </c>
      <c r="BX480" s="296">
        <f ca="1">BQ480*'Donnees d''entrée'!$C$512</f>
        <v>0</v>
      </c>
      <c r="BY480" s="296">
        <f ca="1">IF(ISERROR(AH56*'Donnees d''entrée'!$C$674*(BN480/(BN480+BP480+BR480))),0,AH56*'Donnees d''entrée'!$C$674*(BN480/(BN480+BP480+BR480)))</f>
        <v>0</v>
      </c>
      <c r="BZ480" s="361">
        <f ca="1">IF(ISERROR(AH56*'Donnees d''entrée'!$C$674*(BP480/(BN480+BP480+BR480))),0,AH56*'Donnees d''entrée'!$C$674*(BP480/(BN480+BP480+BR480)))</f>
        <v>0</v>
      </c>
      <c r="CA480" s="361">
        <f ca="1">IF(ISERROR(AH56*'Donnees d''entrée'!$C$674*(BR480/(BN480+BP480+BR480))),0,AH56*'Donnees d''entrée'!$C$674*(BR480/(BN480+BP480+BR480)))</f>
        <v>0</v>
      </c>
      <c r="CB480" s="361">
        <f ca="1">BM480*'Donnees d''entrée'!$C$513</f>
        <v>0</v>
      </c>
      <c r="CC480" s="361">
        <f ca="1">BO480*'Donnees d''entrée'!$C$513</f>
        <v>0</v>
      </c>
      <c r="CD480" s="361">
        <f ca="1">BQ480*'Donnees d''entrée'!$C$514</f>
        <v>0</v>
      </c>
      <c r="CE480" s="361">
        <f ca="1">BM480*'Donnees d''entrée'!$C$515</f>
        <v>0</v>
      </c>
      <c r="CF480" s="361">
        <f ca="1">BO480*'Donnees d''entrée'!$C$515</f>
        <v>0</v>
      </c>
      <c r="CG480" s="296">
        <f t="shared" ca="1" si="739"/>
        <v>0</v>
      </c>
      <c r="CH480" s="296">
        <f t="shared" ca="1" si="740"/>
        <v>0</v>
      </c>
      <c r="CI480" s="296">
        <f t="shared" ca="1" si="741"/>
        <v>0</v>
      </c>
      <c r="CJ480" s="488">
        <f t="shared" si="742"/>
        <v>0</v>
      </c>
      <c r="CK480" s="296">
        <f t="shared" ca="1" si="743"/>
        <v>0</v>
      </c>
      <c r="CL480" s="296">
        <f t="shared" ca="1" si="744"/>
        <v>0</v>
      </c>
      <c r="CM480" s="296">
        <f t="shared" ca="1" si="745"/>
        <v>0</v>
      </c>
      <c r="CN480" s="296">
        <f t="shared" ca="1" si="746"/>
        <v>0</v>
      </c>
      <c r="CO480" s="296">
        <f t="shared" ca="1" si="747"/>
        <v>0</v>
      </c>
      <c r="CP480" s="296">
        <f t="shared" ca="1" si="748"/>
        <v>0</v>
      </c>
      <c r="CQ480" s="487">
        <f t="shared" ca="1" si="749"/>
        <v>0</v>
      </c>
      <c r="CR480" s="487">
        <f t="shared" ca="1" si="750"/>
        <v>0</v>
      </c>
      <c r="CS480" s="487">
        <f t="shared" ca="1" si="751"/>
        <v>0</v>
      </c>
      <c r="CT480" s="487">
        <f t="shared" ca="1" si="752"/>
        <v>0</v>
      </c>
      <c r="CU480" s="487">
        <f t="shared" ca="1" si="753"/>
        <v>0</v>
      </c>
      <c r="CV480" s="487">
        <f t="shared" ca="1" si="754"/>
        <v>0</v>
      </c>
      <c r="CW480" s="487">
        <f t="shared" ca="1" si="755"/>
        <v>0</v>
      </c>
      <c r="CX480" s="487">
        <f t="shared" ca="1" si="756"/>
        <v>0</v>
      </c>
      <c r="CY480" s="487">
        <f t="shared" ca="1" si="757"/>
        <v>0</v>
      </c>
      <c r="CZ480" s="361">
        <f ca="1">CQ480*'Donnees d''entrée'!$C$511</f>
        <v>0</v>
      </c>
      <c r="DA480" s="296">
        <f ca="1">CS480*'Donnees d''entrée'!$C$511</f>
        <v>0</v>
      </c>
      <c r="DB480" s="296">
        <f ca="1">CU480*'Donnees d''entrée'!$C$512</f>
        <v>0</v>
      </c>
      <c r="DC480" s="296">
        <f ca="1">IF(ISERROR(AT56*'Donnees d''entrée'!$C$674*(CR480/(CR480+CT480+CV480))),0,AT56*'Donnees d''entrée'!$C$674*(CR480/(CR480+CT480+CV480)))</f>
        <v>0</v>
      </c>
      <c r="DD480" s="361">
        <f ca="1">IF(ISERROR(AT56*'Donnees d''entrée'!$C$674*(CT480/(CR480+CT480+CV480))),0,AT56*'Donnees d''entrée'!$C$674*(CT480/(CR480+CT480+CV480)))</f>
        <v>0</v>
      </c>
      <c r="DE480" s="361">
        <f ca="1">IF(ISERROR(AT56*'Donnees d''entrée'!$C$674*(CV480/(CR480+CT480+CV480))),0,AT56*'Donnees d''entrée'!$C$674*(CV480/(CR480+CT480+CV480)))</f>
        <v>0</v>
      </c>
      <c r="DF480" s="361">
        <f ca="1">CQ480*'Donnees d''entrée'!$C$513</f>
        <v>0</v>
      </c>
      <c r="DG480" s="361">
        <f ca="1">CS480*'Donnees d''entrée'!$C$513</f>
        <v>0</v>
      </c>
      <c r="DH480" s="361">
        <f ca="1">CU480*'Donnees d''entrée'!$C$514</f>
        <v>0</v>
      </c>
      <c r="DI480" s="361">
        <f ca="1">CQ480*'Donnees d''entrée'!$C$515</f>
        <v>0</v>
      </c>
      <c r="DJ480" s="361">
        <f ca="1">CS480*'Donnees d''entrée'!$C$515</f>
        <v>0</v>
      </c>
      <c r="DK480" s="296">
        <f t="shared" ca="1" si="758"/>
        <v>0</v>
      </c>
      <c r="DL480" s="296">
        <f t="shared" ca="1" si="759"/>
        <v>0</v>
      </c>
      <c r="DM480" s="296">
        <f t="shared" ca="1" si="760"/>
        <v>0</v>
      </c>
      <c r="DN480" s="488">
        <f t="shared" si="761"/>
        <v>0</v>
      </c>
      <c r="DO480" s="296">
        <f t="shared" ca="1" si="762"/>
        <v>0</v>
      </c>
      <c r="DP480" s="296">
        <f t="shared" ca="1" si="763"/>
        <v>0</v>
      </c>
      <c r="DQ480" s="296">
        <f t="shared" ca="1" si="764"/>
        <v>0</v>
      </c>
      <c r="DR480" s="296">
        <f t="shared" ca="1" si="765"/>
        <v>0</v>
      </c>
      <c r="DS480" s="296">
        <f t="shared" ca="1" si="766"/>
        <v>0</v>
      </c>
      <c r="DT480" s="296">
        <f t="shared" ca="1" si="767"/>
        <v>0</v>
      </c>
      <c r="DU480" s="487">
        <f t="shared" ca="1" si="768"/>
        <v>0</v>
      </c>
      <c r="DV480" s="487">
        <f t="shared" ca="1" si="769"/>
        <v>0</v>
      </c>
      <c r="DW480" s="487">
        <f t="shared" ca="1" si="770"/>
        <v>0</v>
      </c>
      <c r="DX480" s="487">
        <f t="shared" ca="1" si="771"/>
        <v>0</v>
      </c>
      <c r="DY480" s="487">
        <f t="shared" ca="1" si="772"/>
        <v>0</v>
      </c>
      <c r="DZ480" s="487">
        <f t="shared" ca="1" si="773"/>
        <v>0</v>
      </c>
      <c r="EA480" s="487">
        <f t="shared" ca="1" si="774"/>
        <v>0</v>
      </c>
      <c r="EB480" s="487">
        <f t="shared" ca="1" si="775"/>
        <v>0</v>
      </c>
      <c r="EC480" s="487">
        <f t="shared" ca="1" si="776"/>
        <v>0</v>
      </c>
      <c r="ED480" s="361">
        <f ca="1">DU480*'Donnees d''entrée'!$C$511</f>
        <v>0</v>
      </c>
      <c r="EE480" s="296">
        <f ca="1">DW480*'Donnees d''entrée'!$C$511</f>
        <v>0</v>
      </c>
      <c r="EF480" s="296">
        <f ca="1">DY480*'Donnees d''entrée'!$C$512</f>
        <v>0</v>
      </c>
      <c r="EG480" s="296">
        <f ca="1">IF(ISERROR(BF56*'Donnees d''entrée'!$C$674*(DV480/(DV480+DX480+DZ480))),0,BF56*'Donnees d''entrée'!$C$674*(DV480/(DV480+DX480+DZ480)))</f>
        <v>0</v>
      </c>
      <c r="EH480" s="361">
        <f ca="1">IF(ISERROR(BF56*'Donnees d''entrée'!$C$674*(DX480/(DV480+DX480+DZ480))),0,BF56*'Donnees d''entrée'!$C$674*(DX480/(DV480+DX480+DZ480)))</f>
        <v>0</v>
      </c>
      <c r="EI480" s="361">
        <f ca="1">IF(ISERROR(BF56*'Donnees d''entrée'!$C$674*(DZ480/(DV480+DX480+DZ480))),0,BF56*'Donnees d''entrée'!$C$674*(DZ480/(DV480+DX480+DZ480)))</f>
        <v>0</v>
      </c>
      <c r="EJ480" s="361">
        <f ca="1">DU480*'Donnees d''entrée'!$C$513</f>
        <v>0</v>
      </c>
      <c r="EK480" s="361">
        <f ca="1">DW480*'Donnees d''entrée'!$C$513</f>
        <v>0</v>
      </c>
      <c r="EL480" s="361">
        <f ca="1">DY480*'Donnees d''entrée'!$C$514</f>
        <v>0</v>
      </c>
      <c r="EM480" s="361">
        <f ca="1">DU480*'Donnees d''entrée'!$C$515</f>
        <v>0</v>
      </c>
      <c r="EN480" s="361">
        <f ca="1">DW480*'Donnees d''entrée'!$C$515</f>
        <v>0</v>
      </c>
      <c r="EO480" s="296">
        <f t="shared" ca="1" si="777"/>
        <v>0</v>
      </c>
      <c r="EP480" s="296">
        <f t="shared" ca="1" si="778"/>
        <v>0</v>
      </c>
      <c r="EQ480" s="296">
        <f t="shared" ca="1" si="779"/>
        <v>0</v>
      </c>
      <c r="ER480" s="488">
        <f t="shared" si="780"/>
        <v>0</v>
      </c>
      <c r="ES480" s="296">
        <f t="shared" ca="1" si="781"/>
        <v>0</v>
      </c>
      <c r="ET480" s="296">
        <f t="shared" ca="1" si="782"/>
        <v>0</v>
      </c>
      <c r="EU480" s="296">
        <f t="shared" ca="1" si="783"/>
        <v>0</v>
      </c>
      <c r="EV480" s="296">
        <f t="shared" ca="1" si="784"/>
        <v>0</v>
      </c>
      <c r="EW480" s="296">
        <f t="shared" ca="1" si="785"/>
        <v>0</v>
      </c>
      <c r="EX480" s="296">
        <f t="shared" ca="1" si="786"/>
        <v>0</v>
      </c>
      <c r="EZ480" s="489">
        <f t="shared" ca="1" si="787"/>
        <v>0</v>
      </c>
    </row>
    <row r="481" spans="1:156" x14ac:dyDescent="0.25">
      <c r="A481" s="279">
        <v>12</v>
      </c>
      <c r="B481" s="487">
        <f t="shared" ref="B481:E481" ca="1" si="797">B456</f>
        <v>0</v>
      </c>
      <c r="C481" s="487">
        <f t="shared" ca="1" si="797"/>
        <v>0</v>
      </c>
      <c r="D481" s="487">
        <f t="shared" ca="1" si="797"/>
        <v>0</v>
      </c>
      <c r="E481" s="487">
        <f t="shared" ca="1" si="797"/>
        <v>0</v>
      </c>
      <c r="F481" s="487">
        <f t="shared" ca="1" si="706"/>
        <v>0</v>
      </c>
      <c r="G481" s="487">
        <f t="shared" ca="1" si="707"/>
        <v>0</v>
      </c>
      <c r="H481" s="487">
        <f t="shared" ca="1" si="708"/>
        <v>0</v>
      </c>
      <c r="I481" s="487">
        <f t="shared" ca="1" si="709"/>
        <v>0</v>
      </c>
      <c r="J481" s="487">
        <f t="shared" ca="1" si="710"/>
        <v>0</v>
      </c>
      <c r="K481" s="361">
        <f ca="1">B481*'Donnees d''entrée'!$C$511</f>
        <v>0</v>
      </c>
      <c r="L481" s="296">
        <f ca="1">D481*'Donnees d''entrée'!$C$511</f>
        <v>0</v>
      </c>
      <c r="M481" s="296">
        <f ca="1">F481*'Donnees d''entrée'!$C$512</f>
        <v>0</v>
      </c>
      <c r="N481" s="296">
        <f ca="1">IF(ISERROR(J57*'Donnees d''entrée'!$C$674*(C481/(C481+E481+G481))),0,J57*'Donnees d''entrée'!$C$674*(C481/(C481+E481+G481)))</f>
        <v>0</v>
      </c>
      <c r="O481" s="361">
        <f ca="1">IF(ISERROR(J57*'Donnees d''entrée'!$C$674*(E481/(C481+E481+G481))),0,J57*'Donnees d''entrée'!$C$674*(E481/(C481+E481+G481)))</f>
        <v>0</v>
      </c>
      <c r="P481" s="361">
        <f ca="1">IF(ISERROR(J57*'Donnees d''entrée'!$C$674*(G481/(C481+E481+G481))),0,J57*'Donnees d''entrée'!$C$674*(G481/(C481+E481+G481)))</f>
        <v>0</v>
      </c>
      <c r="Q481" s="361">
        <f ca="1">B481*'Donnees d''entrée'!$C$513</f>
        <v>0</v>
      </c>
      <c r="R481" s="361">
        <f ca="1">D481*'Donnees d''entrée'!$C$513</f>
        <v>0</v>
      </c>
      <c r="S481" s="361">
        <f ca="1">F481*'Donnees d''entrée'!$C$514</f>
        <v>0</v>
      </c>
      <c r="T481" s="361">
        <f ca="1">B481*'Donnees d''entrée'!$C$515</f>
        <v>0</v>
      </c>
      <c r="U481" s="361">
        <f ca="1">D481*'Donnees d''entrée'!$C$515</f>
        <v>0</v>
      </c>
      <c r="V481" s="296">
        <f t="shared" ca="1" si="711"/>
        <v>0</v>
      </c>
      <c r="W481" s="296">
        <f t="shared" ca="1" si="712"/>
        <v>0</v>
      </c>
      <c r="X481" s="296">
        <f t="shared" ca="1" si="713"/>
        <v>0</v>
      </c>
      <c r="Y481" s="488">
        <f t="shared" si="714"/>
        <v>0</v>
      </c>
      <c r="Z481" s="490">
        <f>'Donnees d''entrée'!$D$541</f>
        <v>0.4</v>
      </c>
      <c r="AA481" s="490">
        <f>'Donnees d''entrée'!$D$541</f>
        <v>0.4</v>
      </c>
      <c r="AB481" s="490">
        <f>'Donnees d''entrée'!$D$525</f>
        <v>0.4</v>
      </c>
      <c r="AC481" s="296">
        <f t="shared" ca="1" si="715"/>
        <v>0</v>
      </c>
      <c r="AD481" s="296">
        <f t="shared" ca="1" si="716"/>
        <v>0</v>
      </c>
      <c r="AE481" s="296">
        <f t="shared" ca="1" si="717"/>
        <v>0</v>
      </c>
      <c r="AF481" s="296">
        <f t="shared" ca="1" si="696"/>
        <v>0</v>
      </c>
      <c r="AG481" s="296">
        <f t="shared" ca="1" si="697"/>
        <v>0</v>
      </c>
      <c r="AH481" s="296">
        <f t="shared" ca="1" si="698"/>
        <v>0</v>
      </c>
      <c r="AI481" s="487">
        <f t="shared" ca="1" si="718"/>
        <v>0</v>
      </c>
      <c r="AJ481" s="487">
        <f t="shared" ca="1" si="699"/>
        <v>0</v>
      </c>
      <c r="AK481" s="487">
        <f t="shared" ca="1" si="699"/>
        <v>0</v>
      </c>
      <c r="AL481" s="487">
        <f t="shared" ca="1" si="699"/>
        <v>0</v>
      </c>
      <c r="AM481" s="487">
        <f t="shared" ca="1" si="719"/>
        <v>0</v>
      </c>
      <c r="AN481" s="487">
        <f t="shared" ca="1" si="720"/>
        <v>0</v>
      </c>
      <c r="AO481" s="487">
        <f t="shared" ca="1" si="721"/>
        <v>0</v>
      </c>
      <c r="AP481" s="487">
        <f t="shared" ca="1" si="700"/>
        <v>0</v>
      </c>
      <c r="AQ481" s="487">
        <f t="shared" ca="1" si="700"/>
        <v>0</v>
      </c>
      <c r="AR481" s="361">
        <f ca="1">AI481*'Donnees d''entrée'!$C$511</f>
        <v>0</v>
      </c>
      <c r="AS481" s="296">
        <f ca="1">AK481*'Donnees d''entrée'!$C$511</f>
        <v>0</v>
      </c>
      <c r="AT481" s="296">
        <f ca="1">AM481*'Donnees d''entrée'!$C$512</f>
        <v>0</v>
      </c>
      <c r="AU481" s="296">
        <f ca="1">IF(ISERROR(V57*'Donnees d''entrée'!$C$674*(AJ481/(AJ481+AL481+AN481))),0,V57*'Donnees d''entrée'!$C$674*(AJ481/(AJ481+AL481+AN481)))</f>
        <v>0</v>
      </c>
      <c r="AV481" s="361">
        <f ca="1">IF(ISERROR(V57*'Donnees d''entrée'!$C$674*(AL481/(AJ481+AL481+AN481))),0,V57*'Donnees d''entrée'!$C$674*(AL481/(AJ481+AL481+AN481)))</f>
        <v>0</v>
      </c>
      <c r="AW481" s="361">
        <f ca="1">IF(ISERROR(V57*'Donnees d''entrée'!$C$674*(AN481/(AJ481+AL481+AN481))),0,V57*'Donnees d''entrée'!$C$674*(AN481/(AJ481+AL481+AN481)))</f>
        <v>0</v>
      </c>
      <c r="AX481" s="361">
        <f ca="1">AI481*'Donnees d''entrée'!$C$513</f>
        <v>0</v>
      </c>
      <c r="AY481" s="361">
        <f ca="1">AK481*'Donnees d''entrée'!$C$513</f>
        <v>0</v>
      </c>
      <c r="AZ481" s="361">
        <f ca="1">AM481*'Donnees d''entrée'!$C$514</f>
        <v>0</v>
      </c>
      <c r="BA481" s="361">
        <f ca="1">AI481*'Donnees d''entrée'!$C$515</f>
        <v>0</v>
      </c>
      <c r="BB481" s="361">
        <f ca="1">AK481*'Donnees d''entrée'!$C$515</f>
        <v>0</v>
      </c>
      <c r="BC481" s="296">
        <f t="shared" ca="1" si="722"/>
        <v>0</v>
      </c>
      <c r="BD481" s="296">
        <f t="shared" ca="1" si="723"/>
        <v>0</v>
      </c>
      <c r="BE481" s="296">
        <f t="shared" ca="1" si="724"/>
        <v>0</v>
      </c>
      <c r="BF481" s="488">
        <f t="shared" si="725"/>
        <v>0</v>
      </c>
      <c r="BG481" s="296">
        <f t="shared" ca="1" si="726"/>
        <v>0</v>
      </c>
      <c r="BH481" s="296">
        <f t="shared" ca="1" si="727"/>
        <v>0</v>
      </c>
      <c r="BI481" s="296">
        <f t="shared" ca="1" si="728"/>
        <v>0</v>
      </c>
      <c r="BJ481" s="296">
        <f t="shared" ca="1" si="729"/>
        <v>0</v>
      </c>
      <c r="BK481" s="296">
        <f t="shared" ca="1" si="730"/>
        <v>0</v>
      </c>
      <c r="BL481" s="296">
        <f t="shared" ca="1" si="731"/>
        <v>0</v>
      </c>
      <c r="BM481" s="487">
        <f t="shared" ca="1" si="732"/>
        <v>0</v>
      </c>
      <c r="BN481" s="487">
        <f t="shared" ca="1" si="733"/>
        <v>0</v>
      </c>
      <c r="BO481" s="487">
        <f t="shared" ca="1" si="734"/>
        <v>0</v>
      </c>
      <c r="BP481" s="487">
        <f t="shared" ca="1" si="735"/>
        <v>0</v>
      </c>
      <c r="BQ481" s="487">
        <f t="shared" ca="1" si="736"/>
        <v>0</v>
      </c>
      <c r="BR481" s="487">
        <f t="shared" ca="1" si="737"/>
        <v>0</v>
      </c>
      <c r="BS481" s="487">
        <f t="shared" ca="1" si="738"/>
        <v>0</v>
      </c>
      <c r="BT481" s="487">
        <f t="shared" ca="1" si="702"/>
        <v>0</v>
      </c>
      <c r="BU481" s="487">
        <f t="shared" ca="1" si="702"/>
        <v>0</v>
      </c>
      <c r="BV481" s="361">
        <f ca="1">BM481*'Donnees d''entrée'!$C$511</f>
        <v>0</v>
      </c>
      <c r="BW481" s="296">
        <f ca="1">BO481*'Donnees d''entrée'!$C$511</f>
        <v>0</v>
      </c>
      <c r="BX481" s="296">
        <f ca="1">BQ481*'Donnees d''entrée'!$C$512</f>
        <v>0</v>
      </c>
      <c r="BY481" s="296">
        <f ca="1">IF(ISERROR(AH57*'Donnees d''entrée'!$C$674*(BN481/(BN481+BP481+BR481))),0,AH57*'Donnees d''entrée'!$C$674*(BN481/(BN481+BP481+BR481)))</f>
        <v>0</v>
      </c>
      <c r="BZ481" s="361">
        <f ca="1">IF(ISERROR(AH57*'Donnees d''entrée'!$C$674*(BP481/(BN481+BP481+BR481))),0,AH57*'Donnees d''entrée'!$C$674*(BP481/(BN481+BP481+BR481)))</f>
        <v>0</v>
      </c>
      <c r="CA481" s="361">
        <f ca="1">IF(ISERROR(AH57*'Donnees d''entrée'!$C$674*(BR481/(BN481+BP481+BR481))),0,AH57*'Donnees d''entrée'!$C$674*(BR481/(BN481+BP481+BR481)))</f>
        <v>0</v>
      </c>
      <c r="CB481" s="361">
        <f ca="1">BM481*'Donnees d''entrée'!$C$513</f>
        <v>0</v>
      </c>
      <c r="CC481" s="361">
        <f ca="1">BO481*'Donnees d''entrée'!$C$513</f>
        <v>0</v>
      </c>
      <c r="CD481" s="361">
        <f ca="1">BQ481*'Donnees d''entrée'!$C$514</f>
        <v>0</v>
      </c>
      <c r="CE481" s="361">
        <f ca="1">BM481*'Donnees d''entrée'!$C$515</f>
        <v>0</v>
      </c>
      <c r="CF481" s="361">
        <f ca="1">BO481*'Donnees d''entrée'!$C$515</f>
        <v>0</v>
      </c>
      <c r="CG481" s="296">
        <f t="shared" ca="1" si="739"/>
        <v>0</v>
      </c>
      <c r="CH481" s="296">
        <f t="shared" ca="1" si="740"/>
        <v>0</v>
      </c>
      <c r="CI481" s="296">
        <f t="shared" ca="1" si="741"/>
        <v>0</v>
      </c>
      <c r="CJ481" s="488">
        <f t="shared" si="742"/>
        <v>0</v>
      </c>
      <c r="CK481" s="296">
        <f t="shared" ca="1" si="743"/>
        <v>0</v>
      </c>
      <c r="CL481" s="296">
        <f t="shared" ca="1" si="744"/>
        <v>0</v>
      </c>
      <c r="CM481" s="296">
        <f t="shared" ca="1" si="745"/>
        <v>0</v>
      </c>
      <c r="CN481" s="296">
        <f t="shared" ca="1" si="746"/>
        <v>0</v>
      </c>
      <c r="CO481" s="296">
        <f t="shared" ca="1" si="747"/>
        <v>0</v>
      </c>
      <c r="CP481" s="296">
        <f t="shared" ca="1" si="748"/>
        <v>0</v>
      </c>
      <c r="CQ481" s="487">
        <f t="shared" ca="1" si="749"/>
        <v>0</v>
      </c>
      <c r="CR481" s="487">
        <f t="shared" ca="1" si="750"/>
        <v>0</v>
      </c>
      <c r="CS481" s="487">
        <f t="shared" ca="1" si="751"/>
        <v>0</v>
      </c>
      <c r="CT481" s="487">
        <f t="shared" ca="1" si="752"/>
        <v>0</v>
      </c>
      <c r="CU481" s="487">
        <f t="shared" ca="1" si="753"/>
        <v>0</v>
      </c>
      <c r="CV481" s="487">
        <f t="shared" ca="1" si="754"/>
        <v>0</v>
      </c>
      <c r="CW481" s="487">
        <f t="shared" ca="1" si="755"/>
        <v>0</v>
      </c>
      <c r="CX481" s="487">
        <f t="shared" ca="1" si="756"/>
        <v>0</v>
      </c>
      <c r="CY481" s="487">
        <f t="shared" ca="1" si="757"/>
        <v>0</v>
      </c>
      <c r="CZ481" s="361">
        <f ca="1">CQ481*'Donnees d''entrée'!$C$511</f>
        <v>0</v>
      </c>
      <c r="DA481" s="296">
        <f ca="1">CS481*'Donnees d''entrée'!$C$511</f>
        <v>0</v>
      </c>
      <c r="DB481" s="296">
        <f ca="1">CU481*'Donnees d''entrée'!$C$512</f>
        <v>0</v>
      </c>
      <c r="DC481" s="296">
        <f ca="1">IF(ISERROR(AT57*'Donnees d''entrée'!$C$674*(CR481/(CR481+CT481+CV481))),0,AT57*'Donnees d''entrée'!$C$674*(CR481/(CR481+CT481+CV481)))</f>
        <v>0</v>
      </c>
      <c r="DD481" s="361">
        <f ca="1">IF(ISERROR(AT57*'Donnees d''entrée'!$C$674*(CT481/(CR481+CT481+CV481))),0,AT57*'Donnees d''entrée'!$C$674*(CT481/(CR481+CT481+CV481)))</f>
        <v>0</v>
      </c>
      <c r="DE481" s="361">
        <f ca="1">IF(ISERROR(AT57*'Donnees d''entrée'!$C$674*(CV481/(CR481+CT481+CV481))),0,AT57*'Donnees d''entrée'!$C$674*(CV481/(CR481+CT481+CV481)))</f>
        <v>0</v>
      </c>
      <c r="DF481" s="361">
        <f ca="1">CQ481*'Donnees d''entrée'!$C$513</f>
        <v>0</v>
      </c>
      <c r="DG481" s="361">
        <f ca="1">CS481*'Donnees d''entrée'!$C$513</f>
        <v>0</v>
      </c>
      <c r="DH481" s="361">
        <f ca="1">CU481*'Donnees d''entrée'!$C$514</f>
        <v>0</v>
      </c>
      <c r="DI481" s="361">
        <f ca="1">CQ481*'Donnees d''entrée'!$C$515</f>
        <v>0</v>
      </c>
      <c r="DJ481" s="361">
        <f ca="1">CS481*'Donnees d''entrée'!$C$515</f>
        <v>0</v>
      </c>
      <c r="DK481" s="296">
        <f t="shared" ca="1" si="758"/>
        <v>0</v>
      </c>
      <c r="DL481" s="296">
        <f t="shared" ca="1" si="759"/>
        <v>0</v>
      </c>
      <c r="DM481" s="296">
        <f t="shared" ca="1" si="760"/>
        <v>0</v>
      </c>
      <c r="DN481" s="488">
        <f t="shared" si="761"/>
        <v>0</v>
      </c>
      <c r="DO481" s="296">
        <f t="shared" ca="1" si="762"/>
        <v>0</v>
      </c>
      <c r="DP481" s="296">
        <f t="shared" ca="1" si="763"/>
        <v>0</v>
      </c>
      <c r="DQ481" s="296">
        <f t="shared" ca="1" si="764"/>
        <v>0</v>
      </c>
      <c r="DR481" s="296">
        <f t="shared" ca="1" si="765"/>
        <v>0</v>
      </c>
      <c r="DS481" s="296">
        <f t="shared" ca="1" si="766"/>
        <v>0</v>
      </c>
      <c r="DT481" s="296">
        <f t="shared" ca="1" si="767"/>
        <v>0</v>
      </c>
      <c r="DU481" s="487">
        <f t="shared" ca="1" si="768"/>
        <v>0</v>
      </c>
      <c r="DV481" s="487">
        <f t="shared" ca="1" si="769"/>
        <v>0</v>
      </c>
      <c r="DW481" s="487">
        <f t="shared" ca="1" si="770"/>
        <v>0</v>
      </c>
      <c r="DX481" s="487">
        <f t="shared" ca="1" si="771"/>
        <v>0</v>
      </c>
      <c r="DY481" s="487">
        <f t="shared" ca="1" si="772"/>
        <v>0</v>
      </c>
      <c r="DZ481" s="487">
        <f t="shared" ca="1" si="773"/>
        <v>0</v>
      </c>
      <c r="EA481" s="487">
        <f t="shared" ca="1" si="774"/>
        <v>0</v>
      </c>
      <c r="EB481" s="487">
        <f t="shared" ca="1" si="775"/>
        <v>0</v>
      </c>
      <c r="EC481" s="487">
        <f t="shared" ca="1" si="776"/>
        <v>0</v>
      </c>
      <c r="ED481" s="361">
        <f ca="1">DU481*'Donnees d''entrée'!$C$511</f>
        <v>0</v>
      </c>
      <c r="EE481" s="296">
        <f ca="1">DW481*'Donnees d''entrée'!$C$511</f>
        <v>0</v>
      </c>
      <c r="EF481" s="296">
        <f ca="1">DY481*'Donnees d''entrée'!$C$512</f>
        <v>0</v>
      </c>
      <c r="EG481" s="296">
        <f ca="1">IF(ISERROR(BF57*'Donnees d''entrée'!$C$674*(DV481/(DV481+DX481+DZ481))),0,BF57*'Donnees d''entrée'!$C$674*(DV481/(DV481+DX481+DZ481)))</f>
        <v>0</v>
      </c>
      <c r="EH481" s="361">
        <f ca="1">IF(ISERROR(BF57*'Donnees d''entrée'!$C$674*(DX481/(DV481+DX481+DZ481))),0,BF57*'Donnees d''entrée'!$C$674*(DX481/(DV481+DX481+DZ481)))</f>
        <v>0</v>
      </c>
      <c r="EI481" s="361">
        <f ca="1">IF(ISERROR(BF57*'Donnees d''entrée'!$C$674*(DZ481/(DV481+DX481+DZ481))),0,BF57*'Donnees d''entrée'!$C$674*(DZ481/(DV481+DX481+DZ481)))</f>
        <v>0</v>
      </c>
      <c r="EJ481" s="361">
        <f ca="1">DU481*'Donnees d''entrée'!$C$513</f>
        <v>0</v>
      </c>
      <c r="EK481" s="361">
        <f ca="1">DW481*'Donnees d''entrée'!$C$513</f>
        <v>0</v>
      </c>
      <c r="EL481" s="361">
        <f ca="1">DY481*'Donnees d''entrée'!$C$514</f>
        <v>0</v>
      </c>
      <c r="EM481" s="361">
        <f ca="1">DU481*'Donnees d''entrée'!$C$515</f>
        <v>0</v>
      </c>
      <c r="EN481" s="361">
        <f ca="1">DW481*'Donnees d''entrée'!$C$515</f>
        <v>0</v>
      </c>
      <c r="EO481" s="296">
        <f t="shared" ca="1" si="777"/>
        <v>0</v>
      </c>
      <c r="EP481" s="296">
        <f t="shared" ca="1" si="778"/>
        <v>0</v>
      </c>
      <c r="EQ481" s="296">
        <f t="shared" ca="1" si="779"/>
        <v>0</v>
      </c>
      <c r="ER481" s="488">
        <f t="shared" si="780"/>
        <v>0</v>
      </c>
      <c r="ES481" s="296">
        <f t="shared" ca="1" si="781"/>
        <v>0</v>
      </c>
      <c r="ET481" s="296">
        <f t="shared" ca="1" si="782"/>
        <v>0</v>
      </c>
      <c r="EU481" s="296">
        <f t="shared" ca="1" si="783"/>
        <v>0</v>
      </c>
      <c r="EV481" s="296">
        <f t="shared" ca="1" si="784"/>
        <v>0</v>
      </c>
      <c r="EW481" s="296">
        <f t="shared" ca="1" si="785"/>
        <v>0</v>
      </c>
      <c r="EX481" s="296">
        <f t="shared" ca="1" si="786"/>
        <v>0</v>
      </c>
      <c r="EZ481" s="489">
        <f t="shared" ca="1" si="787"/>
        <v>0</v>
      </c>
    </row>
    <row r="482" spans="1:156" x14ac:dyDescent="0.25">
      <c r="A482" s="279">
        <v>13</v>
      </c>
      <c r="B482" s="487">
        <f t="shared" ref="B482:E482" ca="1" si="798">B457</f>
        <v>0</v>
      </c>
      <c r="C482" s="487">
        <f t="shared" ca="1" si="798"/>
        <v>0</v>
      </c>
      <c r="D482" s="487">
        <f t="shared" ca="1" si="798"/>
        <v>0</v>
      </c>
      <c r="E482" s="487">
        <f t="shared" ca="1" si="798"/>
        <v>0</v>
      </c>
      <c r="F482" s="487">
        <f t="shared" ca="1" si="706"/>
        <v>0</v>
      </c>
      <c r="G482" s="487">
        <f t="shared" ca="1" si="707"/>
        <v>0</v>
      </c>
      <c r="H482" s="487">
        <f t="shared" ca="1" si="708"/>
        <v>0</v>
      </c>
      <c r="I482" s="487">
        <f t="shared" ca="1" si="709"/>
        <v>0</v>
      </c>
      <c r="J482" s="487">
        <f t="shared" ca="1" si="710"/>
        <v>0</v>
      </c>
      <c r="K482" s="361">
        <f ca="1">B482*'Donnees d''entrée'!$C$511</f>
        <v>0</v>
      </c>
      <c r="L482" s="296">
        <f ca="1">D482*'Donnees d''entrée'!$C$511</f>
        <v>0</v>
      </c>
      <c r="M482" s="296">
        <f ca="1">F482*'Donnees d''entrée'!$C$512</f>
        <v>0</v>
      </c>
      <c r="N482" s="296">
        <f ca="1">IF(ISERROR(J58*'Donnees d''entrée'!$C$674*(C482/(C482+E482+G482))),0,J58*'Donnees d''entrée'!$C$674*(C482/(C482+E482+G482)))</f>
        <v>0</v>
      </c>
      <c r="O482" s="361">
        <f ca="1">IF(ISERROR(J58*'Donnees d''entrée'!$C$674*(E482/(C482+E482+G482))),0,J58*'Donnees d''entrée'!$C$674*(E482/(C482+E482+G482)))</f>
        <v>0</v>
      </c>
      <c r="P482" s="361">
        <f ca="1">IF(ISERROR(J58*'Donnees d''entrée'!$C$674*(G482/(C482+E482+G482))),0,J58*'Donnees d''entrée'!$C$674*(G482/(C482+E482+G482)))</f>
        <v>0</v>
      </c>
      <c r="Q482" s="361">
        <f ca="1">B482*'Donnees d''entrée'!$C$513</f>
        <v>0</v>
      </c>
      <c r="R482" s="361">
        <f ca="1">D482*'Donnees d''entrée'!$C$513</f>
        <v>0</v>
      </c>
      <c r="S482" s="361">
        <f ca="1">F482*'Donnees d''entrée'!$C$514</f>
        <v>0</v>
      </c>
      <c r="T482" s="361">
        <f ca="1">B482*'Donnees d''entrée'!$C$515</f>
        <v>0</v>
      </c>
      <c r="U482" s="361">
        <f ca="1">D482*'Donnees d''entrée'!$C$515</f>
        <v>0</v>
      </c>
      <c r="V482" s="296">
        <f t="shared" ca="1" si="711"/>
        <v>0</v>
      </c>
      <c r="W482" s="296">
        <f t="shared" ca="1" si="712"/>
        <v>0</v>
      </c>
      <c r="X482" s="296">
        <f t="shared" ca="1" si="713"/>
        <v>0</v>
      </c>
      <c r="Y482" s="488">
        <f t="shared" si="714"/>
        <v>0</v>
      </c>
      <c r="Z482" s="490">
        <f>'Donnees d''entrée'!$D$541</f>
        <v>0.4</v>
      </c>
      <c r="AA482" s="490">
        <f>'Donnees d''entrée'!$D$541</f>
        <v>0.4</v>
      </c>
      <c r="AB482" s="490">
        <f>'Donnees d''entrée'!$D$525</f>
        <v>0.4</v>
      </c>
      <c r="AC482" s="296">
        <f t="shared" ca="1" si="715"/>
        <v>0</v>
      </c>
      <c r="AD482" s="296">
        <f t="shared" ca="1" si="716"/>
        <v>0</v>
      </c>
      <c r="AE482" s="296">
        <f t="shared" ca="1" si="717"/>
        <v>0</v>
      </c>
      <c r="AF482" s="296">
        <f t="shared" ca="1" si="696"/>
        <v>0</v>
      </c>
      <c r="AG482" s="296">
        <f t="shared" ca="1" si="697"/>
        <v>0</v>
      </c>
      <c r="AH482" s="296">
        <f t="shared" ca="1" si="698"/>
        <v>0</v>
      </c>
      <c r="AI482" s="487">
        <f t="shared" ca="1" si="718"/>
        <v>0</v>
      </c>
      <c r="AJ482" s="487">
        <f t="shared" ca="1" si="699"/>
        <v>0</v>
      </c>
      <c r="AK482" s="487">
        <f t="shared" ca="1" si="699"/>
        <v>0</v>
      </c>
      <c r="AL482" s="487">
        <f t="shared" ca="1" si="699"/>
        <v>0</v>
      </c>
      <c r="AM482" s="487">
        <f t="shared" ca="1" si="719"/>
        <v>0</v>
      </c>
      <c r="AN482" s="487">
        <f t="shared" ca="1" si="720"/>
        <v>0</v>
      </c>
      <c r="AO482" s="487">
        <f t="shared" ca="1" si="721"/>
        <v>0</v>
      </c>
      <c r="AP482" s="487">
        <f t="shared" ca="1" si="700"/>
        <v>0</v>
      </c>
      <c r="AQ482" s="487">
        <f t="shared" ca="1" si="700"/>
        <v>0</v>
      </c>
      <c r="AR482" s="361">
        <f ca="1">AI482*'Donnees d''entrée'!$C$511</f>
        <v>0</v>
      </c>
      <c r="AS482" s="296">
        <f ca="1">AK482*'Donnees d''entrée'!$C$511</f>
        <v>0</v>
      </c>
      <c r="AT482" s="296">
        <f ca="1">AM482*'Donnees d''entrée'!$C$512</f>
        <v>0</v>
      </c>
      <c r="AU482" s="296">
        <f ca="1">IF(ISERROR(V58*'Donnees d''entrée'!$C$674*(AJ482/(AJ482+AL482+AN482))),0,V58*'Donnees d''entrée'!$C$674*(AJ482/(AJ482+AL482+AN482)))</f>
        <v>0</v>
      </c>
      <c r="AV482" s="361">
        <f ca="1">IF(ISERROR(V58*'Donnees d''entrée'!$C$674*(AL482/(AJ482+AL482+AN482))),0,V58*'Donnees d''entrée'!$C$674*(AL482/(AJ482+AL482+AN482)))</f>
        <v>0</v>
      </c>
      <c r="AW482" s="361">
        <f ca="1">IF(ISERROR(V58*'Donnees d''entrée'!$C$674*(AN482/(AJ482+AL482+AN482))),0,V58*'Donnees d''entrée'!$C$674*(AN482/(AJ482+AL482+AN482)))</f>
        <v>0</v>
      </c>
      <c r="AX482" s="361">
        <f ca="1">AI482*'Donnees d''entrée'!$C$513</f>
        <v>0</v>
      </c>
      <c r="AY482" s="361">
        <f ca="1">AK482*'Donnees d''entrée'!$C$513</f>
        <v>0</v>
      </c>
      <c r="AZ482" s="361">
        <f ca="1">AM482*'Donnees d''entrée'!$C$514</f>
        <v>0</v>
      </c>
      <c r="BA482" s="361">
        <f ca="1">AI482*'Donnees d''entrée'!$C$515</f>
        <v>0</v>
      </c>
      <c r="BB482" s="361">
        <f ca="1">AK482*'Donnees d''entrée'!$C$515</f>
        <v>0</v>
      </c>
      <c r="BC482" s="296">
        <f t="shared" ca="1" si="722"/>
        <v>0</v>
      </c>
      <c r="BD482" s="296">
        <f t="shared" ca="1" si="723"/>
        <v>0</v>
      </c>
      <c r="BE482" s="296">
        <f t="shared" ca="1" si="724"/>
        <v>0</v>
      </c>
      <c r="BF482" s="488">
        <f t="shared" si="725"/>
        <v>0</v>
      </c>
      <c r="BG482" s="296">
        <f t="shared" ca="1" si="726"/>
        <v>0</v>
      </c>
      <c r="BH482" s="296">
        <f t="shared" ca="1" si="727"/>
        <v>0</v>
      </c>
      <c r="BI482" s="296">
        <f t="shared" ca="1" si="728"/>
        <v>0</v>
      </c>
      <c r="BJ482" s="296">
        <f t="shared" ca="1" si="729"/>
        <v>0</v>
      </c>
      <c r="BK482" s="296">
        <f t="shared" ca="1" si="730"/>
        <v>0</v>
      </c>
      <c r="BL482" s="296">
        <f t="shared" ca="1" si="731"/>
        <v>0</v>
      </c>
      <c r="BM482" s="487">
        <f t="shared" ca="1" si="732"/>
        <v>0</v>
      </c>
      <c r="BN482" s="487">
        <f t="shared" ca="1" si="733"/>
        <v>0</v>
      </c>
      <c r="BO482" s="487">
        <f t="shared" ca="1" si="734"/>
        <v>0</v>
      </c>
      <c r="BP482" s="487">
        <f t="shared" ca="1" si="735"/>
        <v>0</v>
      </c>
      <c r="BQ482" s="487">
        <f t="shared" ca="1" si="736"/>
        <v>0</v>
      </c>
      <c r="BR482" s="487">
        <f t="shared" ca="1" si="737"/>
        <v>0</v>
      </c>
      <c r="BS482" s="487">
        <f t="shared" ca="1" si="738"/>
        <v>0</v>
      </c>
      <c r="BT482" s="487">
        <f t="shared" ca="1" si="702"/>
        <v>0</v>
      </c>
      <c r="BU482" s="487">
        <f t="shared" ca="1" si="702"/>
        <v>0</v>
      </c>
      <c r="BV482" s="361">
        <f ca="1">BM482*'Donnees d''entrée'!$C$511</f>
        <v>0</v>
      </c>
      <c r="BW482" s="296">
        <f ca="1">BO482*'Donnees d''entrée'!$C$511</f>
        <v>0</v>
      </c>
      <c r="BX482" s="296">
        <f ca="1">BQ482*'Donnees d''entrée'!$C$512</f>
        <v>0</v>
      </c>
      <c r="BY482" s="296">
        <f ca="1">IF(ISERROR(AH58*'Donnees d''entrée'!$C$674*(BN482/(BN482+BP482+BR482))),0,AH58*'Donnees d''entrée'!$C$674*(BN482/(BN482+BP482+BR482)))</f>
        <v>0</v>
      </c>
      <c r="BZ482" s="361">
        <f ca="1">IF(ISERROR(AH58*'Donnees d''entrée'!$C$674*(BP482/(BN482+BP482+BR482))),0,AH58*'Donnees d''entrée'!$C$674*(BP482/(BN482+BP482+BR482)))</f>
        <v>0</v>
      </c>
      <c r="CA482" s="361">
        <f ca="1">IF(ISERROR(AH58*'Donnees d''entrée'!$C$674*(BR482/(BN482+BP482+BR482))),0,AH58*'Donnees d''entrée'!$C$674*(BR482/(BN482+BP482+BR482)))</f>
        <v>0</v>
      </c>
      <c r="CB482" s="361">
        <f ca="1">BM482*'Donnees d''entrée'!$C$513</f>
        <v>0</v>
      </c>
      <c r="CC482" s="361">
        <f ca="1">BO482*'Donnees d''entrée'!$C$513</f>
        <v>0</v>
      </c>
      <c r="CD482" s="361">
        <f ca="1">BQ482*'Donnees d''entrée'!$C$514</f>
        <v>0</v>
      </c>
      <c r="CE482" s="361">
        <f ca="1">BM482*'Donnees d''entrée'!$C$515</f>
        <v>0</v>
      </c>
      <c r="CF482" s="361">
        <f ca="1">BO482*'Donnees d''entrée'!$C$515</f>
        <v>0</v>
      </c>
      <c r="CG482" s="296">
        <f t="shared" ca="1" si="739"/>
        <v>0</v>
      </c>
      <c r="CH482" s="296">
        <f t="shared" ca="1" si="740"/>
        <v>0</v>
      </c>
      <c r="CI482" s="296">
        <f t="shared" ca="1" si="741"/>
        <v>0</v>
      </c>
      <c r="CJ482" s="488">
        <f t="shared" si="742"/>
        <v>0</v>
      </c>
      <c r="CK482" s="296">
        <f t="shared" ca="1" si="743"/>
        <v>0</v>
      </c>
      <c r="CL482" s="296">
        <f t="shared" ca="1" si="744"/>
        <v>0</v>
      </c>
      <c r="CM482" s="296">
        <f t="shared" ca="1" si="745"/>
        <v>0</v>
      </c>
      <c r="CN482" s="296">
        <f t="shared" ca="1" si="746"/>
        <v>0</v>
      </c>
      <c r="CO482" s="296">
        <f t="shared" ca="1" si="747"/>
        <v>0</v>
      </c>
      <c r="CP482" s="296">
        <f t="shared" ca="1" si="748"/>
        <v>0</v>
      </c>
      <c r="CQ482" s="487">
        <f t="shared" ca="1" si="749"/>
        <v>0</v>
      </c>
      <c r="CR482" s="487">
        <f t="shared" ca="1" si="750"/>
        <v>0</v>
      </c>
      <c r="CS482" s="487">
        <f t="shared" ca="1" si="751"/>
        <v>0</v>
      </c>
      <c r="CT482" s="487">
        <f t="shared" ca="1" si="752"/>
        <v>0</v>
      </c>
      <c r="CU482" s="487">
        <f t="shared" ca="1" si="753"/>
        <v>0</v>
      </c>
      <c r="CV482" s="487">
        <f t="shared" ca="1" si="754"/>
        <v>0</v>
      </c>
      <c r="CW482" s="487">
        <f t="shared" ca="1" si="755"/>
        <v>0</v>
      </c>
      <c r="CX482" s="487">
        <f t="shared" ca="1" si="756"/>
        <v>0</v>
      </c>
      <c r="CY482" s="487">
        <f t="shared" ca="1" si="757"/>
        <v>0</v>
      </c>
      <c r="CZ482" s="361">
        <f ca="1">CQ482*'Donnees d''entrée'!$C$511</f>
        <v>0</v>
      </c>
      <c r="DA482" s="296">
        <f ca="1">CS482*'Donnees d''entrée'!$C$511</f>
        <v>0</v>
      </c>
      <c r="DB482" s="296">
        <f ca="1">CU482*'Donnees d''entrée'!$C$512</f>
        <v>0</v>
      </c>
      <c r="DC482" s="296">
        <f ca="1">IF(ISERROR(AT58*'Donnees d''entrée'!$C$674*(CR482/(CR482+CT482+CV482))),0,AT58*'Donnees d''entrée'!$C$674*(CR482/(CR482+CT482+CV482)))</f>
        <v>0</v>
      </c>
      <c r="DD482" s="361">
        <f ca="1">IF(ISERROR(AT58*'Donnees d''entrée'!$C$674*(CT482/(CR482+CT482+CV482))),0,AT58*'Donnees d''entrée'!$C$674*(CT482/(CR482+CT482+CV482)))</f>
        <v>0</v>
      </c>
      <c r="DE482" s="361">
        <f ca="1">IF(ISERROR(AT58*'Donnees d''entrée'!$C$674*(CV482/(CR482+CT482+CV482))),0,AT58*'Donnees d''entrée'!$C$674*(CV482/(CR482+CT482+CV482)))</f>
        <v>0</v>
      </c>
      <c r="DF482" s="361">
        <f ca="1">CQ482*'Donnees d''entrée'!$C$513</f>
        <v>0</v>
      </c>
      <c r="DG482" s="361">
        <f ca="1">CS482*'Donnees d''entrée'!$C$513</f>
        <v>0</v>
      </c>
      <c r="DH482" s="361">
        <f ca="1">CU482*'Donnees d''entrée'!$C$514</f>
        <v>0</v>
      </c>
      <c r="DI482" s="361">
        <f ca="1">CQ482*'Donnees d''entrée'!$C$515</f>
        <v>0</v>
      </c>
      <c r="DJ482" s="361">
        <f ca="1">CS482*'Donnees d''entrée'!$C$515</f>
        <v>0</v>
      </c>
      <c r="DK482" s="296">
        <f t="shared" ca="1" si="758"/>
        <v>0</v>
      </c>
      <c r="DL482" s="296">
        <f t="shared" ca="1" si="759"/>
        <v>0</v>
      </c>
      <c r="DM482" s="296">
        <f t="shared" ca="1" si="760"/>
        <v>0</v>
      </c>
      <c r="DN482" s="488">
        <f t="shared" si="761"/>
        <v>0</v>
      </c>
      <c r="DO482" s="296">
        <f t="shared" ca="1" si="762"/>
        <v>0</v>
      </c>
      <c r="DP482" s="296">
        <f t="shared" ca="1" si="763"/>
        <v>0</v>
      </c>
      <c r="DQ482" s="296">
        <f t="shared" ca="1" si="764"/>
        <v>0</v>
      </c>
      <c r="DR482" s="296">
        <f t="shared" ca="1" si="765"/>
        <v>0</v>
      </c>
      <c r="DS482" s="296">
        <f t="shared" ca="1" si="766"/>
        <v>0</v>
      </c>
      <c r="DT482" s="296">
        <f t="shared" ca="1" si="767"/>
        <v>0</v>
      </c>
      <c r="DU482" s="487">
        <f t="shared" ca="1" si="768"/>
        <v>0</v>
      </c>
      <c r="DV482" s="487">
        <f t="shared" ca="1" si="769"/>
        <v>0</v>
      </c>
      <c r="DW482" s="487">
        <f t="shared" ca="1" si="770"/>
        <v>0</v>
      </c>
      <c r="DX482" s="487">
        <f t="shared" ca="1" si="771"/>
        <v>0</v>
      </c>
      <c r="DY482" s="487">
        <f t="shared" ca="1" si="772"/>
        <v>0</v>
      </c>
      <c r="DZ482" s="487">
        <f t="shared" ca="1" si="773"/>
        <v>0</v>
      </c>
      <c r="EA482" s="487">
        <f t="shared" ca="1" si="774"/>
        <v>0</v>
      </c>
      <c r="EB482" s="487">
        <f t="shared" ca="1" si="775"/>
        <v>0</v>
      </c>
      <c r="EC482" s="487">
        <f t="shared" ca="1" si="776"/>
        <v>0</v>
      </c>
      <c r="ED482" s="361">
        <f ca="1">DU482*'Donnees d''entrée'!$C$511</f>
        <v>0</v>
      </c>
      <c r="EE482" s="296">
        <f ca="1">DW482*'Donnees d''entrée'!$C$511</f>
        <v>0</v>
      </c>
      <c r="EF482" s="296">
        <f ca="1">DY482*'Donnees d''entrée'!$C$512</f>
        <v>0</v>
      </c>
      <c r="EG482" s="296">
        <f ca="1">IF(ISERROR(BF58*'Donnees d''entrée'!$C$674*(DV482/(DV482+DX482+DZ482))),0,BF58*'Donnees d''entrée'!$C$674*(DV482/(DV482+DX482+DZ482)))</f>
        <v>0</v>
      </c>
      <c r="EH482" s="361">
        <f ca="1">IF(ISERROR(BF58*'Donnees d''entrée'!$C$674*(DX482/(DV482+DX482+DZ482))),0,BF58*'Donnees d''entrée'!$C$674*(DX482/(DV482+DX482+DZ482)))</f>
        <v>0</v>
      </c>
      <c r="EI482" s="361">
        <f ca="1">IF(ISERROR(BF58*'Donnees d''entrée'!$C$674*(DZ482/(DV482+DX482+DZ482))),0,BF58*'Donnees d''entrée'!$C$674*(DZ482/(DV482+DX482+DZ482)))</f>
        <v>0</v>
      </c>
      <c r="EJ482" s="361">
        <f ca="1">DU482*'Donnees d''entrée'!$C$513</f>
        <v>0</v>
      </c>
      <c r="EK482" s="361">
        <f ca="1">DW482*'Donnees d''entrée'!$C$513</f>
        <v>0</v>
      </c>
      <c r="EL482" s="361">
        <f ca="1">DY482*'Donnees d''entrée'!$C$514</f>
        <v>0</v>
      </c>
      <c r="EM482" s="361">
        <f ca="1">DU482*'Donnees d''entrée'!$C$515</f>
        <v>0</v>
      </c>
      <c r="EN482" s="361">
        <f ca="1">DW482*'Donnees d''entrée'!$C$515</f>
        <v>0</v>
      </c>
      <c r="EO482" s="296">
        <f t="shared" ca="1" si="777"/>
        <v>0</v>
      </c>
      <c r="EP482" s="296">
        <f t="shared" ca="1" si="778"/>
        <v>0</v>
      </c>
      <c r="EQ482" s="296">
        <f t="shared" ca="1" si="779"/>
        <v>0</v>
      </c>
      <c r="ER482" s="488">
        <f t="shared" si="780"/>
        <v>0</v>
      </c>
      <c r="ES482" s="296">
        <f t="shared" ca="1" si="781"/>
        <v>0</v>
      </c>
      <c r="ET482" s="296">
        <f t="shared" ca="1" si="782"/>
        <v>0</v>
      </c>
      <c r="EU482" s="296">
        <f t="shared" ca="1" si="783"/>
        <v>0</v>
      </c>
      <c r="EV482" s="296">
        <f t="shared" ca="1" si="784"/>
        <v>0</v>
      </c>
      <c r="EW482" s="296">
        <f t="shared" ca="1" si="785"/>
        <v>0</v>
      </c>
      <c r="EX482" s="296">
        <f t="shared" ca="1" si="786"/>
        <v>0</v>
      </c>
      <c r="EZ482" s="489">
        <f t="shared" ca="1" si="787"/>
        <v>0</v>
      </c>
    </row>
    <row r="483" spans="1:156" x14ac:dyDescent="0.25">
      <c r="A483" s="279">
        <v>14</v>
      </c>
      <c r="B483" s="487">
        <f t="shared" ref="B483:E483" ca="1" si="799">B458</f>
        <v>0</v>
      </c>
      <c r="C483" s="487">
        <f t="shared" ca="1" si="799"/>
        <v>0</v>
      </c>
      <c r="D483" s="487">
        <f t="shared" ca="1" si="799"/>
        <v>0</v>
      </c>
      <c r="E483" s="487">
        <f t="shared" ca="1" si="799"/>
        <v>0</v>
      </c>
      <c r="F483" s="487">
        <f t="shared" ca="1" si="706"/>
        <v>0</v>
      </c>
      <c r="G483" s="487">
        <f t="shared" ca="1" si="707"/>
        <v>0</v>
      </c>
      <c r="H483" s="487">
        <f t="shared" ca="1" si="708"/>
        <v>0</v>
      </c>
      <c r="I483" s="487">
        <f t="shared" ca="1" si="709"/>
        <v>0</v>
      </c>
      <c r="J483" s="487">
        <f t="shared" ca="1" si="710"/>
        <v>0</v>
      </c>
      <c r="K483" s="361">
        <f ca="1">B483*'Donnees d''entrée'!$C$511</f>
        <v>0</v>
      </c>
      <c r="L483" s="296">
        <f ca="1">D483*'Donnees d''entrée'!$C$511</f>
        <v>0</v>
      </c>
      <c r="M483" s="296">
        <f ca="1">F483*'Donnees d''entrée'!$C$512</f>
        <v>0</v>
      </c>
      <c r="N483" s="296">
        <f ca="1">IF(ISERROR(J59*'Donnees d''entrée'!$C$674*(C483/(C483+E483+G483))),0,J59*'Donnees d''entrée'!$C$674*(C483/(C483+E483+G483)))</f>
        <v>0</v>
      </c>
      <c r="O483" s="361">
        <f ca="1">IF(ISERROR(J59*'Donnees d''entrée'!$C$674*(E483/(C483+E483+G483))),0,J59*'Donnees d''entrée'!$C$674*(E483/(C483+E483+G483)))</f>
        <v>0</v>
      </c>
      <c r="P483" s="361">
        <f ca="1">IF(ISERROR(J59*'Donnees d''entrée'!$C$674*(G483/(C483+E483+G483))),0,J59*'Donnees d''entrée'!$C$674*(G483/(C483+E483+G483)))</f>
        <v>0</v>
      </c>
      <c r="Q483" s="361">
        <f ca="1">B483*'Donnees d''entrée'!$C$513</f>
        <v>0</v>
      </c>
      <c r="R483" s="361">
        <f ca="1">D483*'Donnees d''entrée'!$C$513</f>
        <v>0</v>
      </c>
      <c r="S483" s="361">
        <f ca="1">F483*'Donnees d''entrée'!$C$514</f>
        <v>0</v>
      </c>
      <c r="T483" s="361">
        <f ca="1">B483*'Donnees d''entrée'!$C$515</f>
        <v>0</v>
      </c>
      <c r="U483" s="361">
        <f ca="1">D483*'Donnees d''entrée'!$C$515</f>
        <v>0</v>
      </c>
      <c r="V483" s="296">
        <f t="shared" ca="1" si="711"/>
        <v>0</v>
      </c>
      <c r="W483" s="296">
        <f t="shared" ca="1" si="712"/>
        <v>0</v>
      </c>
      <c r="X483" s="296">
        <f t="shared" ca="1" si="713"/>
        <v>0</v>
      </c>
      <c r="Y483" s="488">
        <f t="shared" si="714"/>
        <v>0</v>
      </c>
      <c r="Z483" s="490">
        <f>'Donnees d''entrée'!$D$541</f>
        <v>0.4</v>
      </c>
      <c r="AA483" s="490">
        <f>'Donnees d''entrée'!$D$541</f>
        <v>0.4</v>
      </c>
      <c r="AB483" s="490">
        <f>'Donnees d''entrée'!$D$525</f>
        <v>0.4</v>
      </c>
      <c r="AC483" s="296">
        <f t="shared" ca="1" si="715"/>
        <v>0</v>
      </c>
      <c r="AD483" s="296">
        <f t="shared" ca="1" si="716"/>
        <v>0</v>
      </c>
      <c r="AE483" s="296">
        <f t="shared" ca="1" si="717"/>
        <v>0</v>
      </c>
      <c r="AF483" s="296">
        <f t="shared" ca="1" si="696"/>
        <v>0</v>
      </c>
      <c r="AG483" s="296">
        <f t="shared" ca="1" si="697"/>
        <v>0</v>
      </c>
      <c r="AH483" s="296">
        <f t="shared" ca="1" si="698"/>
        <v>0</v>
      </c>
      <c r="AI483" s="487">
        <f t="shared" ca="1" si="718"/>
        <v>0</v>
      </c>
      <c r="AJ483" s="487">
        <f t="shared" ca="1" si="699"/>
        <v>0</v>
      </c>
      <c r="AK483" s="487">
        <f t="shared" ca="1" si="699"/>
        <v>0</v>
      </c>
      <c r="AL483" s="487">
        <f t="shared" ca="1" si="699"/>
        <v>0</v>
      </c>
      <c r="AM483" s="487">
        <f t="shared" ca="1" si="719"/>
        <v>0</v>
      </c>
      <c r="AN483" s="487">
        <f t="shared" ca="1" si="720"/>
        <v>0</v>
      </c>
      <c r="AO483" s="487">
        <f t="shared" ca="1" si="721"/>
        <v>0</v>
      </c>
      <c r="AP483" s="487">
        <f t="shared" ca="1" si="700"/>
        <v>0</v>
      </c>
      <c r="AQ483" s="487">
        <f t="shared" ca="1" si="700"/>
        <v>0</v>
      </c>
      <c r="AR483" s="361">
        <f ca="1">AI483*'Donnees d''entrée'!$C$511</f>
        <v>0</v>
      </c>
      <c r="AS483" s="296">
        <f ca="1">AK483*'Donnees d''entrée'!$C$511</f>
        <v>0</v>
      </c>
      <c r="AT483" s="296">
        <f ca="1">AM483*'Donnees d''entrée'!$C$512</f>
        <v>0</v>
      </c>
      <c r="AU483" s="296">
        <f ca="1">IF(ISERROR(V59*'Donnees d''entrée'!$C$674*(AJ483/(AJ483+AL483+AN483))),0,V59*'Donnees d''entrée'!$C$674*(AJ483/(AJ483+AL483+AN483)))</f>
        <v>0</v>
      </c>
      <c r="AV483" s="361">
        <f ca="1">IF(ISERROR(V59*'Donnees d''entrée'!$C$674*(AL483/(AJ483+AL483+AN483))),0,V59*'Donnees d''entrée'!$C$674*(AL483/(AJ483+AL483+AN483)))</f>
        <v>0</v>
      </c>
      <c r="AW483" s="361">
        <f ca="1">IF(ISERROR(V59*'Donnees d''entrée'!$C$674*(AN483/(AJ483+AL483+AN483))),0,V59*'Donnees d''entrée'!$C$674*(AN483/(AJ483+AL483+AN483)))</f>
        <v>0</v>
      </c>
      <c r="AX483" s="361">
        <f ca="1">AI483*'Donnees d''entrée'!$C$513</f>
        <v>0</v>
      </c>
      <c r="AY483" s="361">
        <f ca="1">AK483*'Donnees d''entrée'!$C$513</f>
        <v>0</v>
      </c>
      <c r="AZ483" s="361">
        <f ca="1">AM483*'Donnees d''entrée'!$C$514</f>
        <v>0</v>
      </c>
      <c r="BA483" s="361">
        <f ca="1">AI483*'Donnees d''entrée'!$C$515</f>
        <v>0</v>
      </c>
      <c r="BB483" s="361">
        <f ca="1">AK483*'Donnees d''entrée'!$C$515</f>
        <v>0</v>
      </c>
      <c r="BC483" s="296">
        <f t="shared" ca="1" si="722"/>
        <v>0</v>
      </c>
      <c r="BD483" s="296">
        <f t="shared" ca="1" si="723"/>
        <v>0</v>
      </c>
      <c r="BE483" s="296">
        <f t="shared" ca="1" si="724"/>
        <v>0</v>
      </c>
      <c r="BF483" s="488">
        <f t="shared" si="725"/>
        <v>0</v>
      </c>
      <c r="BG483" s="296">
        <f t="shared" ca="1" si="726"/>
        <v>0</v>
      </c>
      <c r="BH483" s="296">
        <f t="shared" ca="1" si="727"/>
        <v>0</v>
      </c>
      <c r="BI483" s="296">
        <f t="shared" ca="1" si="728"/>
        <v>0</v>
      </c>
      <c r="BJ483" s="296">
        <f t="shared" ca="1" si="729"/>
        <v>0</v>
      </c>
      <c r="BK483" s="296">
        <f t="shared" ca="1" si="730"/>
        <v>0</v>
      </c>
      <c r="BL483" s="296">
        <f t="shared" ca="1" si="731"/>
        <v>0</v>
      </c>
      <c r="BM483" s="487">
        <f t="shared" ca="1" si="732"/>
        <v>0</v>
      </c>
      <c r="BN483" s="487">
        <f t="shared" ca="1" si="733"/>
        <v>0</v>
      </c>
      <c r="BO483" s="487">
        <f t="shared" ca="1" si="734"/>
        <v>0</v>
      </c>
      <c r="BP483" s="487">
        <f t="shared" ca="1" si="735"/>
        <v>0</v>
      </c>
      <c r="BQ483" s="487">
        <f t="shared" ca="1" si="736"/>
        <v>0</v>
      </c>
      <c r="BR483" s="487">
        <f t="shared" ca="1" si="737"/>
        <v>0</v>
      </c>
      <c r="BS483" s="487">
        <f t="shared" ca="1" si="738"/>
        <v>0</v>
      </c>
      <c r="BT483" s="487">
        <f t="shared" ca="1" si="702"/>
        <v>0</v>
      </c>
      <c r="BU483" s="487">
        <f t="shared" ca="1" si="702"/>
        <v>0</v>
      </c>
      <c r="BV483" s="361">
        <f ca="1">BM483*'Donnees d''entrée'!$C$511</f>
        <v>0</v>
      </c>
      <c r="BW483" s="296">
        <f ca="1">BO483*'Donnees d''entrée'!$C$511</f>
        <v>0</v>
      </c>
      <c r="BX483" s="296">
        <f ca="1">BQ483*'Donnees d''entrée'!$C$512</f>
        <v>0</v>
      </c>
      <c r="BY483" s="296">
        <f ca="1">IF(ISERROR(AH59*'Donnees d''entrée'!$C$674*(BN483/(BN483+BP483+BR483))),0,AH59*'Donnees d''entrée'!$C$674*(BN483/(BN483+BP483+BR483)))</f>
        <v>0</v>
      </c>
      <c r="BZ483" s="361">
        <f ca="1">IF(ISERROR(AH59*'Donnees d''entrée'!$C$674*(BP483/(BN483+BP483+BR483))),0,AH59*'Donnees d''entrée'!$C$674*(BP483/(BN483+BP483+BR483)))</f>
        <v>0</v>
      </c>
      <c r="CA483" s="361">
        <f ca="1">IF(ISERROR(AH59*'Donnees d''entrée'!$C$674*(BR483/(BN483+BP483+BR483))),0,AH59*'Donnees d''entrée'!$C$674*(BR483/(BN483+BP483+BR483)))</f>
        <v>0</v>
      </c>
      <c r="CB483" s="361">
        <f ca="1">BM483*'Donnees d''entrée'!$C$513</f>
        <v>0</v>
      </c>
      <c r="CC483" s="361">
        <f ca="1">BO483*'Donnees d''entrée'!$C$513</f>
        <v>0</v>
      </c>
      <c r="CD483" s="361">
        <f ca="1">BQ483*'Donnees d''entrée'!$C$514</f>
        <v>0</v>
      </c>
      <c r="CE483" s="361">
        <f ca="1">BM483*'Donnees d''entrée'!$C$515</f>
        <v>0</v>
      </c>
      <c r="CF483" s="361">
        <f ca="1">BO483*'Donnees d''entrée'!$C$515</f>
        <v>0</v>
      </c>
      <c r="CG483" s="296">
        <f t="shared" ca="1" si="739"/>
        <v>0</v>
      </c>
      <c r="CH483" s="296">
        <f t="shared" ca="1" si="740"/>
        <v>0</v>
      </c>
      <c r="CI483" s="296">
        <f t="shared" ca="1" si="741"/>
        <v>0</v>
      </c>
      <c r="CJ483" s="488">
        <f t="shared" si="742"/>
        <v>0</v>
      </c>
      <c r="CK483" s="296">
        <f t="shared" ca="1" si="743"/>
        <v>0</v>
      </c>
      <c r="CL483" s="296">
        <f t="shared" ca="1" si="744"/>
        <v>0</v>
      </c>
      <c r="CM483" s="296">
        <f t="shared" ca="1" si="745"/>
        <v>0</v>
      </c>
      <c r="CN483" s="296">
        <f t="shared" ca="1" si="746"/>
        <v>0</v>
      </c>
      <c r="CO483" s="296">
        <f t="shared" ca="1" si="747"/>
        <v>0</v>
      </c>
      <c r="CP483" s="296">
        <f t="shared" ca="1" si="748"/>
        <v>0</v>
      </c>
      <c r="CQ483" s="487">
        <f t="shared" ca="1" si="749"/>
        <v>0</v>
      </c>
      <c r="CR483" s="487">
        <f t="shared" ca="1" si="750"/>
        <v>0</v>
      </c>
      <c r="CS483" s="487">
        <f t="shared" ca="1" si="751"/>
        <v>0</v>
      </c>
      <c r="CT483" s="487">
        <f t="shared" ca="1" si="752"/>
        <v>0</v>
      </c>
      <c r="CU483" s="487">
        <f t="shared" ca="1" si="753"/>
        <v>0</v>
      </c>
      <c r="CV483" s="487">
        <f t="shared" ca="1" si="754"/>
        <v>0</v>
      </c>
      <c r="CW483" s="487">
        <f t="shared" ca="1" si="755"/>
        <v>0</v>
      </c>
      <c r="CX483" s="487">
        <f t="shared" ca="1" si="756"/>
        <v>0</v>
      </c>
      <c r="CY483" s="487">
        <f t="shared" ca="1" si="757"/>
        <v>0</v>
      </c>
      <c r="CZ483" s="361">
        <f ca="1">CQ483*'Donnees d''entrée'!$C$511</f>
        <v>0</v>
      </c>
      <c r="DA483" s="296">
        <f ca="1">CS483*'Donnees d''entrée'!$C$511</f>
        <v>0</v>
      </c>
      <c r="DB483" s="296">
        <f ca="1">CU483*'Donnees d''entrée'!$C$512</f>
        <v>0</v>
      </c>
      <c r="DC483" s="296">
        <f ca="1">IF(ISERROR(AT59*'Donnees d''entrée'!$C$674*(CR483/(CR483+CT483+CV483))),0,AT59*'Donnees d''entrée'!$C$674*(CR483/(CR483+CT483+CV483)))</f>
        <v>0</v>
      </c>
      <c r="DD483" s="361">
        <f ca="1">IF(ISERROR(AT59*'Donnees d''entrée'!$C$674*(CT483/(CR483+CT483+CV483))),0,AT59*'Donnees d''entrée'!$C$674*(CT483/(CR483+CT483+CV483)))</f>
        <v>0</v>
      </c>
      <c r="DE483" s="361">
        <f ca="1">IF(ISERROR(AT59*'Donnees d''entrée'!$C$674*(CV483/(CR483+CT483+CV483))),0,AT59*'Donnees d''entrée'!$C$674*(CV483/(CR483+CT483+CV483)))</f>
        <v>0</v>
      </c>
      <c r="DF483" s="361">
        <f ca="1">CQ483*'Donnees d''entrée'!$C$513</f>
        <v>0</v>
      </c>
      <c r="DG483" s="361">
        <f ca="1">CS483*'Donnees d''entrée'!$C$513</f>
        <v>0</v>
      </c>
      <c r="DH483" s="361">
        <f ca="1">CU483*'Donnees d''entrée'!$C$514</f>
        <v>0</v>
      </c>
      <c r="DI483" s="361">
        <f ca="1">CQ483*'Donnees d''entrée'!$C$515</f>
        <v>0</v>
      </c>
      <c r="DJ483" s="361">
        <f ca="1">CS483*'Donnees d''entrée'!$C$515</f>
        <v>0</v>
      </c>
      <c r="DK483" s="296">
        <f t="shared" ca="1" si="758"/>
        <v>0</v>
      </c>
      <c r="DL483" s="296">
        <f t="shared" ca="1" si="759"/>
        <v>0</v>
      </c>
      <c r="DM483" s="296">
        <f t="shared" ca="1" si="760"/>
        <v>0</v>
      </c>
      <c r="DN483" s="488">
        <f t="shared" si="761"/>
        <v>0</v>
      </c>
      <c r="DO483" s="296">
        <f t="shared" ca="1" si="762"/>
        <v>0</v>
      </c>
      <c r="DP483" s="296">
        <f t="shared" ca="1" si="763"/>
        <v>0</v>
      </c>
      <c r="DQ483" s="296">
        <f t="shared" ca="1" si="764"/>
        <v>0</v>
      </c>
      <c r="DR483" s="296">
        <f t="shared" ca="1" si="765"/>
        <v>0</v>
      </c>
      <c r="DS483" s="296">
        <f t="shared" ca="1" si="766"/>
        <v>0</v>
      </c>
      <c r="DT483" s="296">
        <f t="shared" ca="1" si="767"/>
        <v>0</v>
      </c>
      <c r="DU483" s="487">
        <f t="shared" ca="1" si="768"/>
        <v>0</v>
      </c>
      <c r="DV483" s="487">
        <f t="shared" ca="1" si="769"/>
        <v>0</v>
      </c>
      <c r="DW483" s="487">
        <f t="shared" ca="1" si="770"/>
        <v>0</v>
      </c>
      <c r="DX483" s="487">
        <f t="shared" ca="1" si="771"/>
        <v>0</v>
      </c>
      <c r="DY483" s="487">
        <f t="shared" ca="1" si="772"/>
        <v>0</v>
      </c>
      <c r="DZ483" s="487">
        <f t="shared" ca="1" si="773"/>
        <v>0</v>
      </c>
      <c r="EA483" s="487">
        <f t="shared" ca="1" si="774"/>
        <v>0</v>
      </c>
      <c r="EB483" s="487">
        <f t="shared" ca="1" si="775"/>
        <v>0</v>
      </c>
      <c r="EC483" s="487">
        <f t="shared" ca="1" si="776"/>
        <v>0</v>
      </c>
      <c r="ED483" s="361">
        <f ca="1">DU483*'Donnees d''entrée'!$C$511</f>
        <v>0</v>
      </c>
      <c r="EE483" s="296">
        <f ca="1">DW483*'Donnees d''entrée'!$C$511</f>
        <v>0</v>
      </c>
      <c r="EF483" s="296">
        <f ca="1">DY483*'Donnees d''entrée'!$C$512</f>
        <v>0</v>
      </c>
      <c r="EG483" s="296">
        <f ca="1">IF(ISERROR(BF59*'Donnees d''entrée'!$C$674*(DV483/(DV483+DX483+DZ483))),0,BF59*'Donnees d''entrée'!$C$674*(DV483/(DV483+DX483+DZ483)))</f>
        <v>0</v>
      </c>
      <c r="EH483" s="361">
        <f ca="1">IF(ISERROR(BF59*'Donnees d''entrée'!$C$674*(DX483/(DV483+DX483+DZ483))),0,BF59*'Donnees d''entrée'!$C$674*(DX483/(DV483+DX483+DZ483)))</f>
        <v>0</v>
      </c>
      <c r="EI483" s="361">
        <f ca="1">IF(ISERROR(BF59*'Donnees d''entrée'!$C$674*(DZ483/(DV483+DX483+DZ483))),0,BF59*'Donnees d''entrée'!$C$674*(DZ483/(DV483+DX483+DZ483)))</f>
        <v>0</v>
      </c>
      <c r="EJ483" s="361">
        <f ca="1">DU483*'Donnees d''entrée'!$C$513</f>
        <v>0</v>
      </c>
      <c r="EK483" s="361">
        <f ca="1">DW483*'Donnees d''entrée'!$C$513</f>
        <v>0</v>
      </c>
      <c r="EL483" s="361">
        <f ca="1">DY483*'Donnees d''entrée'!$C$514</f>
        <v>0</v>
      </c>
      <c r="EM483" s="361">
        <f ca="1">DU483*'Donnees d''entrée'!$C$515</f>
        <v>0</v>
      </c>
      <c r="EN483" s="361">
        <f ca="1">DW483*'Donnees d''entrée'!$C$515</f>
        <v>0</v>
      </c>
      <c r="EO483" s="296">
        <f t="shared" ca="1" si="777"/>
        <v>0</v>
      </c>
      <c r="EP483" s="296">
        <f t="shared" ca="1" si="778"/>
        <v>0</v>
      </c>
      <c r="EQ483" s="296">
        <f t="shared" ca="1" si="779"/>
        <v>0</v>
      </c>
      <c r="ER483" s="488">
        <f t="shared" si="780"/>
        <v>0</v>
      </c>
      <c r="ES483" s="296">
        <f t="shared" ca="1" si="781"/>
        <v>0</v>
      </c>
      <c r="ET483" s="296">
        <f t="shared" ca="1" si="782"/>
        <v>0</v>
      </c>
      <c r="EU483" s="296">
        <f t="shared" ca="1" si="783"/>
        <v>0</v>
      </c>
      <c r="EV483" s="296">
        <f t="shared" ca="1" si="784"/>
        <v>0</v>
      </c>
      <c r="EW483" s="296">
        <f t="shared" ca="1" si="785"/>
        <v>0</v>
      </c>
      <c r="EX483" s="296">
        <f t="shared" ca="1" si="786"/>
        <v>0</v>
      </c>
      <c r="EZ483" s="489">
        <f t="shared" ca="1" si="787"/>
        <v>0</v>
      </c>
    </row>
    <row r="484" spans="1:156" x14ac:dyDescent="0.25">
      <c r="A484" s="279">
        <v>15</v>
      </c>
      <c r="B484" s="487">
        <f t="shared" ref="B484:E484" ca="1" si="800">B459</f>
        <v>0</v>
      </c>
      <c r="C484" s="487">
        <f t="shared" ca="1" si="800"/>
        <v>0</v>
      </c>
      <c r="D484" s="487">
        <f t="shared" ca="1" si="800"/>
        <v>0</v>
      </c>
      <c r="E484" s="487">
        <f t="shared" ca="1" si="800"/>
        <v>0</v>
      </c>
      <c r="F484" s="487">
        <f t="shared" ca="1" si="706"/>
        <v>0</v>
      </c>
      <c r="G484" s="487">
        <f t="shared" ca="1" si="707"/>
        <v>0</v>
      </c>
      <c r="H484" s="487">
        <f t="shared" ca="1" si="708"/>
        <v>0</v>
      </c>
      <c r="I484" s="487">
        <f t="shared" ca="1" si="709"/>
        <v>0</v>
      </c>
      <c r="J484" s="487">
        <f t="shared" ca="1" si="710"/>
        <v>0</v>
      </c>
      <c r="K484" s="361">
        <f ca="1">B484*'Donnees d''entrée'!$C$511</f>
        <v>0</v>
      </c>
      <c r="L484" s="296">
        <f ca="1">D484*'Donnees d''entrée'!$C$511</f>
        <v>0</v>
      </c>
      <c r="M484" s="296">
        <f ca="1">F484*'Donnees d''entrée'!$C$512</f>
        <v>0</v>
      </c>
      <c r="N484" s="296">
        <f ca="1">IF(ISERROR(J60*'Donnees d''entrée'!$C$674*(C484/(C484+E484+G484))),0,J60*'Donnees d''entrée'!$C$674*(C484/(C484+E484+G484)))</f>
        <v>0</v>
      </c>
      <c r="O484" s="361">
        <f ca="1">IF(ISERROR(J60*'Donnees d''entrée'!$C$674*(E484/(C484+E484+G484))),0,J60*'Donnees d''entrée'!$C$674*(E484/(C484+E484+G484)))</f>
        <v>0</v>
      </c>
      <c r="P484" s="361">
        <f ca="1">IF(ISERROR(J60*'Donnees d''entrée'!$C$674*(G484/(C484+E484+G484))),0,J60*'Donnees d''entrée'!$C$674*(G484/(C484+E484+G484)))</f>
        <v>0</v>
      </c>
      <c r="Q484" s="361">
        <f ca="1">B484*'Donnees d''entrée'!$C$513</f>
        <v>0</v>
      </c>
      <c r="R484" s="361">
        <f ca="1">D484*'Donnees d''entrée'!$C$513</f>
        <v>0</v>
      </c>
      <c r="S484" s="361">
        <f ca="1">F484*'Donnees d''entrée'!$C$514</f>
        <v>0</v>
      </c>
      <c r="T484" s="361">
        <f ca="1">B484*'Donnees d''entrée'!$C$515</f>
        <v>0</v>
      </c>
      <c r="U484" s="361">
        <f ca="1">D484*'Donnees d''entrée'!$C$515</f>
        <v>0</v>
      </c>
      <c r="V484" s="296">
        <f t="shared" ca="1" si="711"/>
        <v>0</v>
      </c>
      <c r="W484" s="296">
        <f t="shared" ca="1" si="712"/>
        <v>0</v>
      </c>
      <c r="X484" s="296">
        <f t="shared" ca="1" si="713"/>
        <v>0</v>
      </c>
      <c r="Y484" s="488">
        <f t="shared" si="714"/>
        <v>0</v>
      </c>
      <c r="Z484" s="490">
        <f>'Donnees d''entrée'!$D$541</f>
        <v>0.4</v>
      </c>
      <c r="AA484" s="490">
        <f>'Donnees d''entrée'!$D$541</f>
        <v>0.4</v>
      </c>
      <c r="AB484" s="490">
        <f>'Donnees d''entrée'!$D$525</f>
        <v>0.4</v>
      </c>
      <c r="AC484" s="296">
        <f t="shared" ca="1" si="715"/>
        <v>0</v>
      </c>
      <c r="AD484" s="296">
        <f t="shared" ca="1" si="716"/>
        <v>0</v>
      </c>
      <c r="AE484" s="296">
        <f t="shared" ca="1" si="717"/>
        <v>0</v>
      </c>
      <c r="AF484" s="296">
        <f t="shared" ca="1" si="696"/>
        <v>0</v>
      </c>
      <c r="AG484" s="296">
        <f t="shared" ca="1" si="697"/>
        <v>0</v>
      </c>
      <c r="AH484" s="296">
        <f t="shared" ca="1" si="698"/>
        <v>0</v>
      </c>
      <c r="AI484" s="487">
        <f t="shared" ca="1" si="718"/>
        <v>0</v>
      </c>
      <c r="AJ484" s="487">
        <f t="shared" ca="1" si="699"/>
        <v>0</v>
      </c>
      <c r="AK484" s="487">
        <f t="shared" ca="1" si="699"/>
        <v>0</v>
      </c>
      <c r="AL484" s="487">
        <f t="shared" ca="1" si="699"/>
        <v>0</v>
      </c>
      <c r="AM484" s="487">
        <f t="shared" ca="1" si="719"/>
        <v>0</v>
      </c>
      <c r="AN484" s="487">
        <f t="shared" ca="1" si="720"/>
        <v>0</v>
      </c>
      <c r="AO484" s="487">
        <f t="shared" ca="1" si="721"/>
        <v>0</v>
      </c>
      <c r="AP484" s="487">
        <f t="shared" ca="1" si="700"/>
        <v>0</v>
      </c>
      <c r="AQ484" s="487">
        <f t="shared" ca="1" si="700"/>
        <v>0</v>
      </c>
      <c r="AR484" s="361">
        <f ca="1">AI484*'Donnees d''entrée'!$C$511</f>
        <v>0</v>
      </c>
      <c r="AS484" s="296">
        <f ca="1">AK484*'Donnees d''entrée'!$C$511</f>
        <v>0</v>
      </c>
      <c r="AT484" s="296">
        <f ca="1">AM484*'Donnees d''entrée'!$C$512</f>
        <v>0</v>
      </c>
      <c r="AU484" s="296">
        <f ca="1">IF(ISERROR(V60*'Donnees d''entrée'!$C$674*(AJ484/(AJ484+AL484+AN484))),0,V60*'Donnees d''entrée'!$C$674*(AJ484/(AJ484+AL484+AN484)))</f>
        <v>0</v>
      </c>
      <c r="AV484" s="361">
        <f ca="1">IF(ISERROR(V60*'Donnees d''entrée'!$C$674*(AL484/(AJ484+AL484+AN484))),0,V60*'Donnees d''entrée'!$C$674*(AL484/(AJ484+AL484+AN484)))</f>
        <v>0</v>
      </c>
      <c r="AW484" s="361">
        <f ca="1">IF(ISERROR(V60*'Donnees d''entrée'!$C$674*(AN484/(AJ484+AL484+AN484))),0,V60*'Donnees d''entrée'!$C$674*(AN484/(AJ484+AL484+AN484)))</f>
        <v>0</v>
      </c>
      <c r="AX484" s="361">
        <f ca="1">AI484*'Donnees d''entrée'!$C$513</f>
        <v>0</v>
      </c>
      <c r="AY484" s="361">
        <f ca="1">AK484*'Donnees d''entrée'!$C$513</f>
        <v>0</v>
      </c>
      <c r="AZ484" s="361">
        <f ca="1">AM484*'Donnees d''entrée'!$C$514</f>
        <v>0</v>
      </c>
      <c r="BA484" s="361">
        <f ca="1">AI484*'Donnees d''entrée'!$C$515</f>
        <v>0</v>
      </c>
      <c r="BB484" s="361">
        <f ca="1">AK484*'Donnees d''entrée'!$C$515</f>
        <v>0</v>
      </c>
      <c r="BC484" s="296">
        <f t="shared" ca="1" si="722"/>
        <v>0</v>
      </c>
      <c r="BD484" s="296">
        <f t="shared" ca="1" si="723"/>
        <v>0</v>
      </c>
      <c r="BE484" s="296">
        <f t="shared" ca="1" si="724"/>
        <v>0</v>
      </c>
      <c r="BF484" s="488">
        <f t="shared" si="725"/>
        <v>0</v>
      </c>
      <c r="BG484" s="296">
        <f t="shared" ca="1" si="726"/>
        <v>0</v>
      </c>
      <c r="BH484" s="296">
        <f t="shared" ca="1" si="727"/>
        <v>0</v>
      </c>
      <c r="BI484" s="296">
        <f t="shared" ca="1" si="728"/>
        <v>0</v>
      </c>
      <c r="BJ484" s="296">
        <f t="shared" ca="1" si="729"/>
        <v>0</v>
      </c>
      <c r="BK484" s="296">
        <f t="shared" ca="1" si="730"/>
        <v>0</v>
      </c>
      <c r="BL484" s="296">
        <f t="shared" ca="1" si="731"/>
        <v>0</v>
      </c>
      <c r="BM484" s="487">
        <f t="shared" ca="1" si="732"/>
        <v>0</v>
      </c>
      <c r="BN484" s="487">
        <f t="shared" ca="1" si="733"/>
        <v>0</v>
      </c>
      <c r="BO484" s="487">
        <f t="shared" ca="1" si="734"/>
        <v>0</v>
      </c>
      <c r="BP484" s="487">
        <f t="shared" ca="1" si="735"/>
        <v>0</v>
      </c>
      <c r="BQ484" s="487">
        <f t="shared" ca="1" si="736"/>
        <v>0</v>
      </c>
      <c r="BR484" s="487">
        <f t="shared" ca="1" si="737"/>
        <v>0</v>
      </c>
      <c r="BS484" s="487">
        <f t="shared" ca="1" si="738"/>
        <v>0</v>
      </c>
      <c r="BT484" s="487">
        <f t="shared" ca="1" si="702"/>
        <v>0</v>
      </c>
      <c r="BU484" s="487">
        <f t="shared" ca="1" si="702"/>
        <v>0</v>
      </c>
      <c r="BV484" s="361">
        <f ca="1">BM484*'Donnees d''entrée'!$C$511</f>
        <v>0</v>
      </c>
      <c r="BW484" s="296">
        <f ca="1">BO484*'Donnees d''entrée'!$C$511</f>
        <v>0</v>
      </c>
      <c r="BX484" s="296">
        <f ca="1">BQ484*'Donnees d''entrée'!$C$512</f>
        <v>0</v>
      </c>
      <c r="BY484" s="296">
        <f ca="1">IF(ISERROR(AH60*'Donnees d''entrée'!$C$674*(BN484/(BN484+BP484+BR484))),0,AH60*'Donnees d''entrée'!$C$674*(BN484/(BN484+BP484+BR484)))</f>
        <v>0</v>
      </c>
      <c r="BZ484" s="361">
        <f ca="1">IF(ISERROR(AH60*'Donnees d''entrée'!$C$674*(BP484/(BN484+BP484+BR484))),0,AH60*'Donnees d''entrée'!$C$674*(BP484/(BN484+BP484+BR484)))</f>
        <v>0</v>
      </c>
      <c r="CA484" s="361">
        <f ca="1">IF(ISERROR(AH60*'Donnees d''entrée'!$C$674*(BR484/(BN484+BP484+BR484))),0,AH60*'Donnees d''entrée'!$C$674*(BR484/(BN484+BP484+BR484)))</f>
        <v>0</v>
      </c>
      <c r="CB484" s="361">
        <f ca="1">BM484*'Donnees d''entrée'!$C$513</f>
        <v>0</v>
      </c>
      <c r="CC484" s="361">
        <f ca="1">BO484*'Donnees d''entrée'!$C$513</f>
        <v>0</v>
      </c>
      <c r="CD484" s="361">
        <f ca="1">BQ484*'Donnees d''entrée'!$C$514</f>
        <v>0</v>
      </c>
      <c r="CE484" s="361">
        <f ca="1">BM484*'Donnees d''entrée'!$C$515</f>
        <v>0</v>
      </c>
      <c r="CF484" s="361">
        <f ca="1">BO484*'Donnees d''entrée'!$C$515</f>
        <v>0</v>
      </c>
      <c r="CG484" s="296">
        <f t="shared" ca="1" si="739"/>
        <v>0</v>
      </c>
      <c r="CH484" s="296">
        <f t="shared" ca="1" si="740"/>
        <v>0</v>
      </c>
      <c r="CI484" s="296">
        <f t="shared" ca="1" si="741"/>
        <v>0</v>
      </c>
      <c r="CJ484" s="488">
        <f t="shared" si="742"/>
        <v>0</v>
      </c>
      <c r="CK484" s="296">
        <f t="shared" ca="1" si="743"/>
        <v>0</v>
      </c>
      <c r="CL484" s="296">
        <f t="shared" ca="1" si="744"/>
        <v>0</v>
      </c>
      <c r="CM484" s="296">
        <f t="shared" ca="1" si="745"/>
        <v>0</v>
      </c>
      <c r="CN484" s="296">
        <f t="shared" ca="1" si="746"/>
        <v>0</v>
      </c>
      <c r="CO484" s="296">
        <f t="shared" ca="1" si="747"/>
        <v>0</v>
      </c>
      <c r="CP484" s="296">
        <f t="shared" ca="1" si="748"/>
        <v>0</v>
      </c>
      <c r="CQ484" s="487">
        <f t="shared" ca="1" si="749"/>
        <v>0</v>
      </c>
      <c r="CR484" s="487">
        <f t="shared" ca="1" si="750"/>
        <v>0</v>
      </c>
      <c r="CS484" s="487">
        <f t="shared" ca="1" si="751"/>
        <v>0</v>
      </c>
      <c r="CT484" s="487">
        <f t="shared" ca="1" si="752"/>
        <v>0</v>
      </c>
      <c r="CU484" s="487">
        <f t="shared" ca="1" si="753"/>
        <v>0</v>
      </c>
      <c r="CV484" s="487">
        <f t="shared" ca="1" si="754"/>
        <v>0</v>
      </c>
      <c r="CW484" s="487">
        <f t="shared" ca="1" si="755"/>
        <v>0</v>
      </c>
      <c r="CX484" s="487">
        <f t="shared" ca="1" si="756"/>
        <v>0</v>
      </c>
      <c r="CY484" s="487">
        <f t="shared" ca="1" si="757"/>
        <v>0</v>
      </c>
      <c r="CZ484" s="361">
        <f ca="1">CQ484*'Donnees d''entrée'!$C$511</f>
        <v>0</v>
      </c>
      <c r="DA484" s="296">
        <f ca="1">CS484*'Donnees d''entrée'!$C$511</f>
        <v>0</v>
      </c>
      <c r="DB484" s="296">
        <f ca="1">CU484*'Donnees d''entrée'!$C$512</f>
        <v>0</v>
      </c>
      <c r="DC484" s="296">
        <f ca="1">IF(ISERROR(AT60*'Donnees d''entrée'!$C$674*(CR484/(CR484+CT484+CV484))),0,AT60*'Donnees d''entrée'!$C$674*(CR484/(CR484+CT484+CV484)))</f>
        <v>0</v>
      </c>
      <c r="DD484" s="361">
        <f ca="1">IF(ISERROR(AT60*'Donnees d''entrée'!$C$674*(CT484/(CR484+CT484+CV484))),0,AT60*'Donnees d''entrée'!$C$674*(CT484/(CR484+CT484+CV484)))</f>
        <v>0</v>
      </c>
      <c r="DE484" s="361">
        <f ca="1">IF(ISERROR(AT60*'Donnees d''entrée'!$C$674*(CV484/(CR484+CT484+CV484))),0,AT60*'Donnees d''entrée'!$C$674*(CV484/(CR484+CT484+CV484)))</f>
        <v>0</v>
      </c>
      <c r="DF484" s="361">
        <f ca="1">CQ484*'Donnees d''entrée'!$C$513</f>
        <v>0</v>
      </c>
      <c r="DG484" s="361">
        <f ca="1">CS484*'Donnees d''entrée'!$C$513</f>
        <v>0</v>
      </c>
      <c r="DH484" s="361">
        <f ca="1">CU484*'Donnees d''entrée'!$C$514</f>
        <v>0</v>
      </c>
      <c r="DI484" s="361">
        <f ca="1">CQ484*'Donnees d''entrée'!$C$515</f>
        <v>0</v>
      </c>
      <c r="DJ484" s="361">
        <f ca="1">CS484*'Donnees d''entrée'!$C$515</f>
        <v>0</v>
      </c>
      <c r="DK484" s="296">
        <f t="shared" ca="1" si="758"/>
        <v>0</v>
      </c>
      <c r="DL484" s="296">
        <f t="shared" ca="1" si="759"/>
        <v>0</v>
      </c>
      <c r="DM484" s="296">
        <f t="shared" ca="1" si="760"/>
        <v>0</v>
      </c>
      <c r="DN484" s="488">
        <f t="shared" si="761"/>
        <v>0</v>
      </c>
      <c r="DO484" s="296">
        <f t="shared" ca="1" si="762"/>
        <v>0</v>
      </c>
      <c r="DP484" s="296">
        <f t="shared" ca="1" si="763"/>
        <v>0</v>
      </c>
      <c r="DQ484" s="296">
        <f t="shared" ca="1" si="764"/>
        <v>0</v>
      </c>
      <c r="DR484" s="296">
        <f t="shared" ca="1" si="765"/>
        <v>0</v>
      </c>
      <c r="DS484" s="296">
        <f t="shared" ca="1" si="766"/>
        <v>0</v>
      </c>
      <c r="DT484" s="296">
        <f t="shared" ca="1" si="767"/>
        <v>0</v>
      </c>
      <c r="DU484" s="487">
        <f t="shared" ca="1" si="768"/>
        <v>0</v>
      </c>
      <c r="DV484" s="487">
        <f t="shared" ca="1" si="769"/>
        <v>0</v>
      </c>
      <c r="DW484" s="487">
        <f t="shared" ca="1" si="770"/>
        <v>0</v>
      </c>
      <c r="DX484" s="487">
        <f t="shared" ca="1" si="771"/>
        <v>0</v>
      </c>
      <c r="DY484" s="487">
        <f t="shared" ca="1" si="772"/>
        <v>0</v>
      </c>
      <c r="DZ484" s="487">
        <f t="shared" ca="1" si="773"/>
        <v>0</v>
      </c>
      <c r="EA484" s="487">
        <f t="shared" ca="1" si="774"/>
        <v>0</v>
      </c>
      <c r="EB484" s="487">
        <f t="shared" ca="1" si="775"/>
        <v>0</v>
      </c>
      <c r="EC484" s="487">
        <f t="shared" ca="1" si="776"/>
        <v>0</v>
      </c>
      <c r="ED484" s="361">
        <f ca="1">DU484*'Donnees d''entrée'!$C$511</f>
        <v>0</v>
      </c>
      <c r="EE484" s="296">
        <f ca="1">DW484*'Donnees d''entrée'!$C$511</f>
        <v>0</v>
      </c>
      <c r="EF484" s="296">
        <f ca="1">DY484*'Donnees d''entrée'!$C$512</f>
        <v>0</v>
      </c>
      <c r="EG484" s="296">
        <f ca="1">IF(ISERROR(BF60*'Donnees d''entrée'!$C$674*(DV484/(DV484+DX484+DZ484))),0,BF60*'Donnees d''entrée'!$C$674*(DV484/(DV484+DX484+DZ484)))</f>
        <v>0</v>
      </c>
      <c r="EH484" s="361">
        <f ca="1">IF(ISERROR(BF60*'Donnees d''entrée'!$C$674*(DX484/(DV484+DX484+DZ484))),0,BF60*'Donnees d''entrée'!$C$674*(DX484/(DV484+DX484+DZ484)))</f>
        <v>0</v>
      </c>
      <c r="EI484" s="361">
        <f ca="1">IF(ISERROR(BF60*'Donnees d''entrée'!$C$674*(DZ484/(DV484+DX484+DZ484))),0,BF60*'Donnees d''entrée'!$C$674*(DZ484/(DV484+DX484+DZ484)))</f>
        <v>0</v>
      </c>
      <c r="EJ484" s="361">
        <f ca="1">DU484*'Donnees d''entrée'!$C$513</f>
        <v>0</v>
      </c>
      <c r="EK484" s="361">
        <f ca="1">DW484*'Donnees d''entrée'!$C$513</f>
        <v>0</v>
      </c>
      <c r="EL484" s="361">
        <f ca="1">DY484*'Donnees d''entrée'!$C$514</f>
        <v>0</v>
      </c>
      <c r="EM484" s="361">
        <f ca="1">DU484*'Donnees d''entrée'!$C$515</f>
        <v>0</v>
      </c>
      <c r="EN484" s="361">
        <f ca="1">DW484*'Donnees d''entrée'!$C$515</f>
        <v>0</v>
      </c>
      <c r="EO484" s="296">
        <f t="shared" ca="1" si="777"/>
        <v>0</v>
      </c>
      <c r="EP484" s="296">
        <f t="shared" ca="1" si="778"/>
        <v>0</v>
      </c>
      <c r="EQ484" s="296">
        <f t="shared" ca="1" si="779"/>
        <v>0</v>
      </c>
      <c r="ER484" s="488">
        <f t="shared" si="780"/>
        <v>0</v>
      </c>
      <c r="ES484" s="296">
        <f t="shared" ca="1" si="781"/>
        <v>0</v>
      </c>
      <c r="ET484" s="296">
        <f t="shared" ca="1" si="782"/>
        <v>0</v>
      </c>
      <c r="EU484" s="296">
        <f t="shared" ca="1" si="783"/>
        <v>0</v>
      </c>
      <c r="EV484" s="296">
        <f t="shared" ca="1" si="784"/>
        <v>0</v>
      </c>
      <c r="EW484" s="296">
        <f t="shared" ca="1" si="785"/>
        <v>0</v>
      </c>
      <c r="EX484" s="296">
        <f t="shared" ca="1" si="786"/>
        <v>0</v>
      </c>
      <c r="EZ484" s="489">
        <f t="shared" ca="1" si="787"/>
        <v>0</v>
      </c>
    </row>
    <row r="485" spans="1:156" x14ac:dyDescent="0.25">
      <c r="A485" s="279">
        <v>16</v>
      </c>
      <c r="B485" s="487">
        <f t="shared" ref="B485:E485" ca="1" si="801">B460</f>
        <v>0</v>
      </c>
      <c r="C485" s="487">
        <f t="shared" ca="1" si="801"/>
        <v>0</v>
      </c>
      <c r="D485" s="487">
        <f t="shared" ca="1" si="801"/>
        <v>0</v>
      </c>
      <c r="E485" s="487">
        <f t="shared" ca="1" si="801"/>
        <v>0</v>
      </c>
      <c r="F485" s="487">
        <f t="shared" ca="1" si="706"/>
        <v>0</v>
      </c>
      <c r="G485" s="487">
        <f t="shared" ca="1" si="707"/>
        <v>0</v>
      </c>
      <c r="H485" s="487">
        <f t="shared" ca="1" si="708"/>
        <v>0</v>
      </c>
      <c r="I485" s="487">
        <f t="shared" ca="1" si="709"/>
        <v>0</v>
      </c>
      <c r="J485" s="487">
        <f t="shared" ca="1" si="710"/>
        <v>0</v>
      </c>
      <c r="K485" s="361">
        <f ca="1">B485*'Donnees d''entrée'!$C$511</f>
        <v>0</v>
      </c>
      <c r="L485" s="296">
        <f ca="1">D485*'Donnees d''entrée'!$C$511</f>
        <v>0</v>
      </c>
      <c r="M485" s="296">
        <f ca="1">F485*'Donnees d''entrée'!$C$512</f>
        <v>0</v>
      </c>
      <c r="N485" s="296">
        <f ca="1">IF(ISERROR(J61*'Donnees d''entrée'!$C$674*(C485/(C485+E485+G485))),0,J61*'Donnees d''entrée'!$C$674*(C485/(C485+E485+G485)))</f>
        <v>0</v>
      </c>
      <c r="O485" s="361">
        <f ca="1">IF(ISERROR(J61*'Donnees d''entrée'!$C$674*(E485/(C485+E485+G485))),0,J61*'Donnees d''entrée'!$C$674*(E485/(C485+E485+G485)))</f>
        <v>0</v>
      </c>
      <c r="P485" s="361">
        <f ca="1">IF(ISERROR(J61*'Donnees d''entrée'!$C$674*(G485/(C485+E485+G485))),0,J61*'Donnees d''entrée'!$C$674*(G485/(C485+E485+G485)))</f>
        <v>0</v>
      </c>
      <c r="Q485" s="361">
        <f ca="1">B485*'Donnees d''entrée'!$C$513</f>
        <v>0</v>
      </c>
      <c r="R485" s="361">
        <f ca="1">D485*'Donnees d''entrée'!$C$513</f>
        <v>0</v>
      </c>
      <c r="S485" s="361">
        <f ca="1">F485*'Donnees d''entrée'!$C$514</f>
        <v>0</v>
      </c>
      <c r="T485" s="361">
        <f ca="1">B485*'Donnees d''entrée'!$C$515</f>
        <v>0</v>
      </c>
      <c r="U485" s="361">
        <f ca="1">D485*'Donnees d''entrée'!$C$515</f>
        <v>0</v>
      </c>
      <c r="V485" s="296">
        <f t="shared" ca="1" si="711"/>
        <v>0</v>
      </c>
      <c r="W485" s="296">
        <f t="shared" ca="1" si="712"/>
        <v>0</v>
      </c>
      <c r="X485" s="296">
        <f t="shared" ca="1" si="713"/>
        <v>0</v>
      </c>
      <c r="Y485" s="488">
        <f t="shared" si="714"/>
        <v>0</v>
      </c>
      <c r="Z485" s="490">
        <f>'Donnees d''entrée'!$D$541</f>
        <v>0.4</v>
      </c>
      <c r="AA485" s="490">
        <f>'Donnees d''entrée'!$D$541</f>
        <v>0.4</v>
      </c>
      <c r="AB485" s="490">
        <f>'Donnees d''entrée'!$D$525</f>
        <v>0.4</v>
      </c>
      <c r="AC485" s="296">
        <f t="shared" ca="1" si="715"/>
        <v>0</v>
      </c>
      <c r="AD485" s="296">
        <f t="shared" ca="1" si="716"/>
        <v>0</v>
      </c>
      <c r="AE485" s="296">
        <f t="shared" ca="1" si="717"/>
        <v>0</v>
      </c>
      <c r="AF485" s="296">
        <f t="shared" ca="1" si="696"/>
        <v>0</v>
      </c>
      <c r="AG485" s="296">
        <f t="shared" ca="1" si="697"/>
        <v>0</v>
      </c>
      <c r="AH485" s="296">
        <f t="shared" ca="1" si="698"/>
        <v>0</v>
      </c>
      <c r="AI485" s="487">
        <f t="shared" ca="1" si="718"/>
        <v>0</v>
      </c>
      <c r="AJ485" s="487">
        <f t="shared" ca="1" si="699"/>
        <v>0</v>
      </c>
      <c r="AK485" s="487">
        <f t="shared" ca="1" si="699"/>
        <v>0</v>
      </c>
      <c r="AL485" s="487">
        <f t="shared" ca="1" si="699"/>
        <v>0</v>
      </c>
      <c r="AM485" s="487">
        <f t="shared" ca="1" si="719"/>
        <v>0</v>
      </c>
      <c r="AN485" s="487">
        <f t="shared" ca="1" si="720"/>
        <v>0</v>
      </c>
      <c r="AO485" s="487">
        <f t="shared" ca="1" si="721"/>
        <v>0</v>
      </c>
      <c r="AP485" s="487">
        <f t="shared" ca="1" si="700"/>
        <v>0</v>
      </c>
      <c r="AQ485" s="487">
        <f t="shared" ca="1" si="700"/>
        <v>0</v>
      </c>
      <c r="AR485" s="361">
        <f ca="1">AI485*'Donnees d''entrée'!$C$511</f>
        <v>0</v>
      </c>
      <c r="AS485" s="296">
        <f ca="1">AK485*'Donnees d''entrée'!$C$511</f>
        <v>0</v>
      </c>
      <c r="AT485" s="296">
        <f ca="1">AM485*'Donnees d''entrée'!$C$512</f>
        <v>0</v>
      </c>
      <c r="AU485" s="296">
        <f ca="1">IF(ISERROR(V61*'Donnees d''entrée'!$C$674*(AJ485/(AJ485+AL485+AN485))),0,V61*'Donnees d''entrée'!$C$674*(AJ485/(AJ485+AL485+AN485)))</f>
        <v>0</v>
      </c>
      <c r="AV485" s="361">
        <f ca="1">IF(ISERROR(V61*'Donnees d''entrée'!$C$674*(AL485/(AJ485+AL485+AN485))),0,V61*'Donnees d''entrée'!$C$674*(AL485/(AJ485+AL485+AN485)))</f>
        <v>0</v>
      </c>
      <c r="AW485" s="361">
        <f ca="1">IF(ISERROR(V61*'Donnees d''entrée'!$C$674*(AN485/(AJ485+AL485+AN485))),0,V61*'Donnees d''entrée'!$C$674*(AN485/(AJ485+AL485+AN485)))</f>
        <v>0</v>
      </c>
      <c r="AX485" s="361">
        <f ca="1">AI485*'Donnees d''entrée'!$C$513</f>
        <v>0</v>
      </c>
      <c r="AY485" s="361">
        <f ca="1">AK485*'Donnees d''entrée'!$C$513</f>
        <v>0</v>
      </c>
      <c r="AZ485" s="361">
        <f ca="1">AM485*'Donnees d''entrée'!$C$514</f>
        <v>0</v>
      </c>
      <c r="BA485" s="361">
        <f ca="1">AI485*'Donnees d''entrée'!$C$515</f>
        <v>0</v>
      </c>
      <c r="BB485" s="361">
        <f ca="1">AK485*'Donnees d''entrée'!$C$515</f>
        <v>0</v>
      </c>
      <c r="BC485" s="296">
        <f t="shared" ca="1" si="722"/>
        <v>0</v>
      </c>
      <c r="BD485" s="296">
        <f t="shared" ca="1" si="723"/>
        <v>0</v>
      </c>
      <c r="BE485" s="296">
        <f t="shared" ca="1" si="724"/>
        <v>0</v>
      </c>
      <c r="BF485" s="488">
        <f t="shared" si="725"/>
        <v>0</v>
      </c>
      <c r="BG485" s="296">
        <f t="shared" ca="1" si="726"/>
        <v>0</v>
      </c>
      <c r="BH485" s="296">
        <f t="shared" ca="1" si="727"/>
        <v>0</v>
      </c>
      <c r="BI485" s="296">
        <f t="shared" ca="1" si="728"/>
        <v>0</v>
      </c>
      <c r="BJ485" s="296">
        <f t="shared" ca="1" si="729"/>
        <v>0</v>
      </c>
      <c r="BK485" s="296">
        <f t="shared" ca="1" si="730"/>
        <v>0</v>
      </c>
      <c r="BL485" s="296">
        <f t="shared" ca="1" si="731"/>
        <v>0</v>
      </c>
      <c r="BM485" s="487">
        <f t="shared" ca="1" si="732"/>
        <v>0</v>
      </c>
      <c r="BN485" s="487">
        <f t="shared" ca="1" si="733"/>
        <v>0</v>
      </c>
      <c r="BO485" s="487">
        <f t="shared" ca="1" si="734"/>
        <v>0</v>
      </c>
      <c r="BP485" s="487">
        <f t="shared" ca="1" si="735"/>
        <v>0</v>
      </c>
      <c r="BQ485" s="487">
        <f t="shared" ca="1" si="736"/>
        <v>0</v>
      </c>
      <c r="BR485" s="487">
        <f t="shared" ca="1" si="737"/>
        <v>0</v>
      </c>
      <c r="BS485" s="487">
        <f t="shared" ca="1" si="738"/>
        <v>0</v>
      </c>
      <c r="BT485" s="487">
        <f t="shared" ca="1" si="702"/>
        <v>0</v>
      </c>
      <c r="BU485" s="487">
        <f t="shared" ca="1" si="702"/>
        <v>0</v>
      </c>
      <c r="BV485" s="361">
        <f ca="1">BM485*'Donnees d''entrée'!$C$511</f>
        <v>0</v>
      </c>
      <c r="BW485" s="296">
        <f ca="1">BO485*'Donnees d''entrée'!$C$511</f>
        <v>0</v>
      </c>
      <c r="BX485" s="296">
        <f ca="1">BQ485*'Donnees d''entrée'!$C$512</f>
        <v>0</v>
      </c>
      <c r="BY485" s="296">
        <f ca="1">IF(ISERROR(AH61*'Donnees d''entrée'!$C$674*(BN485/(BN485+BP485+BR485))),0,AH61*'Donnees d''entrée'!$C$674*(BN485/(BN485+BP485+BR485)))</f>
        <v>0</v>
      </c>
      <c r="BZ485" s="361">
        <f ca="1">IF(ISERROR(AH61*'Donnees d''entrée'!$C$674*(BP485/(BN485+BP485+BR485))),0,AH61*'Donnees d''entrée'!$C$674*(BP485/(BN485+BP485+BR485)))</f>
        <v>0</v>
      </c>
      <c r="CA485" s="361">
        <f ca="1">IF(ISERROR(AH61*'Donnees d''entrée'!$C$674*(BR485/(BN485+BP485+BR485))),0,AH61*'Donnees d''entrée'!$C$674*(BR485/(BN485+BP485+BR485)))</f>
        <v>0</v>
      </c>
      <c r="CB485" s="361">
        <f ca="1">BM485*'Donnees d''entrée'!$C$513</f>
        <v>0</v>
      </c>
      <c r="CC485" s="361">
        <f ca="1">BO485*'Donnees d''entrée'!$C$513</f>
        <v>0</v>
      </c>
      <c r="CD485" s="361">
        <f ca="1">BQ485*'Donnees d''entrée'!$C$514</f>
        <v>0</v>
      </c>
      <c r="CE485" s="361">
        <f ca="1">BM485*'Donnees d''entrée'!$C$515</f>
        <v>0</v>
      </c>
      <c r="CF485" s="361">
        <f ca="1">BO485*'Donnees d''entrée'!$C$515</f>
        <v>0</v>
      </c>
      <c r="CG485" s="296">
        <f t="shared" ca="1" si="739"/>
        <v>0</v>
      </c>
      <c r="CH485" s="296">
        <f t="shared" ca="1" si="740"/>
        <v>0</v>
      </c>
      <c r="CI485" s="296">
        <f t="shared" ca="1" si="741"/>
        <v>0</v>
      </c>
      <c r="CJ485" s="488">
        <f t="shared" si="742"/>
        <v>0</v>
      </c>
      <c r="CK485" s="296">
        <f t="shared" ca="1" si="743"/>
        <v>0</v>
      </c>
      <c r="CL485" s="296">
        <f t="shared" ca="1" si="744"/>
        <v>0</v>
      </c>
      <c r="CM485" s="296">
        <f t="shared" ca="1" si="745"/>
        <v>0</v>
      </c>
      <c r="CN485" s="296">
        <f t="shared" ca="1" si="746"/>
        <v>0</v>
      </c>
      <c r="CO485" s="296">
        <f t="shared" ca="1" si="747"/>
        <v>0</v>
      </c>
      <c r="CP485" s="296">
        <f t="shared" ca="1" si="748"/>
        <v>0</v>
      </c>
      <c r="CQ485" s="487">
        <f t="shared" ca="1" si="749"/>
        <v>0</v>
      </c>
      <c r="CR485" s="487">
        <f t="shared" ca="1" si="750"/>
        <v>0</v>
      </c>
      <c r="CS485" s="487">
        <f t="shared" ca="1" si="751"/>
        <v>0</v>
      </c>
      <c r="CT485" s="487">
        <f t="shared" ca="1" si="752"/>
        <v>0</v>
      </c>
      <c r="CU485" s="487">
        <f t="shared" ca="1" si="753"/>
        <v>0</v>
      </c>
      <c r="CV485" s="487">
        <f t="shared" ca="1" si="754"/>
        <v>0</v>
      </c>
      <c r="CW485" s="487">
        <f t="shared" ca="1" si="755"/>
        <v>0</v>
      </c>
      <c r="CX485" s="487">
        <f t="shared" ca="1" si="756"/>
        <v>0</v>
      </c>
      <c r="CY485" s="487">
        <f t="shared" ca="1" si="757"/>
        <v>0</v>
      </c>
      <c r="CZ485" s="361">
        <f ca="1">CQ485*'Donnees d''entrée'!$C$511</f>
        <v>0</v>
      </c>
      <c r="DA485" s="296">
        <f ca="1">CS485*'Donnees d''entrée'!$C$511</f>
        <v>0</v>
      </c>
      <c r="DB485" s="296">
        <f ca="1">CU485*'Donnees d''entrée'!$C$512</f>
        <v>0</v>
      </c>
      <c r="DC485" s="296">
        <f ca="1">IF(ISERROR(AT61*'Donnees d''entrée'!$C$674*(CR485/(CR485+CT485+CV485))),0,AT61*'Donnees d''entrée'!$C$674*(CR485/(CR485+CT485+CV485)))</f>
        <v>0</v>
      </c>
      <c r="DD485" s="361">
        <f ca="1">IF(ISERROR(AT61*'Donnees d''entrée'!$C$674*(CT485/(CR485+CT485+CV485))),0,AT61*'Donnees d''entrée'!$C$674*(CT485/(CR485+CT485+CV485)))</f>
        <v>0</v>
      </c>
      <c r="DE485" s="361">
        <f ca="1">IF(ISERROR(AT61*'Donnees d''entrée'!$C$674*(CV485/(CR485+CT485+CV485))),0,AT61*'Donnees d''entrée'!$C$674*(CV485/(CR485+CT485+CV485)))</f>
        <v>0</v>
      </c>
      <c r="DF485" s="361">
        <f ca="1">CQ485*'Donnees d''entrée'!$C$513</f>
        <v>0</v>
      </c>
      <c r="DG485" s="361">
        <f ca="1">CS485*'Donnees d''entrée'!$C$513</f>
        <v>0</v>
      </c>
      <c r="DH485" s="361">
        <f ca="1">CU485*'Donnees d''entrée'!$C$514</f>
        <v>0</v>
      </c>
      <c r="DI485" s="361">
        <f ca="1">CQ485*'Donnees d''entrée'!$C$515</f>
        <v>0</v>
      </c>
      <c r="DJ485" s="361">
        <f ca="1">CS485*'Donnees d''entrée'!$C$515</f>
        <v>0</v>
      </c>
      <c r="DK485" s="296">
        <f t="shared" ca="1" si="758"/>
        <v>0</v>
      </c>
      <c r="DL485" s="296">
        <f t="shared" ca="1" si="759"/>
        <v>0</v>
      </c>
      <c r="DM485" s="296">
        <f t="shared" ca="1" si="760"/>
        <v>0</v>
      </c>
      <c r="DN485" s="488">
        <f t="shared" si="761"/>
        <v>0</v>
      </c>
      <c r="DO485" s="296">
        <f t="shared" ca="1" si="762"/>
        <v>0</v>
      </c>
      <c r="DP485" s="296">
        <f t="shared" ca="1" si="763"/>
        <v>0</v>
      </c>
      <c r="DQ485" s="296">
        <f t="shared" ca="1" si="764"/>
        <v>0</v>
      </c>
      <c r="DR485" s="296">
        <f t="shared" ca="1" si="765"/>
        <v>0</v>
      </c>
      <c r="DS485" s="296">
        <f t="shared" ca="1" si="766"/>
        <v>0</v>
      </c>
      <c r="DT485" s="296">
        <f t="shared" ca="1" si="767"/>
        <v>0</v>
      </c>
      <c r="DU485" s="487">
        <f t="shared" ca="1" si="768"/>
        <v>0</v>
      </c>
      <c r="DV485" s="487">
        <f t="shared" ca="1" si="769"/>
        <v>0</v>
      </c>
      <c r="DW485" s="487">
        <f t="shared" ca="1" si="770"/>
        <v>0</v>
      </c>
      <c r="DX485" s="487">
        <f t="shared" ca="1" si="771"/>
        <v>0</v>
      </c>
      <c r="DY485" s="487">
        <f t="shared" ca="1" si="772"/>
        <v>0</v>
      </c>
      <c r="DZ485" s="487">
        <f t="shared" ca="1" si="773"/>
        <v>0</v>
      </c>
      <c r="EA485" s="487">
        <f t="shared" ca="1" si="774"/>
        <v>0</v>
      </c>
      <c r="EB485" s="487">
        <f t="shared" ca="1" si="775"/>
        <v>0</v>
      </c>
      <c r="EC485" s="487">
        <f t="shared" ca="1" si="776"/>
        <v>0</v>
      </c>
      <c r="ED485" s="361">
        <f ca="1">DU485*'Donnees d''entrée'!$C$511</f>
        <v>0</v>
      </c>
      <c r="EE485" s="296">
        <f ca="1">DW485*'Donnees d''entrée'!$C$511</f>
        <v>0</v>
      </c>
      <c r="EF485" s="296">
        <f ca="1">DY485*'Donnees d''entrée'!$C$512</f>
        <v>0</v>
      </c>
      <c r="EG485" s="296">
        <f ca="1">IF(ISERROR(BF61*'Donnees d''entrée'!$C$674*(DV485/(DV485+DX485+DZ485))),0,BF61*'Donnees d''entrée'!$C$674*(DV485/(DV485+DX485+DZ485)))</f>
        <v>0</v>
      </c>
      <c r="EH485" s="361">
        <f ca="1">IF(ISERROR(BF61*'Donnees d''entrée'!$C$674*(DX485/(DV485+DX485+DZ485))),0,BF61*'Donnees d''entrée'!$C$674*(DX485/(DV485+DX485+DZ485)))</f>
        <v>0</v>
      </c>
      <c r="EI485" s="361">
        <f ca="1">IF(ISERROR(BF61*'Donnees d''entrée'!$C$674*(DZ485/(DV485+DX485+DZ485))),0,BF61*'Donnees d''entrée'!$C$674*(DZ485/(DV485+DX485+DZ485)))</f>
        <v>0</v>
      </c>
      <c r="EJ485" s="361">
        <f ca="1">DU485*'Donnees d''entrée'!$C$513</f>
        <v>0</v>
      </c>
      <c r="EK485" s="361">
        <f ca="1">DW485*'Donnees d''entrée'!$C$513</f>
        <v>0</v>
      </c>
      <c r="EL485" s="361">
        <f ca="1">DY485*'Donnees d''entrée'!$C$514</f>
        <v>0</v>
      </c>
      <c r="EM485" s="361">
        <f ca="1">DU485*'Donnees d''entrée'!$C$515</f>
        <v>0</v>
      </c>
      <c r="EN485" s="361">
        <f ca="1">DW485*'Donnees d''entrée'!$C$515</f>
        <v>0</v>
      </c>
      <c r="EO485" s="296">
        <f t="shared" ca="1" si="777"/>
        <v>0</v>
      </c>
      <c r="EP485" s="296">
        <f t="shared" ca="1" si="778"/>
        <v>0</v>
      </c>
      <c r="EQ485" s="296">
        <f t="shared" ca="1" si="779"/>
        <v>0</v>
      </c>
      <c r="ER485" s="488">
        <f t="shared" si="780"/>
        <v>0</v>
      </c>
      <c r="ES485" s="296">
        <f t="shared" ca="1" si="781"/>
        <v>0</v>
      </c>
      <c r="ET485" s="296">
        <f t="shared" ca="1" si="782"/>
        <v>0</v>
      </c>
      <c r="EU485" s="296">
        <f t="shared" ca="1" si="783"/>
        <v>0</v>
      </c>
      <c r="EV485" s="296">
        <f t="shared" ca="1" si="784"/>
        <v>0</v>
      </c>
      <c r="EW485" s="296">
        <f t="shared" ca="1" si="785"/>
        <v>0</v>
      </c>
      <c r="EX485" s="296">
        <f t="shared" ca="1" si="786"/>
        <v>0</v>
      </c>
      <c r="EZ485" s="489">
        <f t="shared" ca="1" si="787"/>
        <v>0</v>
      </c>
    </row>
    <row r="486" spans="1:156" x14ac:dyDescent="0.25">
      <c r="A486" s="279">
        <v>17</v>
      </c>
      <c r="B486" s="487">
        <f t="shared" ref="B486:E486" ca="1" si="802">B461</f>
        <v>0</v>
      </c>
      <c r="C486" s="487">
        <f t="shared" ca="1" si="802"/>
        <v>0</v>
      </c>
      <c r="D486" s="487">
        <f t="shared" ca="1" si="802"/>
        <v>0</v>
      </c>
      <c r="E486" s="487">
        <f t="shared" ca="1" si="802"/>
        <v>0</v>
      </c>
      <c r="F486" s="487">
        <f t="shared" ca="1" si="706"/>
        <v>0</v>
      </c>
      <c r="G486" s="487">
        <f t="shared" ca="1" si="707"/>
        <v>0</v>
      </c>
      <c r="H486" s="487">
        <f t="shared" ca="1" si="708"/>
        <v>0</v>
      </c>
      <c r="I486" s="487">
        <f t="shared" ca="1" si="709"/>
        <v>0</v>
      </c>
      <c r="J486" s="487">
        <f t="shared" ca="1" si="710"/>
        <v>0</v>
      </c>
      <c r="K486" s="361">
        <f ca="1">B486*'Donnees d''entrée'!$C$511</f>
        <v>0</v>
      </c>
      <c r="L486" s="296">
        <f ca="1">D486*'Donnees d''entrée'!$C$511</f>
        <v>0</v>
      </c>
      <c r="M486" s="296">
        <f ca="1">F486*'Donnees d''entrée'!$C$512</f>
        <v>0</v>
      </c>
      <c r="N486" s="296">
        <f ca="1">IF(ISERROR(J62*'Donnees d''entrée'!$C$674*(C486/(C486+E486+G486))),0,J62*'Donnees d''entrée'!$C$674*(C486/(C486+E486+G486)))</f>
        <v>0</v>
      </c>
      <c r="O486" s="361">
        <f ca="1">IF(ISERROR(J62*'Donnees d''entrée'!$C$674*(E486/(C486+E486+G486))),0,J62*'Donnees d''entrée'!$C$674*(E486/(C486+E486+G486)))</f>
        <v>0</v>
      </c>
      <c r="P486" s="361">
        <f ca="1">IF(ISERROR(J62*'Donnees d''entrée'!$C$674*(G486/(C486+E486+G486))),0,J62*'Donnees d''entrée'!$C$674*(G486/(C486+E486+G486)))</f>
        <v>0</v>
      </c>
      <c r="Q486" s="361">
        <f ca="1">B486*'Donnees d''entrée'!$C$513</f>
        <v>0</v>
      </c>
      <c r="R486" s="361">
        <f ca="1">D486*'Donnees d''entrée'!$C$513</f>
        <v>0</v>
      </c>
      <c r="S486" s="361">
        <f ca="1">F486*'Donnees d''entrée'!$C$514</f>
        <v>0</v>
      </c>
      <c r="T486" s="361">
        <f ca="1">B486*'Donnees d''entrée'!$C$515</f>
        <v>0</v>
      </c>
      <c r="U486" s="361">
        <f ca="1">D486*'Donnees d''entrée'!$C$515</f>
        <v>0</v>
      </c>
      <c r="V486" s="296">
        <f t="shared" ca="1" si="711"/>
        <v>0</v>
      </c>
      <c r="W486" s="296">
        <f t="shared" ca="1" si="712"/>
        <v>0</v>
      </c>
      <c r="X486" s="296">
        <f t="shared" ca="1" si="713"/>
        <v>0</v>
      </c>
      <c r="Y486" s="488">
        <f t="shared" si="714"/>
        <v>0</v>
      </c>
      <c r="Z486" s="490">
        <f>'Donnees d''entrée'!$D$541</f>
        <v>0.4</v>
      </c>
      <c r="AA486" s="490">
        <f>'Donnees d''entrée'!$D$541</f>
        <v>0.4</v>
      </c>
      <c r="AB486" s="490">
        <f>'Donnees d''entrée'!$D$525</f>
        <v>0.4</v>
      </c>
      <c r="AC486" s="296">
        <f t="shared" ca="1" si="715"/>
        <v>0</v>
      </c>
      <c r="AD486" s="296">
        <f t="shared" ca="1" si="716"/>
        <v>0</v>
      </c>
      <c r="AE486" s="296">
        <f t="shared" ca="1" si="717"/>
        <v>0</v>
      </c>
      <c r="AF486" s="296">
        <f t="shared" ca="1" si="696"/>
        <v>0</v>
      </c>
      <c r="AG486" s="296">
        <f t="shared" ca="1" si="697"/>
        <v>0</v>
      </c>
      <c r="AH486" s="296">
        <f t="shared" ca="1" si="698"/>
        <v>0</v>
      </c>
      <c r="AI486" s="487">
        <f t="shared" ca="1" si="718"/>
        <v>0</v>
      </c>
      <c r="AJ486" s="487">
        <f t="shared" ref="AJ486:AJ489" ca="1" si="803">O461</f>
        <v>0</v>
      </c>
      <c r="AK486" s="487">
        <f t="shared" ref="AK486:AK489" ca="1" si="804">P461</f>
        <v>0</v>
      </c>
      <c r="AL486" s="487">
        <f t="shared" ref="AL486:AL489" ca="1" si="805">Q461</f>
        <v>0</v>
      </c>
      <c r="AM486" s="487">
        <f t="shared" ca="1" si="719"/>
        <v>0</v>
      </c>
      <c r="AN486" s="487">
        <f t="shared" ca="1" si="720"/>
        <v>0</v>
      </c>
      <c r="AO486" s="487">
        <f t="shared" ca="1" si="721"/>
        <v>0</v>
      </c>
      <c r="AP486" s="487">
        <f t="shared" ref="AP486:AP489" ca="1" si="806">X461</f>
        <v>0</v>
      </c>
      <c r="AQ486" s="487">
        <f t="shared" ref="AQ486:AQ489" ca="1" si="807">Y461</f>
        <v>0</v>
      </c>
      <c r="AR486" s="361">
        <f ca="1">AI486*'Donnees d''entrée'!$C$511</f>
        <v>0</v>
      </c>
      <c r="AS486" s="296">
        <f ca="1">AK486*'Donnees d''entrée'!$C$511</f>
        <v>0</v>
      </c>
      <c r="AT486" s="296">
        <f ca="1">AM486*'Donnees d''entrée'!$C$512</f>
        <v>0</v>
      </c>
      <c r="AU486" s="296">
        <f ca="1">IF(ISERROR(V62*'Donnees d''entrée'!$C$674*(AJ486/(AJ486+AL486+AN486))),0,V62*'Donnees d''entrée'!$C$674*(AJ486/(AJ486+AL486+AN486)))</f>
        <v>0</v>
      </c>
      <c r="AV486" s="361">
        <f ca="1">IF(ISERROR(V62*'Donnees d''entrée'!$C$674*(AL486/(AJ486+AL486+AN486))),0,V62*'Donnees d''entrée'!$C$674*(AL486/(AJ486+AL486+AN486)))</f>
        <v>0</v>
      </c>
      <c r="AW486" s="361">
        <f ca="1">IF(ISERROR(V62*'Donnees d''entrée'!$C$674*(AN486/(AJ486+AL486+AN486))),0,V62*'Donnees d''entrée'!$C$674*(AN486/(AJ486+AL486+AN486)))</f>
        <v>0</v>
      </c>
      <c r="AX486" s="361">
        <f ca="1">AI486*'Donnees d''entrée'!$C$513</f>
        <v>0</v>
      </c>
      <c r="AY486" s="361">
        <f ca="1">AK486*'Donnees d''entrée'!$C$513</f>
        <v>0</v>
      </c>
      <c r="AZ486" s="361">
        <f ca="1">AM486*'Donnees d''entrée'!$C$514</f>
        <v>0</v>
      </c>
      <c r="BA486" s="361">
        <f ca="1">AI486*'Donnees d''entrée'!$C$515</f>
        <v>0</v>
      </c>
      <c r="BB486" s="361">
        <f ca="1">AK486*'Donnees d''entrée'!$C$515</f>
        <v>0</v>
      </c>
      <c r="BC486" s="296">
        <f t="shared" ca="1" si="722"/>
        <v>0</v>
      </c>
      <c r="BD486" s="296">
        <f t="shared" ca="1" si="723"/>
        <v>0</v>
      </c>
      <c r="BE486" s="296">
        <f t="shared" ca="1" si="724"/>
        <v>0</v>
      </c>
      <c r="BF486" s="488">
        <f t="shared" si="725"/>
        <v>0</v>
      </c>
      <c r="BG486" s="296">
        <f t="shared" ca="1" si="726"/>
        <v>0</v>
      </c>
      <c r="BH486" s="296">
        <f t="shared" ca="1" si="727"/>
        <v>0</v>
      </c>
      <c r="BI486" s="296">
        <f t="shared" ca="1" si="728"/>
        <v>0</v>
      </c>
      <c r="BJ486" s="296">
        <f t="shared" ca="1" si="729"/>
        <v>0</v>
      </c>
      <c r="BK486" s="296">
        <f t="shared" ca="1" si="730"/>
        <v>0</v>
      </c>
      <c r="BL486" s="296">
        <f t="shared" ca="1" si="731"/>
        <v>0</v>
      </c>
      <c r="BM486" s="487">
        <f t="shared" ca="1" si="732"/>
        <v>0</v>
      </c>
      <c r="BN486" s="487">
        <f t="shared" ca="1" si="733"/>
        <v>0</v>
      </c>
      <c r="BO486" s="487">
        <f t="shared" ca="1" si="734"/>
        <v>0</v>
      </c>
      <c r="BP486" s="487">
        <f t="shared" ca="1" si="735"/>
        <v>0</v>
      </c>
      <c r="BQ486" s="487">
        <f t="shared" ca="1" si="736"/>
        <v>0</v>
      </c>
      <c r="BR486" s="487">
        <f t="shared" ca="1" si="737"/>
        <v>0</v>
      </c>
      <c r="BS486" s="487">
        <f t="shared" ca="1" si="738"/>
        <v>0</v>
      </c>
      <c r="BT486" s="487">
        <f t="shared" ref="BT486:BT489" ca="1" si="808">AJ461</f>
        <v>0</v>
      </c>
      <c r="BU486" s="487">
        <f t="shared" ref="BU486:BU489" ca="1" si="809">AK461</f>
        <v>0</v>
      </c>
      <c r="BV486" s="361">
        <f ca="1">BM486*'Donnees d''entrée'!$C$511</f>
        <v>0</v>
      </c>
      <c r="BW486" s="296">
        <f ca="1">BO486*'Donnees d''entrée'!$C$511</f>
        <v>0</v>
      </c>
      <c r="BX486" s="296">
        <f ca="1">BQ486*'Donnees d''entrée'!$C$512</f>
        <v>0</v>
      </c>
      <c r="BY486" s="296">
        <f ca="1">IF(ISERROR(AH62*'Donnees d''entrée'!$C$674*(BN486/(BN486+BP486+BR486))),0,AH62*'Donnees d''entrée'!$C$674*(BN486/(BN486+BP486+BR486)))</f>
        <v>0</v>
      </c>
      <c r="BZ486" s="361">
        <f ca="1">IF(ISERROR(AH62*'Donnees d''entrée'!$C$674*(BP486/(BN486+BP486+BR486))),0,AH62*'Donnees d''entrée'!$C$674*(BP486/(BN486+BP486+BR486)))</f>
        <v>0</v>
      </c>
      <c r="CA486" s="361">
        <f ca="1">IF(ISERROR(AH62*'Donnees d''entrée'!$C$674*(BR486/(BN486+BP486+BR486))),0,AH62*'Donnees d''entrée'!$C$674*(BR486/(BN486+BP486+BR486)))</f>
        <v>0</v>
      </c>
      <c r="CB486" s="361">
        <f ca="1">BM486*'Donnees d''entrée'!$C$513</f>
        <v>0</v>
      </c>
      <c r="CC486" s="361">
        <f ca="1">BO486*'Donnees d''entrée'!$C$513</f>
        <v>0</v>
      </c>
      <c r="CD486" s="361">
        <f ca="1">BQ486*'Donnees d''entrée'!$C$514</f>
        <v>0</v>
      </c>
      <c r="CE486" s="361">
        <f ca="1">BM486*'Donnees d''entrée'!$C$515</f>
        <v>0</v>
      </c>
      <c r="CF486" s="361">
        <f ca="1">BO486*'Donnees d''entrée'!$C$515</f>
        <v>0</v>
      </c>
      <c r="CG486" s="296">
        <f t="shared" ca="1" si="739"/>
        <v>0</v>
      </c>
      <c r="CH486" s="296">
        <f t="shared" ca="1" si="740"/>
        <v>0</v>
      </c>
      <c r="CI486" s="296">
        <f t="shared" ca="1" si="741"/>
        <v>0</v>
      </c>
      <c r="CJ486" s="488">
        <f t="shared" si="742"/>
        <v>0</v>
      </c>
      <c r="CK486" s="296">
        <f t="shared" ca="1" si="743"/>
        <v>0</v>
      </c>
      <c r="CL486" s="296">
        <f t="shared" ca="1" si="744"/>
        <v>0</v>
      </c>
      <c r="CM486" s="296">
        <f t="shared" ca="1" si="745"/>
        <v>0</v>
      </c>
      <c r="CN486" s="296">
        <f t="shared" ca="1" si="746"/>
        <v>0</v>
      </c>
      <c r="CO486" s="296">
        <f t="shared" ca="1" si="747"/>
        <v>0</v>
      </c>
      <c r="CP486" s="296">
        <f t="shared" ca="1" si="748"/>
        <v>0</v>
      </c>
      <c r="CQ486" s="487">
        <f t="shared" ca="1" si="749"/>
        <v>0</v>
      </c>
      <c r="CR486" s="487">
        <f t="shared" ref="CR486:CR489" ca="1" si="810">AM461</f>
        <v>0</v>
      </c>
      <c r="CS486" s="487">
        <f t="shared" ref="CS486:CS489" ca="1" si="811">AN461</f>
        <v>0</v>
      </c>
      <c r="CT486" s="487">
        <f t="shared" ref="CT486:CT489" ca="1" si="812">AO461</f>
        <v>0</v>
      </c>
      <c r="CU486" s="487">
        <f t="shared" ca="1" si="753"/>
        <v>0</v>
      </c>
      <c r="CV486" s="487">
        <f t="shared" ca="1" si="754"/>
        <v>0</v>
      </c>
      <c r="CW486" s="487">
        <f t="shared" ca="1" si="755"/>
        <v>0</v>
      </c>
      <c r="CX486" s="487">
        <f t="shared" ca="1" si="756"/>
        <v>0</v>
      </c>
      <c r="CY486" s="487">
        <f t="shared" ca="1" si="757"/>
        <v>0</v>
      </c>
      <c r="CZ486" s="361">
        <f ca="1">CQ486*'Donnees d''entrée'!$C$511</f>
        <v>0</v>
      </c>
      <c r="DA486" s="296">
        <f ca="1">CS486*'Donnees d''entrée'!$C$511</f>
        <v>0</v>
      </c>
      <c r="DB486" s="296">
        <f ca="1">CU486*'Donnees d''entrée'!$C$512</f>
        <v>0</v>
      </c>
      <c r="DC486" s="296">
        <f ca="1">IF(ISERROR(AT62*'Donnees d''entrée'!$C$674*(CR486/(CR486+CT486+CV486))),0,AT62*'Donnees d''entrée'!$C$674*(CR486/(CR486+CT486+CV486)))</f>
        <v>0</v>
      </c>
      <c r="DD486" s="361">
        <f ca="1">IF(ISERROR(AT62*'Donnees d''entrée'!$C$674*(CT486/(CR486+CT486+CV486))),0,AT62*'Donnees d''entrée'!$C$674*(CT486/(CR486+CT486+CV486)))</f>
        <v>0</v>
      </c>
      <c r="DE486" s="361">
        <f ca="1">IF(ISERROR(AT62*'Donnees d''entrée'!$C$674*(CV486/(CR486+CT486+CV486))),0,AT62*'Donnees d''entrée'!$C$674*(CV486/(CR486+CT486+CV486)))</f>
        <v>0</v>
      </c>
      <c r="DF486" s="361">
        <f ca="1">CQ486*'Donnees d''entrée'!$C$513</f>
        <v>0</v>
      </c>
      <c r="DG486" s="361">
        <f ca="1">CS486*'Donnees d''entrée'!$C$513</f>
        <v>0</v>
      </c>
      <c r="DH486" s="361">
        <f ca="1">CU486*'Donnees d''entrée'!$C$514</f>
        <v>0</v>
      </c>
      <c r="DI486" s="361">
        <f ca="1">CQ486*'Donnees d''entrée'!$C$515</f>
        <v>0</v>
      </c>
      <c r="DJ486" s="361">
        <f ca="1">CS486*'Donnees d''entrée'!$C$515</f>
        <v>0</v>
      </c>
      <c r="DK486" s="296">
        <f t="shared" ca="1" si="758"/>
        <v>0</v>
      </c>
      <c r="DL486" s="296">
        <f t="shared" ca="1" si="759"/>
        <v>0</v>
      </c>
      <c r="DM486" s="296">
        <f t="shared" ca="1" si="760"/>
        <v>0</v>
      </c>
      <c r="DN486" s="488">
        <f t="shared" si="761"/>
        <v>0</v>
      </c>
      <c r="DO486" s="296">
        <f t="shared" ca="1" si="762"/>
        <v>0</v>
      </c>
      <c r="DP486" s="296">
        <f t="shared" ca="1" si="763"/>
        <v>0</v>
      </c>
      <c r="DQ486" s="296">
        <f t="shared" ca="1" si="764"/>
        <v>0</v>
      </c>
      <c r="DR486" s="296">
        <f t="shared" ca="1" si="765"/>
        <v>0</v>
      </c>
      <c r="DS486" s="296">
        <f t="shared" ca="1" si="766"/>
        <v>0</v>
      </c>
      <c r="DT486" s="296">
        <f t="shared" ca="1" si="767"/>
        <v>0</v>
      </c>
      <c r="DU486" s="487">
        <f t="shared" ca="1" si="768"/>
        <v>0</v>
      </c>
      <c r="DV486" s="487">
        <f t="shared" ref="DV486:DV489" ca="1" si="813">AY461</f>
        <v>0</v>
      </c>
      <c r="DW486" s="487">
        <f t="shared" ref="DW486:DW489" ca="1" si="814">AZ461</f>
        <v>0</v>
      </c>
      <c r="DX486" s="487">
        <f t="shared" ref="DX486:DX489" ca="1" si="815">BA461</f>
        <v>0</v>
      </c>
      <c r="DY486" s="487">
        <f t="shared" ca="1" si="772"/>
        <v>0</v>
      </c>
      <c r="DZ486" s="487">
        <f t="shared" ca="1" si="773"/>
        <v>0</v>
      </c>
      <c r="EA486" s="487">
        <f t="shared" ca="1" si="774"/>
        <v>0</v>
      </c>
      <c r="EB486" s="487">
        <f t="shared" ca="1" si="775"/>
        <v>0</v>
      </c>
      <c r="EC486" s="487">
        <f t="shared" ca="1" si="776"/>
        <v>0</v>
      </c>
      <c r="ED486" s="361">
        <f ca="1">DU486*'Donnees d''entrée'!$C$511</f>
        <v>0</v>
      </c>
      <c r="EE486" s="296">
        <f ca="1">DW486*'Donnees d''entrée'!$C$511</f>
        <v>0</v>
      </c>
      <c r="EF486" s="296">
        <f ca="1">DY486*'Donnees d''entrée'!$C$512</f>
        <v>0</v>
      </c>
      <c r="EG486" s="296">
        <f ca="1">IF(ISERROR(BF62*'Donnees d''entrée'!$C$674*(DV486/(DV486+DX486+DZ486))),0,BF62*'Donnees d''entrée'!$C$674*(DV486/(DV486+DX486+DZ486)))</f>
        <v>0</v>
      </c>
      <c r="EH486" s="361">
        <f ca="1">IF(ISERROR(BF62*'Donnees d''entrée'!$C$674*(DX486/(DV486+DX486+DZ486))),0,BF62*'Donnees d''entrée'!$C$674*(DX486/(DV486+DX486+DZ486)))</f>
        <v>0</v>
      </c>
      <c r="EI486" s="361">
        <f ca="1">IF(ISERROR(BF62*'Donnees d''entrée'!$C$674*(DZ486/(DV486+DX486+DZ486))),0,BF62*'Donnees d''entrée'!$C$674*(DZ486/(DV486+DX486+DZ486)))</f>
        <v>0</v>
      </c>
      <c r="EJ486" s="361">
        <f ca="1">DU486*'Donnees d''entrée'!$C$513</f>
        <v>0</v>
      </c>
      <c r="EK486" s="361">
        <f ca="1">DW486*'Donnees d''entrée'!$C$513</f>
        <v>0</v>
      </c>
      <c r="EL486" s="361">
        <f ca="1">DY486*'Donnees d''entrée'!$C$514</f>
        <v>0</v>
      </c>
      <c r="EM486" s="361">
        <f ca="1">DU486*'Donnees d''entrée'!$C$515</f>
        <v>0</v>
      </c>
      <c r="EN486" s="361">
        <f ca="1">DW486*'Donnees d''entrée'!$C$515</f>
        <v>0</v>
      </c>
      <c r="EO486" s="296">
        <f t="shared" ca="1" si="777"/>
        <v>0</v>
      </c>
      <c r="EP486" s="296">
        <f t="shared" ca="1" si="778"/>
        <v>0</v>
      </c>
      <c r="EQ486" s="296">
        <f t="shared" ca="1" si="779"/>
        <v>0</v>
      </c>
      <c r="ER486" s="488">
        <f t="shared" si="780"/>
        <v>0</v>
      </c>
      <c r="ES486" s="296">
        <f t="shared" ca="1" si="781"/>
        <v>0</v>
      </c>
      <c r="ET486" s="296">
        <f t="shared" ca="1" si="782"/>
        <v>0</v>
      </c>
      <c r="EU486" s="296">
        <f t="shared" ca="1" si="783"/>
        <v>0</v>
      </c>
      <c r="EV486" s="296">
        <f t="shared" ca="1" si="784"/>
        <v>0</v>
      </c>
      <c r="EW486" s="296">
        <f t="shared" ca="1" si="785"/>
        <v>0</v>
      </c>
      <c r="EX486" s="296">
        <f t="shared" ca="1" si="786"/>
        <v>0</v>
      </c>
      <c r="EZ486" s="489">
        <f t="shared" ca="1" si="787"/>
        <v>0</v>
      </c>
    </row>
    <row r="487" spans="1:156" x14ac:dyDescent="0.25">
      <c r="A487" s="279">
        <v>18</v>
      </c>
      <c r="B487" s="487">
        <f t="shared" ref="B487:E487" ca="1" si="816">B462</f>
        <v>0</v>
      </c>
      <c r="C487" s="487">
        <f t="shared" ca="1" si="816"/>
        <v>0</v>
      </c>
      <c r="D487" s="487">
        <f t="shared" ca="1" si="816"/>
        <v>0</v>
      </c>
      <c r="E487" s="487">
        <f t="shared" ca="1" si="816"/>
        <v>0</v>
      </c>
      <c r="F487" s="487">
        <f t="shared" ca="1" si="706"/>
        <v>0</v>
      </c>
      <c r="G487" s="487">
        <f t="shared" ca="1" si="707"/>
        <v>0</v>
      </c>
      <c r="H487" s="487">
        <f t="shared" ca="1" si="708"/>
        <v>0</v>
      </c>
      <c r="I487" s="487">
        <f t="shared" ca="1" si="709"/>
        <v>0</v>
      </c>
      <c r="J487" s="487">
        <f t="shared" ca="1" si="710"/>
        <v>0</v>
      </c>
      <c r="K487" s="361">
        <f ca="1">B487*'Donnees d''entrée'!$C$511</f>
        <v>0</v>
      </c>
      <c r="L487" s="296">
        <f ca="1">D487*'Donnees d''entrée'!$C$511</f>
        <v>0</v>
      </c>
      <c r="M487" s="296">
        <f ca="1">F487*'Donnees d''entrée'!$C$512</f>
        <v>0</v>
      </c>
      <c r="N487" s="296">
        <f ca="1">IF(ISERROR(J63*'Donnees d''entrée'!$C$674*(C487/(C487+E487+G487))),0,J63*'Donnees d''entrée'!$C$674*(C487/(C487+E487+G487)))</f>
        <v>0</v>
      </c>
      <c r="O487" s="361">
        <f ca="1">IF(ISERROR(J63*'Donnees d''entrée'!$C$674*(E487/(C487+E487+G487))),0,J63*'Donnees d''entrée'!$C$674*(E487/(C487+E487+G487)))</f>
        <v>0</v>
      </c>
      <c r="P487" s="361">
        <f ca="1">IF(ISERROR(J63*'Donnees d''entrée'!$C$674*(G487/(C487+E487+G487))),0,J63*'Donnees d''entrée'!$C$674*(G487/(C487+E487+G487)))</f>
        <v>0</v>
      </c>
      <c r="Q487" s="361">
        <f ca="1">B487*'Donnees d''entrée'!$C$513</f>
        <v>0</v>
      </c>
      <c r="R487" s="361">
        <f ca="1">D487*'Donnees d''entrée'!$C$513</f>
        <v>0</v>
      </c>
      <c r="S487" s="361">
        <f ca="1">F487*'Donnees d''entrée'!$C$514</f>
        <v>0</v>
      </c>
      <c r="T487" s="361">
        <f ca="1">B487*'Donnees d''entrée'!$C$515</f>
        <v>0</v>
      </c>
      <c r="U487" s="361">
        <f ca="1">D487*'Donnees d''entrée'!$C$515</f>
        <v>0</v>
      </c>
      <c r="V487" s="296">
        <f t="shared" ca="1" si="711"/>
        <v>0</v>
      </c>
      <c r="W487" s="296">
        <f t="shared" ca="1" si="712"/>
        <v>0</v>
      </c>
      <c r="X487" s="296">
        <f t="shared" ca="1" si="713"/>
        <v>0</v>
      </c>
      <c r="Y487" s="488">
        <f t="shared" si="714"/>
        <v>0</v>
      </c>
      <c r="Z487" s="490">
        <f>'Donnees d''entrée'!$D$541</f>
        <v>0.4</v>
      </c>
      <c r="AA487" s="490">
        <f>'Donnees d''entrée'!$D$541</f>
        <v>0.4</v>
      </c>
      <c r="AB487" s="490">
        <f>'Donnees d''entrée'!$D$525</f>
        <v>0.4</v>
      </c>
      <c r="AC487" s="296">
        <f t="shared" ca="1" si="715"/>
        <v>0</v>
      </c>
      <c r="AD487" s="296">
        <f t="shared" ca="1" si="716"/>
        <v>0</v>
      </c>
      <c r="AE487" s="296">
        <f t="shared" ca="1" si="717"/>
        <v>0</v>
      </c>
      <c r="AF487" s="296">
        <f t="shared" ca="1" si="696"/>
        <v>0</v>
      </c>
      <c r="AG487" s="296">
        <f t="shared" ca="1" si="697"/>
        <v>0</v>
      </c>
      <c r="AH487" s="296">
        <f t="shared" ca="1" si="698"/>
        <v>0</v>
      </c>
      <c r="AI487" s="487">
        <f t="shared" ca="1" si="718"/>
        <v>0</v>
      </c>
      <c r="AJ487" s="487">
        <f t="shared" ca="1" si="803"/>
        <v>0</v>
      </c>
      <c r="AK487" s="487">
        <f t="shared" ca="1" si="804"/>
        <v>0</v>
      </c>
      <c r="AL487" s="487">
        <f t="shared" ca="1" si="805"/>
        <v>0</v>
      </c>
      <c r="AM487" s="487">
        <f t="shared" ca="1" si="719"/>
        <v>0</v>
      </c>
      <c r="AN487" s="487">
        <f t="shared" ca="1" si="720"/>
        <v>0</v>
      </c>
      <c r="AO487" s="487">
        <f t="shared" ca="1" si="721"/>
        <v>0</v>
      </c>
      <c r="AP487" s="487">
        <f t="shared" ca="1" si="806"/>
        <v>0</v>
      </c>
      <c r="AQ487" s="487">
        <f t="shared" ca="1" si="807"/>
        <v>0</v>
      </c>
      <c r="AR487" s="361">
        <f ca="1">AI487*'Donnees d''entrée'!$C$511</f>
        <v>0</v>
      </c>
      <c r="AS487" s="296">
        <f ca="1">AK487*'Donnees d''entrée'!$C$511</f>
        <v>0</v>
      </c>
      <c r="AT487" s="296">
        <f ca="1">AM487*'Donnees d''entrée'!$C$512</f>
        <v>0</v>
      </c>
      <c r="AU487" s="296">
        <f ca="1">IF(ISERROR(V63*'Donnees d''entrée'!$C$674*(AJ487/(AJ487+AL487+AN487))),0,V63*'Donnees d''entrée'!$C$674*(AJ487/(AJ487+AL487+AN487)))</f>
        <v>0</v>
      </c>
      <c r="AV487" s="361">
        <f ca="1">IF(ISERROR(V63*'Donnees d''entrée'!$C$674*(AL487/(AJ487+AL487+AN487))),0,V63*'Donnees d''entrée'!$C$674*(AL487/(AJ487+AL487+AN487)))</f>
        <v>0</v>
      </c>
      <c r="AW487" s="361">
        <f ca="1">IF(ISERROR(V63*'Donnees d''entrée'!$C$674*(AN487/(AJ487+AL487+AN487))),0,V63*'Donnees d''entrée'!$C$674*(AN487/(AJ487+AL487+AN487)))</f>
        <v>0</v>
      </c>
      <c r="AX487" s="361">
        <f ca="1">AI487*'Donnees d''entrée'!$C$513</f>
        <v>0</v>
      </c>
      <c r="AY487" s="361">
        <f ca="1">AK487*'Donnees d''entrée'!$C$513</f>
        <v>0</v>
      </c>
      <c r="AZ487" s="361">
        <f ca="1">AM487*'Donnees d''entrée'!$C$514</f>
        <v>0</v>
      </c>
      <c r="BA487" s="361">
        <f ca="1">AI487*'Donnees d''entrée'!$C$515</f>
        <v>0</v>
      </c>
      <c r="BB487" s="361">
        <f ca="1">AK487*'Donnees d''entrée'!$C$515</f>
        <v>0</v>
      </c>
      <c r="BC487" s="296">
        <f t="shared" ca="1" si="722"/>
        <v>0</v>
      </c>
      <c r="BD487" s="296">
        <f t="shared" ca="1" si="723"/>
        <v>0</v>
      </c>
      <c r="BE487" s="296">
        <f t="shared" ca="1" si="724"/>
        <v>0</v>
      </c>
      <c r="BF487" s="488">
        <f t="shared" si="725"/>
        <v>0</v>
      </c>
      <c r="BG487" s="296">
        <f t="shared" ca="1" si="726"/>
        <v>0</v>
      </c>
      <c r="BH487" s="296">
        <f t="shared" ca="1" si="727"/>
        <v>0</v>
      </c>
      <c r="BI487" s="296">
        <f t="shared" ca="1" si="728"/>
        <v>0</v>
      </c>
      <c r="BJ487" s="296">
        <f t="shared" ca="1" si="729"/>
        <v>0</v>
      </c>
      <c r="BK487" s="296">
        <f t="shared" ca="1" si="730"/>
        <v>0</v>
      </c>
      <c r="BL487" s="296">
        <f t="shared" ca="1" si="731"/>
        <v>0</v>
      </c>
      <c r="BM487" s="487">
        <f t="shared" ca="1" si="732"/>
        <v>0</v>
      </c>
      <c r="BN487" s="487">
        <f t="shared" ca="1" si="733"/>
        <v>0</v>
      </c>
      <c r="BO487" s="487">
        <f t="shared" ca="1" si="734"/>
        <v>0</v>
      </c>
      <c r="BP487" s="487">
        <f t="shared" ca="1" si="735"/>
        <v>0</v>
      </c>
      <c r="BQ487" s="487">
        <f t="shared" ca="1" si="736"/>
        <v>0</v>
      </c>
      <c r="BR487" s="487">
        <f t="shared" ca="1" si="737"/>
        <v>0</v>
      </c>
      <c r="BS487" s="487">
        <f t="shared" ca="1" si="738"/>
        <v>0</v>
      </c>
      <c r="BT487" s="487">
        <f t="shared" ca="1" si="808"/>
        <v>0</v>
      </c>
      <c r="BU487" s="487">
        <f t="shared" ca="1" si="809"/>
        <v>0</v>
      </c>
      <c r="BV487" s="361">
        <f ca="1">BM487*'Donnees d''entrée'!$C$511</f>
        <v>0</v>
      </c>
      <c r="BW487" s="296">
        <f ca="1">BO487*'Donnees d''entrée'!$C$511</f>
        <v>0</v>
      </c>
      <c r="BX487" s="296">
        <f ca="1">BQ487*'Donnees d''entrée'!$C$512</f>
        <v>0</v>
      </c>
      <c r="BY487" s="296">
        <f ca="1">IF(ISERROR(AH63*'Donnees d''entrée'!$C$674*(BN487/(BN487+BP487+BR487))),0,AH63*'Donnees d''entrée'!$C$674*(BN487/(BN487+BP487+BR487)))</f>
        <v>0</v>
      </c>
      <c r="BZ487" s="361">
        <f ca="1">IF(ISERROR(AH63*'Donnees d''entrée'!$C$674*(BP487/(BN487+BP487+BR487))),0,AH63*'Donnees d''entrée'!$C$674*(BP487/(BN487+BP487+BR487)))</f>
        <v>0</v>
      </c>
      <c r="CA487" s="361">
        <f ca="1">IF(ISERROR(AH63*'Donnees d''entrée'!$C$674*(BR487/(BN487+BP487+BR487))),0,AH63*'Donnees d''entrée'!$C$674*(BR487/(BN487+BP487+BR487)))</f>
        <v>0</v>
      </c>
      <c r="CB487" s="361">
        <f ca="1">BM487*'Donnees d''entrée'!$C$513</f>
        <v>0</v>
      </c>
      <c r="CC487" s="361">
        <f ca="1">BO487*'Donnees d''entrée'!$C$513</f>
        <v>0</v>
      </c>
      <c r="CD487" s="361">
        <f ca="1">BQ487*'Donnees d''entrée'!$C$514</f>
        <v>0</v>
      </c>
      <c r="CE487" s="361">
        <f ca="1">BM487*'Donnees d''entrée'!$C$515</f>
        <v>0</v>
      </c>
      <c r="CF487" s="361">
        <f ca="1">BO487*'Donnees d''entrée'!$C$515</f>
        <v>0</v>
      </c>
      <c r="CG487" s="296">
        <f t="shared" ca="1" si="739"/>
        <v>0</v>
      </c>
      <c r="CH487" s="296">
        <f t="shared" ca="1" si="740"/>
        <v>0</v>
      </c>
      <c r="CI487" s="296">
        <f t="shared" ca="1" si="741"/>
        <v>0</v>
      </c>
      <c r="CJ487" s="488">
        <f t="shared" si="742"/>
        <v>0</v>
      </c>
      <c r="CK487" s="296">
        <f t="shared" ca="1" si="743"/>
        <v>0</v>
      </c>
      <c r="CL487" s="296">
        <f t="shared" ca="1" si="744"/>
        <v>0</v>
      </c>
      <c r="CM487" s="296">
        <f t="shared" ca="1" si="745"/>
        <v>0</v>
      </c>
      <c r="CN487" s="296">
        <f t="shared" ca="1" si="746"/>
        <v>0</v>
      </c>
      <c r="CO487" s="296">
        <f t="shared" ca="1" si="747"/>
        <v>0</v>
      </c>
      <c r="CP487" s="296">
        <f t="shared" ca="1" si="748"/>
        <v>0</v>
      </c>
      <c r="CQ487" s="487">
        <f t="shared" ca="1" si="749"/>
        <v>0</v>
      </c>
      <c r="CR487" s="487">
        <f t="shared" ca="1" si="810"/>
        <v>0</v>
      </c>
      <c r="CS487" s="487">
        <f t="shared" ca="1" si="811"/>
        <v>0</v>
      </c>
      <c r="CT487" s="487">
        <f t="shared" ca="1" si="812"/>
        <v>0</v>
      </c>
      <c r="CU487" s="487">
        <f t="shared" ca="1" si="753"/>
        <v>0</v>
      </c>
      <c r="CV487" s="487">
        <f t="shared" ca="1" si="754"/>
        <v>0</v>
      </c>
      <c r="CW487" s="487">
        <f t="shared" ca="1" si="755"/>
        <v>0</v>
      </c>
      <c r="CX487" s="487">
        <f t="shared" ca="1" si="756"/>
        <v>0</v>
      </c>
      <c r="CY487" s="487">
        <f t="shared" ca="1" si="757"/>
        <v>0</v>
      </c>
      <c r="CZ487" s="361">
        <f ca="1">CQ487*'Donnees d''entrée'!$C$511</f>
        <v>0</v>
      </c>
      <c r="DA487" s="296">
        <f ca="1">CS487*'Donnees d''entrée'!$C$511</f>
        <v>0</v>
      </c>
      <c r="DB487" s="296">
        <f ca="1">CU487*'Donnees d''entrée'!$C$512</f>
        <v>0</v>
      </c>
      <c r="DC487" s="296">
        <f ca="1">IF(ISERROR(AT63*'Donnees d''entrée'!$C$674*(CR487/(CR487+CT487+CV487))),0,AT63*'Donnees d''entrée'!$C$674*(CR487/(CR487+CT487+CV487)))</f>
        <v>0</v>
      </c>
      <c r="DD487" s="361">
        <f ca="1">IF(ISERROR(AT63*'Donnees d''entrée'!$C$674*(CT487/(CR487+CT487+CV487))),0,AT63*'Donnees d''entrée'!$C$674*(CT487/(CR487+CT487+CV487)))</f>
        <v>0</v>
      </c>
      <c r="DE487" s="361">
        <f ca="1">IF(ISERROR(AT63*'Donnees d''entrée'!$C$674*(CV487/(CR487+CT487+CV487))),0,AT63*'Donnees d''entrée'!$C$674*(CV487/(CR487+CT487+CV487)))</f>
        <v>0</v>
      </c>
      <c r="DF487" s="361">
        <f ca="1">CQ487*'Donnees d''entrée'!$C$513</f>
        <v>0</v>
      </c>
      <c r="DG487" s="361">
        <f ca="1">CS487*'Donnees d''entrée'!$C$513</f>
        <v>0</v>
      </c>
      <c r="DH487" s="361">
        <f ca="1">CU487*'Donnees d''entrée'!$C$514</f>
        <v>0</v>
      </c>
      <c r="DI487" s="361">
        <f ca="1">CQ487*'Donnees d''entrée'!$C$515</f>
        <v>0</v>
      </c>
      <c r="DJ487" s="361">
        <f ca="1">CS487*'Donnees d''entrée'!$C$515</f>
        <v>0</v>
      </c>
      <c r="DK487" s="296">
        <f t="shared" ca="1" si="758"/>
        <v>0</v>
      </c>
      <c r="DL487" s="296">
        <f t="shared" ca="1" si="759"/>
        <v>0</v>
      </c>
      <c r="DM487" s="296">
        <f t="shared" ca="1" si="760"/>
        <v>0</v>
      </c>
      <c r="DN487" s="488">
        <f t="shared" si="761"/>
        <v>0</v>
      </c>
      <c r="DO487" s="296">
        <f t="shared" ca="1" si="762"/>
        <v>0</v>
      </c>
      <c r="DP487" s="296">
        <f t="shared" ca="1" si="763"/>
        <v>0</v>
      </c>
      <c r="DQ487" s="296">
        <f t="shared" ca="1" si="764"/>
        <v>0</v>
      </c>
      <c r="DR487" s="296">
        <f t="shared" ca="1" si="765"/>
        <v>0</v>
      </c>
      <c r="DS487" s="296">
        <f t="shared" ca="1" si="766"/>
        <v>0</v>
      </c>
      <c r="DT487" s="296">
        <f t="shared" ca="1" si="767"/>
        <v>0</v>
      </c>
      <c r="DU487" s="487">
        <f t="shared" ca="1" si="768"/>
        <v>0</v>
      </c>
      <c r="DV487" s="487">
        <f t="shared" ca="1" si="813"/>
        <v>0</v>
      </c>
      <c r="DW487" s="487">
        <f t="shared" ca="1" si="814"/>
        <v>0</v>
      </c>
      <c r="DX487" s="487">
        <f t="shared" ca="1" si="815"/>
        <v>0</v>
      </c>
      <c r="DY487" s="487">
        <f t="shared" ca="1" si="772"/>
        <v>0</v>
      </c>
      <c r="DZ487" s="487">
        <f t="shared" ca="1" si="773"/>
        <v>0</v>
      </c>
      <c r="EA487" s="487">
        <f t="shared" ca="1" si="774"/>
        <v>0</v>
      </c>
      <c r="EB487" s="487">
        <f t="shared" ca="1" si="775"/>
        <v>0</v>
      </c>
      <c r="EC487" s="487">
        <f t="shared" ca="1" si="776"/>
        <v>0</v>
      </c>
      <c r="ED487" s="361">
        <f ca="1">DU487*'Donnees d''entrée'!$C$511</f>
        <v>0</v>
      </c>
      <c r="EE487" s="296">
        <f ca="1">DW487*'Donnees d''entrée'!$C$511</f>
        <v>0</v>
      </c>
      <c r="EF487" s="296">
        <f ca="1">DY487*'Donnees d''entrée'!$C$512</f>
        <v>0</v>
      </c>
      <c r="EG487" s="296">
        <f ca="1">IF(ISERROR(BF63*'Donnees d''entrée'!$C$674*(DV487/(DV487+DX487+DZ487))),0,BF63*'Donnees d''entrée'!$C$674*(DV487/(DV487+DX487+DZ487)))</f>
        <v>0</v>
      </c>
      <c r="EH487" s="361">
        <f ca="1">IF(ISERROR(BF63*'Donnees d''entrée'!$C$674*(DX487/(DV487+DX487+DZ487))),0,BF63*'Donnees d''entrée'!$C$674*(DX487/(DV487+DX487+DZ487)))</f>
        <v>0</v>
      </c>
      <c r="EI487" s="361">
        <f ca="1">IF(ISERROR(BF63*'Donnees d''entrée'!$C$674*(DZ487/(DV487+DX487+DZ487))),0,BF63*'Donnees d''entrée'!$C$674*(DZ487/(DV487+DX487+DZ487)))</f>
        <v>0</v>
      </c>
      <c r="EJ487" s="361">
        <f ca="1">DU487*'Donnees d''entrée'!$C$513</f>
        <v>0</v>
      </c>
      <c r="EK487" s="361">
        <f ca="1">DW487*'Donnees d''entrée'!$C$513</f>
        <v>0</v>
      </c>
      <c r="EL487" s="361">
        <f ca="1">DY487*'Donnees d''entrée'!$C$514</f>
        <v>0</v>
      </c>
      <c r="EM487" s="361">
        <f ca="1">DU487*'Donnees d''entrée'!$C$515</f>
        <v>0</v>
      </c>
      <c r="EN487" s="361">
        <f ca="1">DW487*'Donnees d''entrée'!$C$515</f>
        <v>0</v>
      </c>
      <c r="EO487" s="296">
        <f t="shared" ca="1" si="777"/>
        <v>0</v>
      </c>
      <c r="EP487" s="296">
        <f t="shared" ca="1" si="778"/>
        <v>0</v>
      </c>
      <c r="EQ487" s="296">
        <f t="shared" ca="1" si="779"/>
        <v>0</v>
      </c>
      <c r="ER487" s="488">
        <f t="shared" si="780"/>
        <v>0</v>
      </c>
      <c r="ES487" s="296">
        <f t="shared" ca="1" si="781"/>
        <v>0</v>
      </c>
      <c r="ET487" s="296">
        <f t="shared" ca="1" si="782"/>
        <v>0</v>
      </c>
      <c r="EU487" s="296">
        <f t="shared" ca="1" si="783"/>
        <v>0</v>
      </c>
      <c r="EV487" s="296">
        <f t="shared" ca="1" si="784"/>
        <v>0</v>
      </c>
      <c r="EW487" s="296">
        <f t="shared" ca="1" si="785"/>
        <v>0</v>
      </c>
      <c r="EX487" s="296">
        <f t="shared" ca="1" si="786"/>
        <v>0</v>
      </c>
      <c r="EZ487" s="489">
        <f t="shared" ca="1" si="787"/>
        <v>0</v>
      </c>
    </row>
    <row r="488" spans="1:156" x14ac:dyDescent="0.25">
      <c r="A488" s="279">
        <v>19</v>
      </c>
      <c r="B488" s="487">
        <f t="shared" ref="B488:E489" ca="1" si="817">B463</f>
        <v>0</v>
      </c>
      <c r="C488" s="487">
        <f t="shared" ca="1" si="817"/>
        <v>0</v>
      </c>
      <c r="D488" s="487">
        <f t="shared" ca="1" si="817"/>
        <v>0</v>
      </c>
      <c r="E488" s="487">
        <f t="shared" ca="1" si="817"/>
        <v>0</v>
      </c>
      <c r="F488" s="487">
        <f t="shared" ca="1" si="706"/>
        <v>0</v>
      </c>
      <c r="G488" s="487">
        <f t="shared" ca="1" si="707"/>
        <v>0</v>
      </c>
      <c r="H488" s="487">
        <f t="shared" ca="1" si="708"/>
        <v>0</v>
      </c>
      <c r="I488" s="487">
        <f t="shared" ca="1" si="709"/>
        <v>0</v>
      </c>
      <c r="J488" s="487">
        <f t="shared" ca="1" si="710"/>
        <v>0</v>
      </c>
      <c r="K488" s="361">
        <f ca="1">B488*'Donnees d''entrée'!$C$511</f>
        <v>0</v>
      </c>
      <c r="L488" s="296">
        <f ca="1">D488*'Donnees d''entrée'!$C$511</f>
        <v>0</v>
      </c>
      <c r="M488" s="296">
        <f ca="1">F488*'Donnees d''entrée'!$C$512</f>
        <v>0</v>
      </c>
      <c r="N488" s="296">
        <f ca="1">IF(ISERROR(J64*'Donnees d''entrée'!$C$674*(C488/(C488+E488+G488))),0,J64*'Donnees d''entrée'!$C$674*(C488/(C488+E488+G488)))</f>
        <v>0</v>
      </c>
      <c r="O488" s="361">
        <f ca="1">IF(ISERROR(J64*'Donnees d''entrée'!$C$674*(E488/(C488+E488+G488))),0,J64*'Donnees d''entrée'!$C$674*(E488/(C488+E488+G488)))</f>
        <v>0</v>
      </c>
      <c r="P488" s="361">
        <f ca="1">IF(ISERROR(J64*'Donnees d''entrée'!$C$674*(G488/(C488+E488+G488))),0,J64*'Donnees d''entrée'!$C$674*(G488/(C488+E488+G488)))</f>
        <v>0</v>
      </c>
      <c r="Q488" s="361">
        <f ca="1">B488*'Donnees d''entrée'!$C$513</f>
        <v>0</v>
      </c>
      <c r="R488" s="361">
        <f ca="1">D488*'Donnees d''entrée'!$C$513</f>
        <v>0</v>
      </c>
      <c r="S488" s="361">
        <f ca="1">F488*'Donnees d''entrée'!$C$514</f>
        <v>0</v>
      </c>
      <c r="T488" s="361">
        <f ca="1">B488*'Donnees d''entrée'!$C$515</f>
        <v>0</v>
      </c>
      <c r="U488" s="361">
        <f ca="1">D488*'Donnees d''entrée'!$C$515</f>
        <v>0</v>
      </c>
      <c r="V488" s="296">
        <f t="shared" ca="1" si="711"/>
        <v>0</v>
      </c>
      <c r="W488" s="296">
        <f t="shared" ca="1" si="712"/>
        <v>0</v>
      </c>
      <c r="X488" s="296">
        <f t="shared" ca="1" si="713"/>
        <v>0</v>
      </c>
      <c r="Y488" s="488">
        <f t="shared" si="714"/>
        <v>0</v>
      </c>
      <c r="Z488" s="490">
        <f>'Donnees d''entrée'!$D$541</f>
        <v>0.4</v>
      </c>
      <c r="AA488" s="490">
        <f>'Donnees d''entrée'!$D$541</f>
        <v>0.4</v>
      </c>
      <c r="AB488" s="490">
        <f>'Donnees d''entrée'!$D$525</f>
        <v>0.4</v>
      </c>
      <c r="AC488" s="296">
        <f t="shared" ca="1" si="715"/>
        <v>0</v>
      </c>
      <c r="AD488" s="296">
        <f t="shared" ca="1" si="716"/>
        <v>0</v>
      </c>
      <c r="AE488" s="296">
        <f t="shared" ca="1" si="717"/>
        <v>0</v>
      </c>
      <c r="AF488" s="296">
        <f t="shared" ca="1" si="696"/>
        <v>0</v>
      </c>
      <c r="AG488" s="296">
        <f t="shared" ca="1" si="697"/>
        <v>0</v>
      </c>
      <c r="AH488" s="296">
        <f t="shared" ca="1" si="698"/>
        <v>0</v>
      </c>
      <c r="AI488" s="487">
        <f t="shared" ca="1" si="718"/>
        <v>0</v>
      </c>
      <c r="AJ488" s="487">
        <f t="shared" ca="1" si="803"/>
        <v>0</v>
      </c>
      <c r="AK488" s="487">
        <f t="shared" ca="1" si="804"/>
        <v>0</v>
      </c>
      <c r="AL488" s="487">
        <f t="shared" ca="1" si="805"/>
        <v>0</v>
      </c>
      <c r="AM488" s="487">
        <f t="shared" ca="1" si="719"/>
        <v>0</v>
      </c>
      <c r="AN488" s="487">
        <f t="shared" ca="1" si="720"/>
        <v>0</v>
      </c>
      <c r="AO488" s="487">
        <f t="shared" ca="1" si="721"/>
        <v>0</v>
      </c>
      <c r="AP488" s="487">
        <f t="shared" ca="1" si="806"/>
        <v>0</v>
      </c>
      <c r="AQ488" s="487">
        <f t="shared" ca="1" si="807"/>
        <v>0</v>
      </c>
      <c r="AR488" s="361">
        <f ca="1">AI488*'Donnees d''entrée'!$C$511</f>
        <v>0</v>
      </c>
      <c r="AS488" s="296">
        <f ca="1">AK488*'Donnees d''entrée'!$C$511</f>
        <v>0</v>
      </c>
      <c r="AT488" s="296">
        <f ca="1">AM488*'Donnees d''entrée'!$C$512</f>
        <v>0</v>
      </c>
      <c r="AU488" s="296">
        <f ca="1">IF(ISERROR(V64*'Donnees d''entrée'!$C$674*(AJ488/(AJ488+AL488+AN488))),0,V64*'Donnees d''entrée'!$C$674*(AJ488/(AJ488+AL488+AN488)))</f>
        <v>0</v>
      </c>
      <c r="AV488" s="361">
        <f ca="1">IF(ISERROR(V64*'Donnees d''entrée'!$C$674*(AL488/(AJ488+AL488+AN488))),0,V64*'Donnees d''entrée'!$C$674*(AL488/(AJ488+AL488+AN488)))</f>
        <v>0</v>
      </c>
      <c r="AW488" s="361">
        <f ca="1">IF(ISERROR(V64*'Donnees d''entrée'!$C$674*(AN488/(AJ488+AL488+AN488))),0,V64*'Donnees d''entrée'!$C$674*(AN488/(AJ488+AL488+AN488)))</f>
        <v>0</v>
      </c>
      <c r="AX488" s="361">
        <f ca="1">AI488*'Donnees d''entrée'!$C$513</f>
        <v>0</v>
      </c>
      <c r="AY488" s="361">
        <f ca="1">AK488*'Donnees d''entrée'!$C$513</f>
        <v>0</v>
      </c>
      <c r="AZ488" s="361">
        <f ca="1">AM488*'Donnees d''entrée'!$C$514</f>
        <v>0</v>
      </c>
      <c r="BA488" s="361">
        <f ca="1">AI488*'Donnees d''entrée'!$C$515</f>
        <v>0</v>
      </c>
      <c r="BB488" s="361">
        <f ca="1">AK488*'Donnees d''entrée'!$C$515</f>
        <v>0</v>
      </c>
      <c r="BC488" s="296">
        <f t="shared" ca="1" si="722"/>
        <v>0</v>
      </c>
      <c r="BD488" s="296">
        <f t="shared" ca="1" si="723"/>
        <v>0</v>
      </c>
      <c r="BE488" s="296">
        <f t="shared" ca="1" si="724"/>
        <v>0</v>
      </c>
      <c r="BF488" s="488">
        <f t="shared" si="725"/>
        <v>0</v>
      </c>
      <c r="BG488" s="296">
        <f t="shared" ca="1" si="726"/>
        <v>0</v>
      </c>
      <c r="BH488" s="296">
        <f t="shared" ca="1" si="727"/>
        <v>0</v>
      </c>
      <c r="BI488" s="296">
        <f t="shared" ca="1" si="728"/>
        <v>0</v>
      </c>
      <c r="BJ488" s="296">
        <f t="shared" ca="1" si="729"/>
        <v>0</v>
      </c>
      <c r="BK488" s="296">
        <f t="shared" ca="1" si="730"/>
        <v>0</v>
      </c>
      <c r="BL488" s="296">
        <f t="shared" ca="1" si="731"/>
        <v>0</v>
      </c>
      <c r="BM488" s="487">
        <f t="shared" ca="1" si="732"/>
        <v>0</v>
      </c>
      <c r="BN488" s="487">
        <f t="shared" ca="1" si="733"/>
        <v>0</v>
      </c>
      <c r="BO488" s="487">
        <f t="shared" ca="1" si="734"/>
        <v>0</v>
      </c>
      <c r="BP488" s="487">
        <f t="shared" ca="1" si="735"/>
        <v>0</v>
      </c>
      <c r="BQ488" s="487">
        <f t="shared" ca="1" si="736"/>
        <v>0</v>
      </c>
      <c r="BR488" s="487">
        <f t="shared" ca="1" si="737"/>
        <v>0</v>
      </c>
      <c r="BS488" s="487">
        <f t="shared" ca="1" si="738"/>
        <v>0</v>
      </c>
      <c r="BT488" s="487">
        <f t="shared" ca="1" si="808"/>
        <v>0</v>
      </c>
      <c r="BU488" s="487">
        <f t="shared" ca="1" si="809"/>
        <v>0</v>
      </c>
      <c r="BV488" s="361">
        <f ca="1">BM488*'Donnees d''entrée'!$C$511</f>
        <v>0</v>
      </c>
      <c r="BW488" s="296">
        <f ca="1">BO488*'Donnees d''entrée'!$C$511</f>
        <v>0</v>
      </c>
      <c r="BX488" s="296">
        <f ca="1">BQ488*'Donnees d''entrée'!$C$512</f>
        <v>0</v>
      </c>
      <c r="BY488" s="296">
        <f ca="1">IF(ISERROR(AH64*'Donnees d''entrée'!$C$674*(BN488/(BN488+BP488+BR488))),0,AH64*'Donnees d''entrée'!$C$674*(BN488/(BN488+BP488+BR488)))</f>
        <v>0</v>
      </c>
      <c r="BZ488" s="361">
        <f ca="1">IF(ISERROR(AH64*'Donnees d''entrée'!$C$674*(BP488/(BN488+BP488+BR488))),0,AH64*'Donnees d''entrée'!$C$674*(BP488/(BN488+BP488+BR488)))</f>
        <v>0</v>
      </c>
      <c r="CA488" s="361">
        <f ca="1">IF(ISERROR(AH64*'Donnees d''entrée'!$C$674*(BR488/(BN488+BP488+BR488))),0,AH64*'Donnees d''entrée'!$C$674*(BR488/(BN488+BP488+BR488)))</f>
        <v>0</v>
      </c>
      <c r="CB488" s="361">
        <f ca="1">BM488*'Donnees d''entrée'!$C$513</f>
        <v>0</v>
      </c>
      <c r="CC488" s="361">
        <f ca="1">BO488*'Donnees d''entrée'!$C$513</f>
        <v>0</v>
      </c>
      <c r="CD488" s="361">
        <f ca="1">BQ488*'Donnees d''entrée'!$C$514</f>
        <v>0</v>
      </c>
      <c r="CE488" s="361">
        <f ca="1">BM488*'Donnees d''entrée'!$C$515</f>
        <v>0</v>
      </c>
      <c r="CF488" s="361">
        <f ca="1">BO488*'Donnees d''entrée'!$C$515</f>
        <v>0</v>
      </c>
      <c r="CG488" s="296">
        <f t="shared" ca="1" si="739"/>
        <v>0</v>
      </c>
      <c r="CH488" s="296">
        <f t="shared" ca="1" si="740"/>
        <v>0</v>
      </c>
      <c r="CI488" s="296">
        <f t="shared" ca="1" si="741"/>
        <v>0</v>
      </c>
      <c r="CJ488" s="488">
        <f t="shared" si="742"/>
        <v>0</v>
      </c>
      <c r="CK488" s="296">
        <f t="shared" ca="1" si="743"/>
        <v>0</v>
      </c>
      <c r="CL488" s="296">
        <f t="shared" ca="1" si="744"/>
        <v>0</v>
      </c>
      <c r="CM488" s="296">
        <f t="shared" ca="1" si="745"/>
        <v>0</v>
      </c>
      <c r="CN488" s="296">
        <f t="shared" ca="1" si="746"/>
        <v>0</v>
      </c>
      <c r="CO488" s="296">
        <f t="shared" ca="1" si="747"/>
        <v>0</v>
      </c>
      <c r="CP488" s="296">
        <f t="shared" ca="1" si="748"/>
        <v>0</v>
      </c>
      <c r="CQ488" s="487">
        <f t="shared" ca="1" si="749"/>
        <v>0</v>
      </c>
      <c r="CR488" s="487">
        <f t="shared" ca="1" si="810"/>
        <v>0</v>
      </c>
      <c r="CS488" s="487">
        <f t="shared" ca="1" si="811"/>
        <v>0</v>
      </c>
      <c r="CT488" s="487">
        <f t="shared" ca="1" si="812"/>
        <v>0</v>
      </c>
      <c r="CU488" s="487">
        <f t="shared" ca="1" si="753"/>
        <v>0</v>
      </c>
      <c r="CV488" s="487">
        <f t="shared" ca="1" si="754"/>
        <v>0</v>
      </c>
      <c r="CW488" s="487">
        <f t="shared" ca="1" si="755"/>
        <v>0</v>
      </c>
      <c r="CX488" s="487">
        <f t="shared" ca="1" si="756"/>
        <v>0</v>
      </c>
      <c r="CY488" s="487">
        <f t="shared" ca="1" si="757"/>
        <v>0</v>
      </c>
      <c r="CZ488" s="361">
        <f ca="1">CQ488*'Donnees d''entrée'!$C$511</f>
        <v>0</v>
      </c>
      <c r="DA488" s="296">
        <f ca="1">CS488*'Donnees d''entrée'!$C$511</f>
        <v>0</v>
      </c>
      <c r="DB488" s="296">
        <f ca="1">CU488*'Donnees d''entrée'!$C$512</f>
        <v>0</v>
      </c>
      <c r="DC488" s="296">
        <f ca="1">IF(ISERROR(AT64*'Donnees d''entrée'!$C$674*(CR488/(CR488+CT488+CV488))),0,AT64*'Donnees d''entrée'!$C$674*(CR488/(CR488+CT488+CV488)))</f>
        <v>0</v>
      </c>
      <c r="DD488" s="361">
        <f ca="1">IF(ISERROR(AT64*'Donnees d''entrée'!$C$674*(CT488/(CR488+CT488+CV488))),0,AT64*'Donnees d''entrée'!$C$674*(CT488/(CR488+CT488+CV488)))</f>
        <v>0</v>
      </c>
      <c r="DE488" s="361">
        <f ca="1">IF(ISERROR(AT64*'Donnees d''entrée'!$C$674*(CV488/(CR488+CT488+CV488))),0,AT64*'Donnees d''entrée'!$C$674*(CV488/(CR488+CT488+CV488)))</f>
        <v>0</v>
      </c>
      <c r="DF488" s="361">
        <f ca="1">CQ488*'Donnees d''entrée'!$C$513</f>
        <v>0</v>
      </c>
      <c r="DG488" s="361">
        <f ca="1">CS488*'Donnees d''entrée'!$C$513</f>
        <v>0</v>
      </c>
      <c r="DH488" s="361">
        <f ca="1">CU488*'Donnees d''entrée'!$C$514</f>
        <v>0</v>
      </c>
      <c r="DI488" s="361">
        <f ca="1">CQ488*'Donnees d''entrée'!$C$515</f>
        <v>0</v>
      </c>
      <c r="DJ488" s="361">
        <f ca="1">CS488*'Donnees d''entrée'!$C$515</f>
        <v>0</v>
      </c>
      <c r="DK488" s="296">
        <f t="shared" ca="1" si="758"/>
        <v>0</v>
      </c>
      <c r="DL488" s="296">
        <f t="shared" ca="1" si="759"/>
        <v>0</v>
      </c>
      <c r="DM488" s="296">
        <f t="shared" ca="1" si="760"/>
        <v>0</v>
      </c>
      <c r="DN488" s="488">
        <f t="shared" si="761"/>
        <v>0</v>
      </c>
      <c r="DO488" s="296">
        <f t="shared" ca="1" si="762"/>
        <v>0</v>
      </c>
      <c r="DP488" s="296">
        <f t="shared" ca="1" si="763"/>
        <v>0</v>
      </c>
      <c r="DQ488" s="296">
        <f t="shared" ca="1" si="764"/>
        <v>0</v>
      </c>
      <c r="DR488" s="296">
        <f t="shared" ca="1" si="765"/>
        <v>0</v>
      </c>
      <c r="DS488" s="296">
        <f t="shared" ca="1" si="766"/>
        <v>0</v>
      </c>
      <c r="DT488" s="296">
        <f t="shared" ca="1" si="767"/>
        <v>0</v>
      </c>
      <c r="DU488" s="487">
        <f t="shared" ca="1" si="768"/>
        <v>0</v>
      </c>
      <c r="DV488" s="487">
        <f t="shared" ca="1" si="813"/>
        <v>0</v>
      </c>
      <c r="DW488" s="487">
        <f t="shared" ca="1" si="814"/>
        <v>0</v>
      </c>
      <c r="DX488" s="487">
        <f t="shared" ca="1" si="815"/>
        <v>0</v>
      </c>
      <c r="DY488" s="487">
        <f t="shared" ca="1" si="772"/>
        <v>0</v>
      </c>
      <c r="DZ488" s="487">
        <f t="shared" ca="1" si="773"/>
        <v>0</v>
      </c>
      <c r="EA488" s="487">
        <f t="shared" ca="1" si="774"/>
        <v>0</v>
      </c>
      <c r="EB488" s="487">
        <f t="shared" ca="1" si="775"/>
        <v>0</v>
      </c>
      <c r="EC488" s="487">
        <f t="shared" ca="1" si="776"/>
        <v>0</v>
      </c>
      <c r="ED488" s="361">
        <f ca="1">DU488*'Donnees d''entrée'!$C$511</f>
        <v>0</v>
      </c>
      <c r="EE488" s="296">
        <f ca="1">DW488*'Donnees d''entrée'!$C$511</f>
        <v>0</v>
      </c>
      <c r="EF488" s="296">
        <f ca="1">DY488*'Donnees d''entrée'!$C$512</f>
        <v>0</v>
      </c>
      <c r="EG488" s="296">
        <f ca="1">IF(ISERROR(BF64*'Donnees d''entrée'!$C$674*(DV488/(DV488+DX488+DZ488))),0,BF64*'Donnees d''entrée'!$C$674*(DV488/(DV488+DX488+DZ488)))</f>
        <v>0</v>
      </c>
      <c r="EH488" s="361">
        <f ca="1">IF(ISERROR(BF64*'Donnees d''entrée'!$C$674*(DX488/(DV488+DX488+DZ488))),0,BF64*'Donnees d''entrée'!$C$674*(DX488/(DV488+DX488+DZ488)))</f>
        <v>0</v>
      </c>
      <c r="EI488" s="361">
        <f ca="1">IF(ISERROR(BF64*'Donnees d''entrée'!$C$674*(DZ488/(DV488+DX488+DZ488))),0,BF64*'Donnees d''entrée'!$C$674*(DZ488/(DV488+DX488+DZ488)))</f>
        <v>0</v>
      </c>
      <c r="EJ488" s="361">
        <f ca="1">DU488*'Donnees d''entrée'!$C$513</f>
        <v>0</v>
      </c>
      <c r="EK488" s="361">
        <f ca="1">DW488*'Donnees d''entrée'!$C$513</f>
        <v>0</v>
      </c>
      <c r="EL488" s="361">
        <f ca="1">DY488*'Donnees d''entrée'!$C$514</f>
        <v>0</v>
      </c>
      <c r="EM488" s="361">
        <f ca="1">DU488*'Donnees d''entrée'!$C$515</f>
        <v>0</v>
      </c>
      <c r="EN488" s="361">
        <f ca="1">DW488*'Donnees d''entrée'!$C$515</f>
        <v>0</v>
      </c>
      <c r="EO488" s="296">
        <f t="shared" ca="1" si="777"/>
        <v>0</v>
      </c>
      <c r="EP488" s="296">
        <f t="shared" ca="1" si="778"/>
        <v>0</v>
      </c>
      <c r="EQ488" s="296">
        <f t="shared" ca="1" si="779"/>
        <v>0</v>
      </c>
      <c r="ER488" s="488">
        <f t="shared" si="780"/>
        <v>0</v>
      </c>
      <c r="ES488" s="296">
        <f t="shared" ca="1" si="781"/>
        <v>0</v>
      </c>
      <c r="ET488" s="296">
        <f t="shared" ca="1" si="782"/>
        <v>0</v>
      </c>
      <c r="EU488" s="296">
        <f t="shared" ca="1" si="783"/>
        <v>0</v>
      </c>
      <c r="EV488" s="296">
        <f t="shared" ca="1" si="784"/>
        <v>0</v>
      </c>
      <c r="EW488" s="296">
        <f t="shared" ca="1" si="785"/>
        <v>0</v>
      </c>
      <c r="EX488" s="296">
        <f t="shared" ca="1" si="786"/>
        <v>0</v>
      </c>
      <c r="EZ488" s="489">
        <f t="shared" ca="1" si="787"/>
        <v>0</v>
      </c>
    </row>
    <row r="489" spans="1:156" x14ac:dyDescent="0.25">
      <c r="A489" s="279">
        <v>20</v>
      </c>
      <c r="B489" s="487">
        <f t="shared" ca="1" si="817"/>
        <v>0</v>
      </c>
      <c r="C489" s="487">
        <f t="shared" ca="1" si="817"/>
        <v>0</v>
      </c>
      <c r="D489" s="487">
        <f t="shared" ca="1" si="817"/>
        <v>0</v>
      </c>
      <c r="E489" s="487">
        <f t="shared" ca="1" si="817"/>
        <v>0</v>
      </c>
      <c r="F489" s="487">
        <f t="shared" ref="F489" ca="1" si="818">I464</f>
        <v>0</v>
      </c>
      <c r="G489" s="487">
        <f t="shared" ca="1" si="707"/>
        <v>0</v>
      </c>
      <c r="H489" s="487">
        <f t="shared" ref="H489" ca="1" si="819">K464</f>
        <v>0</v>
      </c>
      <c r="I489" s="487">
        <f t="shared" ref="I489" ca="1" si="820">L464</f>
        <v>0</v>
      </c>
      <c r="J489" s="487">
        <f t="shared" ref="J489" ca="1" si="821">M464</f>
        <v>0</v>
      </c>
      <c r="K489" s="361">
        <f ca="1">B489*'Donnees d''entrée'!$C$511</f>
        <v>0</v>
      </c>
      <c r="L489" s="296">
        <f ca="1">D489*'Donnees d''entrée'!$C$511</f>
        <v>0</v>
      </c>
      <c r="M489" s="296">
        <f ca="1">F489*'Donnees d''entrée'!$C$512</f>
        <v>0</v>
      </c>
      <c r="N489" s="296">
        <f ca="1">IF(ISERROR(J65*'Donnees d''entrée'!$C$674*(C489/(C489+E489+G489))),0,J65*'Donnees d''entrée'!$C$674*(C489/(C489+E489+G489)))</f>
        <v>0</v>
      </c>
      <c r="O489" s="361">
        <f ca="1">IF(ISERROR(J65*'Donnees d''entrée'!$C$674*(E489/(C489+E489+G489))),0,J65*'Donnees d''entrée'!$C$674*(E489/(C489+E489+G489)))</f>
        <v>0</v>
      </c>
      <c r="P489" s="361">
        <f ca="1">IF(ISERROR(J65*'Donnees d''entrée'!$C$674*(G489/(C489+E489+G489))),0,J65*'Donnees d''entrée'!$C$674*(G489/(C489+E489+G489)))</f>
        <v>0</v>
      </c>
      <c r="Q489" s="361">
        <f ca="1">B489*'Donnees d''entrée'!$C$513</f>
        <v>0</v>
      </c>
      <c r="R489" s="361">
        <f ca="1">D489*'Donnees d''entrée'!$C$513</f>
        <v>0</v>
      </c>
      <c r="S489" s="361">
        <f ca="1">F489*'Donnees d''entrée'!$C$514</f>
        <v>0</v>
      </c>
      <c r="T489" s="361">
        <f ca="1">B489*'Donnees d''entrée'!$C$515</f>
        <v>0</v>
      </c>
      <c r="U489" s="361">
        <f ca="1">D489*'Donnees d''entrée'!$C$515</f>
        <v>0</v>
      </c>
      <c r="V489" s="296">
        <f t="shared" ref="V489" ca="1" si="822">B489-H489-K489-N489-Q489-T489</f>
        <v>0</v>
      </c>
      <c r="W489" s="296">
        <f t="shared" ref="W489" ca="1" si="823">D489-I489-L489-O489-R489-U489</f>
        <v>0</v>
      </c>
      <c r="X489" s="296">
        <f t="shared" ref="X489" ca="1" si="824">F489-J489-M489-P489-S489</f>
        <v>0</v>
      </c>
      <c r="Y489" s="488">
        <f t="shared" ref="Y489" si="825">AC176</f>
        <v>0</v>
      </c>
      <c r="Z489" s="490">
        <f>'Donnees d''entrée'!$D$541</f>
        <v>0.4</v>
      </c>
      <c r="AA489" s="490">
        <f>'Donnees d''entrée'!$D$541</f>
        <v>0.4</v>
      </c>
      <c r="AB489" s="490">
        <f>'Donnees d''entrée'!$D$525</f>
        <v>0.4</v>
      </c>
      <c r="AC489" s="296">
        <f t="shared" ca="1" si="715"/>
        <v>0</v>
      </c>
      <c r="AD489" s="296">
        <f t="shared" ca="1" si="716"/>
        <v>0</v>
      </c>
      <c r="AE489" s="296">
        <f t="shared" ca="1" si="717"/>
        <v>0</v>
      </c>
      <c r="AF489" s="296">
        <f t="shared" ca="1" si="696"/>
        <v>0</v>
      </c>
      <c r="AG489" s="296">
        <f t="shared" ca="1" si="697"/>
        <v>0</v>
      </c>
      <c r="AH489" s="296">
        <f t="shared" ca="1" si="698"/>
        <v>0</v>
      </c>
      <c r="AI489" s="487">
        <f t="shared" ca="1" si="718"/>
        <v>0</v>
      </c>
      <c r="AJ489" s="487">
        <f t="shared" ca="1" si="803"/>
        <v>0</v>
      </c>
      <c r="AK489" s="487">
        <f t="shared" ca="1" si="804"/>
        <v>0</v>
      </c>
      <c r="AL489" s="487">
        <f t="shared" ca="1" si="805"/>
        <v>0</v>
      </c>
      <c r="AM489" s="487">
        <f t="shared" ca="1" si="719"/>
        <v>0</v>
      </c>
      <c r="AN489" s="487">
        <f t="shared" ca="1" si="720"/>
        <v>0</v>
      </c>
      <c r="AO489" s="487">
        <f t="shared" ca="1" si="721"/>
        <v>0</v>
      </c>
      <c r="AP489" s="487">
        <f t="shared" ca="1" si="806"/>
        <v>0</v>
      </c>
      <c r="AQ489" s="487">
        <f t="shared" ca="1" si="807"/>
        <v>0</v>
      </c>
      <c r="AR489" s="361">
        <f ca="1">AI489*'Donnees d''entrée'!$C$511</f>
        <v>0</v>
      </c>
      <c r="AS489" s="296">
        <f ca="1">AK489*'Donnees d''entrée'!$C$511</f>
        <v>0</v>
      </c>
      <c r="AT489" s="296">
        <f ca="1">AM489*'Donnees d''entrée'!$C$512</f>
        <v>0</v>
      </c>
      <c r="AU489" s="296">
        <f ca="1">IF(ISERROR(V65*'Donnees d''entrée'!$C$674*(AJ489/(AJ489+AL489+AN489))),0,V65*'Donnees d''entrée'!$C$674*(AJ489/(AJ489+AL489+AN489)))</f>
        <v>0</v>
      </c>
      <c r="AV489" s="361">
        <f ca="1">IF(ISERROR(V65*'Donnees d''entrée'!$C$674*(AL489/(AJ489+AL489+AN489))),0,V65*'Donnees d''entrée'!$C$674*(AL489/(AJ489+AL489+AN489)))</f>
        <v>0</v>
      </c>
      <c r="AW489" s="361">
        <f ca="1">IF(ISERROR(V65*'Donnees d''entrée'!$C$674*(AN489/(AJ489+AL489+AN489))),0,V65*'Donnees d''entrée'!$C$674*(AN489/(AJ489+AL489+AN489)))</f>
        <v>0</v>
      </c>
      <c r="AX489" s="361">
        <f ca="1">AI489*'Donnees d''entrée'!$C$513</f>
        <v>0</v>
      </c>
      <c r="AY489" s="361">
        <f ca="1">AK489*'Donnees d''entrée'!$C$513</f>
        <v>0</v>
      </c>
      <c r="AZ489" s="361">
        <f ca="1">AM489*'Donnees d''entrée'!$C$514</f>
        <v>0</v>
      </c>
      <c r="BA489" s="361">
        <f ca="1">AI489*'Donnees d''entrée'!$C$515</f>
        <v>0</v>
      </c>
      <c r="BB489" s="361">
        <f ca="1">AK489*'Donnees d''entrée'!$C$515</f>
        <v>0</v>
      </c>
      <c r="BC489" s="296">
        <f t="shared" ca="1" si="722"/>
        <v>0</v>
      </c>
      <c r="BD489" s="296">
        <f t="shared" ca="1" si="723"/>
        <v>0</v>
      </c>
      <c r="BE489" s="296">
        <f t="shared" ca="1" si="724"/>
        <v>0</v>
      </c>
      <c r="BF489" s="488">
        <f t="shared" si="725"/>
        <v>0</v>
      </c>
      <c r="BG489" s="296">
        <f t="shared" ca="1" si="726"/>
        <v>0</v>
      </c>
      <c r="BH489" s="296">
        <f t="shared" ca="1" si="727"/>
        <v>0</v>
      </c>
      <c r="BI489" s="296">
        <f t="shared" ca="1" si="728"/>
        <v>0</v>
      </c>
      <c r="BJ489" s="296">
        <f t="shared" ca="1" si="729"/>
        <v>0</v>
      </c>
      <c r="BK489" s="296">
        <f t="shared" ca="1" si="730"/>
        <v>0</v>
      </c>
      <c r="BL489" s="296">
        <f t="shared" ca="1" si="731"/>
        <v>0</v>
      </c>
      <c r="BM489" s="487">
        <f t="shared" ca="1" si="732"/>
        <v>0</v>
      </c>
      <c r="BN489" s="487">
        <f t="shared" ca="1" si="733"/>
        <v>0</v>
      </c>
      <c r="BO489" s="487">
        <f t="shared" ca="1" si="734"/>
        <v>0</v>
      </c>
      <c r="BP489" s="487">
        <f t="shared" ca="1" si="735"/>
        <v>0</v>
      </c>
      <c r="BQ489" s="487">
        <f t="shared" ca="1" si="736"/>
        <v>0</v>
      </c>
      <c r="BR489" s="487">
        <f t="shared" ca="1" si="737"/>
        <v>0</v>
      </c>
      <c r="BS489" s="487">
        <f t="shared" ca="1" si="738"/>
        <v>0</v>
      </c>
      <c r="BT489" s="487">
        <f t="shared" ca="1" si="808"/>
        <v>0</v>
      </c>
      <c r="BU489" s="487">
        <f t="shared" ca="1" si="809"/>
        <v>0</v>
      </c>
      <c r="BV489" s="361">
        <f ca="1">BM489*'Donnees d''entrée'!$C$511</f>
        <v>0</v>
      </c>
      <c r="BW489" s="296">
        <f ca="1">BO489*'Donnees d''entrée'!$C$511</f>
        <v>0</v>
      </c>
      <c r="BX489" s="296">
        <f ca="1">BQ489*'Donnees d''entrée'!$C$512</f>
        <v>0</v>
      </c>
      <c r="BY489" s="296">
        <f ca="1">IF(ISERROR(AH65*'Donnees d''entrée'!$C$674*(BN489/(BN489+BP489+BR489))),0,AH65*'Donnees d''entrée'!$C$674*(BN489/(BN489+BP489+BR489)))</f>
        <v>0</v>
      </c>
      <c r="BZ489" s="361">
        <f ca="1">IF(ISERROR(AH65*'Donnees d''entrée'!$C$674*(BP489/(BN489+BP489+BR489))),0,AH65*'Donnees d''entrée'!$C$674*(BP489/(BN489+BP489+BR489)))</f>
        <v>0</v>
      </c>
      <c r="CA489" s="361">
        <f ca="1">IF(ISERROR(AH65*'Donnees d''entrée'!$C$674*(BR489/(BN489+BP489+BR489))),0,AH65*'Donnees d''entrée'!$C$674*(BR489/(BN489+BP489+BR489)))</f>
        <v>0</v>
      </c>
      <c r="CB489" s="361">
        <f ca="1">BM489*'Donnees d''entrée'!$C$513</f>
        <v>0</v>
      </c>
      <c r="CC489" s="361">
        <f ca="1">BO489*'Donnees d''entrée'!$C$513</f>
        <v>0</v>
      </c>
      <c r="CD489" s="361">
        <f ca="1">BQ489*'Donnees d''entrée'!$C$514</f>
        <v>0</v>
      </c>
      <c r="CE489" s="361">
        <f ca="1">BM489*'Donnees d''entrée'!$C$515</f>
        <v>0</v>
      </c>
      <c r="CF489" s="361">
        <f ca="1">BO489*'Donnees d''entrée'!$C$515</f>
        <v>0</v>
      </c>
      <c r="CG489" s="296">
        <f t="shared" ca="1" si="739"/>
        <v>0</v>
      </c>
      <c r="CH489" s="296">
        <f t="shared" ca="1" si="740"/>
        <v>0</v>
      </c>
      <c r="CI489" s="296">
        <f t="shared" ca="1" si="741"/>
        <v>0</v>
      </c>
      <c r="CJ489" s="488">
        <f t="shared" si="742"/>
        <v>0</v>
      </c>
      <c r="CK489" s="296">
        <f t="shared" ca="1" si="743"/>
        <v>0</v>
      </c>
      <c r="CL489" s="296">
        <f t="shared" ca="1" si="744"/>
        <v>0</v>
      </c>
      <c r="CM489" s="296">
        <f t="shared" ca="1" si="745"/>
        <v>0</v>
      </c>
      <c r="CN489" s="296">
        <f t="shared" ca="1" si="746"/>
        <v>0</v>
      </c>
      <c r="CO489" s="296">
        <f t="shared" ca="1" si="747"/>
        <v>0</v>
      </c>
      <c r="CP489" s="296">
        <f t="shared" ca="1" si="748"/>
        <v>0</v>
      </c>
      <c r="CQ489" s="487">
        <f t="shared" ca="1" si="749"/>
        <v>0</v>
      </c>
      <c r="CR489" s="487">
        <f t="shared" ca="1" si="810"/>
        <v>0</v>
      </c>
      <c r="CS489" s="487">
        <f t="shared" ca="1" si="811"/>
        <v>0</v>
      </c>
      <c r="CT489" s="487">
        <f t="shared" ca="1" si="812"/>
        <v>0</v>
      </c>
      <c r="CU489" s="487">
        <f t="shared" ca="1" si="753"/>
        <v>0</v>
      </c>
      <c r="CV489" s="487">
        <f t="shared" ca="1" si="754"/>
        <v>0</v>
      </c>
      <c r="CW489" s="487">
        <f t="shared" ca="1" si="755"/>
        <v>0</v>
      </c>
      <c r="CX489" s="487">
        <f t="shared" ca="1" si="756"/>
        <v>0</v>
      </c>
      <c r="CY489" s="487">
        <f t="shared" ca="1" si="757"/>
        <v>0</v>
      </c>
      <c r="CZ489" s="361">
        <f ca="1">CQ489*'Donnees d''entrée'!$C$511</f>
        <v>0</v>
      </c>
      <c r="DA489" s="296">
        <f ca="1">CS489*'Donnees d''entrée'!$C$511</f>
        <v>0</v>
      </c>
      <c r="DB489" s="296">
        <f ca="1">CU489*'Donnees d''entrée'!$C$512</f>
        <v>0</v>
      </c>
      <c r="DC489" s="296">
        <f ca="1">IF(ISERROR(AT65*'Donnees d''entrée'!$C$674*(CR489/(CR489+CT489+CV489))),0,AT65*'Donnees d''entrée'!$C$674*(CR489/(CR489+CT489+CV489)))</f>
        <v>0</v>
      </c>
      <c r="DD489" s="361">
        <f ca="1">IF(ISERROR(AT65*'Donnees d''entrée'!$C$674*(CT489/(CR489+CT489+CV489))),0,AT65*'Donnees d''entrée'!$C$674*(CT489/(CR489+CT489+CV489)))</f>
        <v>0</v>
      </c>
      <c r="DE489" s="361">
        <f ca="1">IF(ISERROR(AT65*'Donnees d''entrée'!$C$674*(CV489/(CR489+CT489+CV489))),0,AT65*'Donnees d''entrée'!$C$674*(CV489/(CR489+CT489+CV489)))</f>
        <v>0</v>
      </c>
      <c r="DF489" s="361">
        <f ca="1">CQ489*'Donnees d''entrée'!$C$513</f>
        <v>0</v>
      </c>
      <c r="DG489" s="361">
        <f ca="1">CS489*'Donnees d''entrée'!$C$513</f>
        <v>0</v>
      </c>
      <c r="DH489" s="361">
        <f ca="1">CU489*'Donnees d''entrée'!$C$514</f>
        <v>0</v>
      </c>
      <c r="DI489" s="361">
        <f ca="1">CQ489*'Donnees d''entrée'!$C$515</f>
        <v>0</v>
      </c>
      <c r="DJ489" s="361">
        <f ca="1">CS489*'Donnees d''entrée'!$C$515</f>
        <v>0</v>
      </c>
      <c r="DK489" s="296">
        <f t="shared" ca="1" si="758"/>
        <v>0</v>
      </c>
      <c r="DL489" s="296">
        <f t="shared" ca="1" si="759"/>
        <v>0</v>
      </c>
      <c r="DM489" s="296">
        <f t="shared" ca="1" si="760"/>
        <v>0</v>
      </c>
      <c r="DN489" s="488">
        <f t="shared" si="761"/>
        <v>0</v>
      </c>
      <c r="DO489" s="296">
        <f t="shared" ca="1" si="762"/>
        <v>0</v>
      </c>
      <c r="DP489" s="296">
        <f t="shared" ca="1" si="763"/>
        <v>0</v>
      </c>
      <c r="DQ489" s="296">
        <f t="shared" ca="1" si="764"/>
        <v>0</v>
      </c>
      <c r="DR489" s="296">
        <f t="shared" ca="1" si="765"/>
        <v>0</v>
      </c>
      <c r="DS489" s="296">
        <f t="shared" ca="1" si="766"/>
        <v>0</v>
      </c>
      <c r="DT489" s="296">
        <f t="shared" ca="1" si="767"/>
        <v>0</v>
      </c>
      <c r="DU489" s="487">
        <f t="shared" ca="1" si="768"/>
        <v>0</v>
      </c>
      <c r="DV489" s="487">
        <f t="shared" ca="1" si="813"/>
        <v>0</v>
      </c>
      <c r="DW489" s="487">
        <f t="shared" ca="1" si="814"/>
        <v>0</v>
      </c>
      <c r="DX489" s="487">
        <f t="shared" ca="1" si="815"/>
        <v>0</v>
      </c>
      <c r="DY489" s="487">
        <f t="shared" ca="1" si="772"/>
        <v>0</v>
      </c>
      <c r="DZ489" s="487">
        <f t="shared" ca="1" si="773"/>
        <v>0</v>
      </c>
      <c r="EA489" s="487">
        <f t="shared" ca="1" si="774"/>
        <v>0</v>
      </c>
      <c r="EB489" s="487">
        <f t="shared" ca="1" si="775"/>
        <v>0</v>
      </c>
      <c r="EC489" s="487">
        <f t="shared" ca="1" si="776"/>
        <v>0</v>
      </c>
      <c r="ED489" s="361">
        <f ca="1">DU489*'Donnees d''entrée'!$C$511</f>
        <v>0</v>
      </c>
      <c r="EE489" s="296">
        <f ca="1">DW489*'Donnees d''entrée'!$C$511</f>
        <v>0</v>
      </c>
      <c r="EF489" s="296">
        <f ca="1">DY489*'Donnees d''entrée'!$C$512</f>
        <v>0</v>
      </c>
      <c r="EG489" s="296">
        <f ca="1">IF(ISERROR(BF65*'Donnees d''entrée'!$C$674*(DV489/(DV489+DX489+DZ489))),0,BF65*'Donnees d''entrée'!$C$674*(DV489/(DV489+DX489+DZ489)))</f>
        <v>0</v>
      </c>
      <c r="EH489" s="361">
        <f ca="1">IF(ISERROR(BF65*'Donnees d''entrée'!$C$674*(DX489/(DV489+DX489+DZ489))),0,BF65*'Donnees d''entrée'!$C$674*(DX489/(DV489+DX489+DZ489)))</f>
        <v>0</v>
      </c>
      <c r="EI489" s="361">
        <f ca="1">IF(ISERROR(BF65*'Donnees d''entrée'!$C$674*(DZ489/(DV489+DX489+DZ489))),0,BF65*'Donnees d''entrée'!$C$674*(DZ489/(DV489+DX489+DZ489)))</f>
        <v>0</v>
      </c>
      <c r="EJ489" s="361">
        <f ca="1">DU489*'Donnees d''entrée'!$C$513</f>
        <v>0</v>
      </c>
      <c r="EK489" s="361">
        <f ca="1">DW489*'Donnees d''entrée'!$C$513</f>
        <v>0</v>
      </c>
      <c r="EL489" s="361">
        <f ca="1">DY489*'Donnees d''entrée'!$C$514</f>
        <v>0</v>
      </c>
      <c r="EM489" s="361">
        <f ca="1">DU489*'Donnees d''entrée'!$C$515</f>
        <v>0</v>
      </c>
      <c r="EN489" s="361">
        <f ca="1">DW489*'Donnees d''entrée'!$C$515</f>
        <v>0</v>
      </c>
      <c r="EO489" s="296">
        <f t="shared" ca="1" si="777"/>
        <v>0</v>
      </c>
      <c r="EP489" s="296">
        <f t="shared" ca="1" si="778"/>
        <v>0</v>
      </c>
      <c r="EQ489" s="296">
        <f t="shared" ca="1" si="779"/>
        <v>0</v>
      </c>
      <c r="ER489" s="488">
        <f t="shared" si="780"/>
        <v>0</v>
      </c>
      <c r="ES489" s="296">
        <f t="shared" ca="1" si="781"/>
        <v>0</v>
      </c>
      <c r="ET489" s="296">
        <f t="shared" ca="1" si="782"/>
        <v>0</v>
      </c>
      <c r="EU489" s="296">
        <f t="shared" ca="1" si="783"/>
        <v>0</v>
      </c>
      <c r="EV489" s="296">
        <f t="shared" ca="1" si="784"/>
        <v>0</v>
      </c>
      <c r="EW489" s="296">
        <f t="shared" ca="1" si="785"/>
        <v>0</v>
      </c>
      <c r="EX489" s="296">
        <f t="shared" ca="1" si="786"/>
        <v>0</v>
      </c>
      <c r="EZ489" s="489">
        <f t="shared" ca="1" si="787"/>
        <v>0</v>
      </c>
    </row>
    <row r="491" spans="1:156" ht="26.25" x14ac:dyDescent="0.4">
      <c r="B491" s="582" t="s">
        <v>318</v>
      </c>
      <c r="C491" s="582"/>
      <c r="D491" s="582"/>
      <c r="E491" s="308">
        <f ca="1">SUM(EZ470:EZ489)</f>
        <v>2823.0812617391998</v>
      </c>
      <c r="F491" s="309" t="s">
        <v>106</v>
      </c>
    </row>
    <row r="495" spans="1:156" x14ac:dyDescent="0.25">
      <c r="A495" s="153" t="s">
        <v>935</v>
      </c>
    </row>
    <row r="498" spans="1:32" x14ac:dyDescent="0.25">
      <c r="F498" s="558" t="s">
        <v>937</v>
      </c>
      <c r="G498" s="558"/>
      <c r="H498" s="558"/>
      <c r="I498" s="558"/>
      <c r="J498" s="558" t="s">
        <v>938</v>
      </c>
      <c r="K498" s="558"/>
      <c r="L498" s="558"/>
      <c r="M498" s="558"/>
      <c r="N498" s="558" t="s">
        <v>939</v>
      </c>
      <c r="O498" s="558"/>
      <c r="P498" s="558"/>
      <c r="Q498" s="558"/>
      <c r="R498" s="558" t="s">
        <v>940</v>
      </c>
      <c r="S498" s="558"/>
      <c r="T498" s="558"/>
      <c r="U498" s="558"/>
      <c r="V498" s="558" t="s">
        <v>941</v>
      </c>
      <c r="W498" s="558"/>
      <c r="X498" s="558"/>
      <c r="Y498" s="558"/>
      <c r="AA498" s="566" t="s">
        <v>942</v>
      </c>
      <c r="AB498" s="566" t="s">
        <v>943</v>
      </c>
      <c r="AC498" s="566" t="s">
        <v>944</v>
      </c>
      <c r="AD498" s="566" t="s">
        <v>945</v>
      </c>
      <c r="AF498" s="566" t="s">
        <v>922</v>
      </c>
    </row>
    <row r="499" spans="1:32" x14ac:dyDescent="0.25">
      <c r="B499" s="307" t="s">
        <v>12</v>
      </c>
      <c r="C499" s="307" t="s">
        <v>936</v>
      </c>
      <c r="D499" s="307" t="s">
        <v>105</v>
      </c>
      <c r="E499" s="307" t="s">
        <v>120</v>
      </c>
      <c r="F499" s="476" t="s">
        <v>339</v>
      </c>
      <c r="G499" s="477" t="s">
        <v>340</v>
      </c>
      <c r="H499" s="477" t="s">
        <v>341</v>
      </c>
      <c r="I499" s="477" t="s">
        <v>120</v>
      </c>
      <c r="J499" s="476" t="s">
        <v>339</v>
      </c>
      <c r="K499" s="477" t="s">
        <v>340</v>
      </c>
      <c r="L499" s="477" t="s">
        <v>341</v>
      </c>
      <c r="M499" s="477" t="s">
        <v>120</v>
      </c>
      <c r="N499" s="476" t="s">
        <v>339</v>
      </c>
      <c r="O499" s="477" t="s">
        <v>340</v>
      </c>
      <c r="P499" s="477" t="s">
        <v>341</v>
      </c>
      <c r="Q499" s="477" t="s">
        <v>120</v>
      </c>
      <c r="R499" s="476" t="s">
        <v>339</v>
      </c>
      <c r="S499" s="477" t="s">
        <v>340</v>
      </c>
      <c r="T499" s="477" t="s">
        <v>341</v>
      </c>
      <c r="U499" s="477" t="s">
        <v>120</v>
      </c>
      <c r="V499" s="476" t="s">
        <v>339</v>
      </c>
      <c r="W499" s="477" t="s">
        <v>340</v>
      </c>
      <c r="X499" s="477" t="s">
        <v>341</v>
      </c>
      <c r="Y499" s="477" t="s">
        <v>120</v>
      </c>
      <c r="AA499" s="566"/>
      <c r="AB499" s="566"/>
      <c r="AC499" s="566"/>
      <c r="AD499" s="566"/>
      <c r="AF499" s="566"/>
    </row>
    <row r="500" spans="1:32" x14ac:dyDescent="0.25">
      <c r="B500" s="491">
        <f>HLOOKUP($C$12,MCF,'Donnees d''entrée'!$D$551,FALSE)</f>
        <v>1.4999999999999999E-2</v>
      </c>
      <c r="C500" s="491">
        <f>HLOOKUP($C$12,MCF,'Donnees d''entrée'!$D$553,FALSE)</f>
        <v>1.4999999999999999E-2</v>
      </c>
      <c r="D500" s="491">
        <f>HLOOKUP($C$12,MCF,'Donnees d''entrée'!$D$558,FALSE)</f>
        <v>0.13</v>
      </c>
      <c r="E500" s="491">
        <f>HLOOKUP($C$12,MCF,'Donnees d''entrée'!$D$563,FALSE)</f>
        <v>0.01</v>
      </c>
      <c r="F500" s="361">
        <f ca="1">SUM(F268:F287)</f>
        <v>0</v>
      </c>
      <c r="G500" s="361">
        <f t="shared" ref="G500:H500" ca="1" si="826">SUM(G268:G287)</f>
        <v>130588.81730929138</v>
      </c>
      <c r="H500" s="361">
        <f t="shared" ca="1" si="826"/>
        <v>0</v>
      </c>
      <c r="I500" s="361">
        <f>SUM(I268:I287)</f>
        <v>0</v>
      </c>
      <c r="J500" s="361">
        <f ca="1">SUM(P268:P287)</f>
        <v>0</v>
      </c>
      <c r="K500" s="361">
        <f t="shared" ref="K500:M500" ca="1" si="827">SUM(Q268:Q287)</f>
        <v>0</v>
      </c>
      <c r="L500" s="361">
        <f t="shared" ca="1" si="827"/>
        <v>0</v>
      </c>
      <c r="M500" s="361">
        <f t="shared" si="827"/>
        <v>0</v>
      </c>
      <c r="N500" s="361">
        <f ca="1">SUM(Z268:Z287)</f>
        <v>0</v>
      </c>
      <c r="O500" s="361">
        <f t="shared" ref="O500:Q500" ca="1" si="828">SUM(AA268:AA287)</f>
        <v>0</v>
      </c>
      <c r="P500" s="361">
        <f t="shared" ca="1" si="828"/>
        <v>0</v>
      </c>
      <c r="Q500" s="361">
        <f t="shared" si="828"/>
        <v>0</v>
      </c>
      <c r="R500" s="361">
        <f ca="1">SUM(AJ268:AJ287)</f>
        <v>0</v>
      </c>
      <c r="S500" s="361">
        <f t="shared" ref="S500:U500" ca="1" si="829">SUM(AK268:AK287)</f>
        <v>0</v>
      </c>
      <c r="T500" s="361">
        <f t="shared" ca="1" si="829"/>
        <v>0</v>
      </c>
      <c r="U500" s="361">
        <f t="shared" si="829"/>
        <v>0</v>
      </c>
      <c r="V500" s="361">
        <f ca="1">SUM(AT268:AT287)</f>
        <v>0</v>
      </c>
      <c r="W500" s="361">
        <f t="shared" ref="W500:Y500" ca="1" si="830">SUM(AU268:AU287)</f>
        <v>0</v>
      </c>
      <c r="X500" s="361">
        <f t="shared" ca="1" si="830"/>
        <v>0</v>
      </c>
      <c r="Y500" s="361">
        <f t="shared" si="830"/>
        <v>0</v>
      </c>
      <c r="AA500" s="340">
        <f ca="1">B500*(F500+J500+N500+R500+V500)</f>
        <v>0</v>
      </c>
      <c r="AB500" s="340">
        <f t="shared" ref="AB500:AC500" ca="1" si="831">C500*(G500+K500+O500+S500+W500)</f>
        <v>1958.8322596393707</v>
      </c>
      <c r="AC500" s="340">
        <f t="shared" ca="1" si="831"/>
        <v>0</v>
      </c>
      <c r="AD500" s="340">
        <f>E500*(I500+M500+Q500+U500+Y500)</f>
        <v>0</v>
      </c>
      <c r="AF500" s="340">
        <f ca="1">SUM(AA500:AD500)</f>
        <v>1958.8322596393707</v>
      </c>
    </row>
    <row r="502" spans="1:32" ht="26.25" x14ac:dyDescent="0.4">
      <c r="B502" s="582" t="s">
        <v>348</v>
      </c>
      <c r="C502" s="582"/>
      <c r="D502" s="582"/>
      <c r="E502" s="308">
        <f ca="1">IF(ISERROR(AF500),0,AF500)</f>
        <v>1958.8322596393707</v>
      </c>
      <c r="F502" s="309" t="s">
        <v>349</v>
      </c>
    </row>
    <row r="505" spans="1:32" x14ac:dyDescent="0.25">
      <c r="A505" s="153" t="s">
        <v>946</v>
      </c>
    </row>
    <row r="508" spans="1:32" ht="26.25" x14ac:dyDescent="0.4">
      <c r="B508" s="582" t="s">
        <v>356</v>
      </c>
      <c r="C508" s="582"/>
      <c r="D508" s="582"/>
      <c r="E508" s="308">
        <f>SUM(AH320:AH339)</f>
        <v>5933.2932283464579</v>
      </c>
      <c r="F508" s="309" t="s">
        <v>357</v>
      </c>
    </row>
    <row r="510" spans="1:32" ht="26.25" x14ac:dyDescent="0.4">
      <c r="B510" s="582" t="s">
        <v>431</v>
      </c>
      <c r="C510" s="582"/>
      <c r="D510" s="582"/>
      <c r="E510" s="308">
        <f>SUM(AH350:AH369)</f>
        <v>2966.646614173229</v>
      </c>
      <c r="F510" s="309" t="s">
        <v>359</v>
      </c>
    </row>
    <row r="514" spans="1:18" x14ac:dyDescent="0.25">
      <c r="A514" s="153" t="s">
        <v>947</v>
      </c>
    </row>
    <row r="516" spans="1:18" ht="45" x14ac:dyDescent="0.25">
      <c r="B516" s="474" t="s">
        <v>361</v>
      </c>
      <c r="C516" s="474" t="s">
        <v>775</v>
      </c>
      <c r="D516" s="474" t="s">
        <v>742</v>
      </c>
      <c r="E516" s="474" t="s">
        <v>743</v>
      </c>
      <c r="F516" s="474" t="s">
        <v>744</v>
      </c>
      <c r="G516" s="474" t="s">
        <v>891</v>
      </c>
      <c r="H516" s="474" t="s">
        <v>892</v>
      </c>
      <c r="I516" s="475" t="s">
        <v>745</v>
      </c>
      <c r="J516" s="475" t="s">
        <v>746</v>
      </c>
      <c r="K516" s="475" t="s">
        <v>893</v>
      </c>
      <c r="L516" s="475" t="s">
        <v>747</v>
      </c>
      <c r="M516" s="475" t="s">
        <v>748</v>
      </c>
      <c r="N516" s="475" t="s">
        <v>749</v>
      </c>
      <c r="O516" s="474" t="s">
        <v>750</v>
      </c>
      <c r="P516" s="474" t="s">
        <v>751</v>
      </c>
      <c r="Q516" s="474" t="s">
        <v>752</v>
      </c>
      <c r="R516" s="474" t="s">
        <v>753</v>
      </c>
    </row>
    <row r="517" spans="1:18" x14ac:dyDescent="0.25">
      <c r="B517" s="492">
        <f>C401</f>
        <v>45120.209400000007</v>
      </c>
      <c r="C517" s="492">
        <f t="shared" ref="C517" si="832">D401</f>
        <v>0</v>
      </c>
      <c r="D517" s="489">
        <f ca="1">SUM(N470:P489)+SUM(AU470:AW489)+SUM(BY470:CA489)+SUM(DC470:DE489)+SUM(EG470:EI489)</f>
        <v>45.120209400000007</v>
      </c>
      <c r="E517" s="489">
        <f ca="1">SUM(AF470:AH489)+SUM(BJ470:BL489)+SUM(CN470:CP489)+SUM(DR470:DT489)+SUM(EV470:EX489)</f>
        <v>24229.552447800019</v>
      </c>
      <c r="F517" s="317">
        <f>'Donnees d''entrée'!$C$676</f>
        <v>0.01</v>
      </c>
      <c r="G517" s="317">
        <f>'Donnees d''entrée'!$C$677</f>
        <v>0.02</v>
      </c>
      <c r="H517" s="361">
        <f ca="1">E517*F517+C517*G517</f>
        <v>242.2955244780002</v>
      </c>
      <c r="I517" s="361">
        <f ca="1">D517+H517</f>
        <v>287.4157338780002</v>
      </c>
      <c r="J517" s="493">
        <f ca="1">E440+E466+SUM(K470:M489)+SUM(AR470:AT489)+SUM(BV470:BX489)+SUM(CZ470:DB489)+SUM(ED470:EF489)</f>
        <v>9569.9964137400002</v>
      </c>
      <c r="K517" s="361">
        <f ca="1">E491+E227+(E517+C517)*'Donnees d''entrée'!$C$682/100</f>
        <v>2919.9994715304001</v>
      </c>
      <c r="L517" s="317">
        <f>'Donnees d''entrée'!$C$679</f>
        <v>0.01</v>
      </c>
      <c r="M517" s="361">
        <f ca="1">SUM(T470:U489)+SUM(BA470:BB489)+SUM(CE470:CF489)+SUM(DI470:DJ489)+SUM(EM470:EN489)+(E517+C517)*'Donnees d''entrée'!$C$684</f>
        <v>10490.448685500005</v>
      </c>
      <c r="N517" s="317">
        <f>'Donnees d''entrée'!$C$680</f>
        <v>7.4999999999999997E-3</v>
      </c>
      <c r="O517" s="361">
        <f ca="1">(J517+K517)*L517</f>
        <v>124.899958852704</v>
      </c>
      <c r="P517" s="361">
        <f ca="1">M517*N517</f>
        <v>78.67836514125004</v>
      </c>
      <c r="Q517" s="361">
        <f ca="1">O517+P517</f>
        <v>203.57832399395403</v>
      </c>
      <c r="R517" s="361">
        <f ca="1">Q517+I517</f>
        <v>490.99405787195423</v>
      </c>
    </row>
    <row r="519" spans="1:18" ht="26.25" x14ac:dyDescent="0.4">
      <c r="B519" s="585" t="s">
        <v>367</v>
      </c>
      <c r="C519" s="585"/>
      <c r="D519" s="585"/>
      <c r="E519" s="324">
        <f ca="1">R517</f>
        <v>490.99405787195423</v>
      </c>
      <c r="F519" s="309" t="s">
        <v>368</v>
      </c>
    </row>
    <row r="521" spans="1:18" ht="26.25" x14ac:dyDescent="0.4">
      <c r="B521" s="585" t="s">
        <v>369</v>
      </c>
      <c r="C521" s="585"/>
      <c r="D521" s="585"/>
      <c r="E521" s="324">
        <f ca="1">IF(ISERROR(E519*44/28),0,E519*44/28)</f>
        <v>771.56209094164228</v>
      </c>
      <c r="F521" s="309" t="s">
        <v>370</v>
      </c>
    </row>
    <row r="522" spans="1:18" x14ac:dyDescent="0.25">
      <c r="B522"/>
      <c r="C522"/>
      <c r="D522"/>
      <c r="E522"/>
      <c r="F522"/>
    </row>
  </sheetData>
  <mergeCells count="164">
    <mergeCell ref="B502:D502"/>
    <mergeCell ref="B508:D508"/>
    <mergeCell ref="B510:D510"/>
    <mergeCell ref="B519:D519"/>
    <mergeCell ref="B521:D521"/>
    <mergeCell ref="CQ468:DT468"/>
    <mergeCell ref="DU468:EX468"/>
    <mergeCell ref="B468:AH468"/>
    <mergeCell ref="B491:D491"/>
    <mergeCell ref="F498:I498"/>
    <mergeCell ref="J498:M498"/>
    <mergeCell ref="N498:Q498"/>
    <mergeCell ref="R498:U498"/>
    <mergeCell ref="V498:Y498"/>
    <mergeCell ref="AA498:AA499"/>
    <mergeCell ref="AB498:AB499"/>
    <mergeCell ref="AC498:AC499"/>
    <mergeCell ref="AD498:AD499"/>
    <mergeCell ref="AF498:AF499"/>
    <mergeCell ref="B443:M443"/>
    <mergeCell ref="N443:Y443"/>
    <mergeCell ref="Z443:AK443"/>
    <mergeCell ref="AL443:AW443"/>
    <mergeCell ref="AX443:BI443"/>
    <mergeCell ref="BK443:BK444"/>
    <mergeCell ref="B466:D466"/>
    <mergeCell ref="AI468:BL468"/>
    <mergeCell ref="BM468:CP468"/>
    <mergeCell ref="B440:D440"/>
    <mergeCell ref="B417:D417"/>
    <mergeCell ref="E417:G417"/>
    <mergeCell ref="H417:J417"/>
    <mergeCell ref="K417:M417"/>
    <mergeCell ref="N417:P417"/>
    <mergeCell ref="R417:R418"/>
    <mergeCell ref="X348:AB348"/>
    <mergeCell ref="AC348:AG348"/>
    <mergeCell ref="T417:T418"/>
    <mergeCell ref="AH348:AH349"/>
    <mergeCell ref="B372:D372"/>
    <mergeCell ref="B406:D406"/>
    <mergeCell ref="B408:D408"/>
    <mergeCell ref="D239:M239"/>
    <mergeCell ref="N239:W239"/>
    <mergeCell ref="C203:F203"/>
    <mergeCell ref="G203:J203"/>
    <mergeCell ref="K203:N203"/>
    <mergeCell ref="W203:W204"/>
    <mergeCell ref="B230:D230"/>
    <mergeCell ref="B227:D227"/>
    <mergeCell ref="B312:D312"/>
    <mergeCell ref="B342:D342"/>
    <mergeCell ref="B266:B267"/>
    <mergeCell ref="I348:M348"/>
    <mergeCell ref="N348:R348"/>
    <mergeCell ref="S348:W348"/>
    <mergeCell ref="BL44:BO44"/>
    <mergeCell ref="A1:C1"/>
    <mergeCell ref="D44:O44"/>
    <mergeCell ref="P44:AA44"/>
    <mergeCell ref="AB44:AM44"/>
    <mergeCell ref="AB17:AI17"/>
    <mergeCell ref="AJ17:AQ17"/>
    <mergeCell ref="AN44:AY44"/>
    <mergeCell ref="AZ44:BK44"/>
    <mergeCell ref="D17:K17"/>
    <mergeCell ref="T17:AA17"/>
    <mergeCell ref="L17:S17"/>
    <mergeCell ref="AI348:AI349"/>
    <mergeCell ref="X239:AG239"/>
    <mergeCell ref="B150:D150"/>
    <mergeCell ref="B94:D94"/>
    <mergeCell ref="I318:M318"/>
    <mergeCell ref="N318:R318"/>
    <mergeCell ref="S318:W318"/>
    <mergeCell ref="X318:AB318"/>
    <mergeCell ref="AC318:AG318"/>
    <mergeCell ref="AH318:AH319"/>
    <mergeCell ref="AI318:AI319"/>
    <mergeCell ref="B195:D195"/>
    <mergeCell ref="B198:D198"/>
    <mergeCell ref="B196:D196"/>
    <mergeCell ref="B197:D197"/>
    <mergeCell ref="H196:J196"/>
    <mergeCell ref="H197:J197"/>
    <mergeCell ref="H195:J195"/>
    <mergeCell ref="F291:G291"/>
    <mergeCell ref="C266:L266"/>
    <mergeCell ref="C99:K99"/>
    <mergeCell ref="C125:T125"/>
    <mergeCell ref="U125:AL125"/>
    <mergeCell ref="O99:V99"/>
    <mergeCell ref="AP70:AV70"/>
    <mergeCell ref="AW70:BA70"/>
    <mergeCell ref="O203:R203"/>
    <mergeCell ref="S203:V203"/>
    <mergeCell ref="AH239:AQ239"/>
    <mergeCell ref="AR239:BA239"/>
    <mergeCell ref="N70:T70"/>
    <mergeCell ref="U70:AA70"/>
    <mergeCell ref="AB70:AH70"/>
    <mergeCell ref="AI70:AO70"/>
    <mergeCell ref="AJ155:BP155"/>
    <mergeCell ref="L99:N99"/>
    <mergeCell ref="C98:BA98"/>
    <mergeCell ref="BB98:CZ98"/>
    <mergeCell ref="BB99:BJ99"/>
    <mergeCell ref="BK99:BM99"/>
    <mergeCell ref="BN99:BU99"/>
    <mergeCell ref="BV99:BV100"/>
    <mergeCell ref="BW99:CH99"/>
    <mergeCell ref="CI99:CJ99"/>
    <mergeCell ref="CK99:CL99"/>
    <mergeCell ref="BQ155:CW155"/>
    <mergeCell ref="CM99:CN99"/>
    <mergeCell ref="CO99:CZ99"/>
    <mergeCell ref="AM125:BD125"/>
    <mergeCell ref="BE125:BV125"/>
    <mergeCell ref="BW125:CN125"/>
    <mergeCell ref="CQ125:CQ126"/>
    <mergeCell ref="C155:AI155"/>
    <mergeCell ref="AJ99:AK99"/>
    <mergeCell ref="AL99:AM99"/>
    <mergeCell ref="AN99:AO99"/>
    <mergeCell ref="AP99:BA99"/>
    <mergeCell ref="W99:W100"/>
    <mergeCell ref="X99:AI99"/>
    <mergeCell ref="CX155:ED155"/>
    <mergeCell ref="GM99:GX99"/>
    <mergeCell ref="DA98:EY98"/>
    <mergeCell ref="DA99:DI99"/>
    <mergeCell ref="DJ99:DL99"/>
    <mergeCell ref="DM99:DT99"/>
    <mergeCell ref="DU99:DU100"/>
    <mergeCell ref="DV99:EG99"/>
    <mergeCell ref="EH99:EI99"/>
    <mergeCell ref="EJ99:EK99"/>
    <mergeCell ref="EL99:EM99"/>
    <mergeCell ref="EN99:EY99"/>
    <mergeCell ref="EE155:FK155"/>
    <mergeCell ref="BA266:BD266"/>
    <mergeCell ref="AQ266:AZ266"/>
    <mergeCell ref="AG266:AP266"/>
    <mergeCell ref="W266:AF266"/>
    <mergeCell ref="M266:V266"/>
    <mergeCell ref="GY98:IW98"/>
    <mergeCell ref="GY99:HG99"/>
    <mergeCell ref="HH99:HJ99"/>
    <mergeCell ref="HK99:HR99"/>
    <mergeCell ref="HS99:HS100"/>
    <mergeCell ref="HT99:IE99"/>
    <mergeCell ref="IF99:IG99"/>
    <mergeCell ref="IH99:II99"/>
    <mergeCell ref="IJ99:IK99"/>
    <mergeCell ref="IL99:IW99"/>
    <mergeCell ref="EZ98:GX98"/>
    <mergeCell ref="EZ99:FH99"/>
    <mergeCell ref="FI99:FK99"/>
    <mergeCell ref="FL99:FS99"/>
    <mergeCell ref="FT99:FT100"/>
    <mergeCell ref="FU99:GF99"/>
    <mergeCell ref="GG99:GH99"/>
    <mergeCell ref="GI99:GJ99"/>
    <mergeCell ref="GK99:GL99"/>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5"/>
  <dimension ref="A1:W95"/>
  <sheetViews>
    <sheetView topLeftCell="D61" zoomScale="80" zoomScaleNormal="80" workbookViewId="0">
      <selection activeCell="P76" sqref="P76:P79"/>
    </sheetView>
  </sheetViews>
  <sheetFormatPr baseColWidth="10" defaultRowHeight="15" x14ac:dyDescent="0.25"/>
  <cols>
    <col min="1" max="1" width="5.42578125" style="5" customWidth="1"/>
    <col min="2" max="2" width="38.7109375" style="5" customWidth="1"/>
    <col min="3" max="3" width="40.42578125" style="5" customWidth="1"/>
    <col min="4" max="4" width="38.7109375" style="74" customWidth="1"/>
    <col min="5" max="5" width="35.140625" style="5" customWidth="1"/>
    <col min="6" max="6" width="19.7109375" style="3" customWidth="1"/>
    <col min="7" max="10" width="16.28515625" style="5" customWidth="1"/>
    <col min="11" max="11" width="6.28515625" customWidth="1"/>
    <col min="12" max="12" width="7.28515625" customWidth="1"/>
    <col min="13" max="13" width="12.140625" customWidth="1"/>
    <col min="14" max="14" width="13.28515625" style="204" customWidth="1"/>
    <col min="15" max="17" width="11.5703125" style="204"/>
  </cols>
  <sheetData>
    <row r="1" spans="1:23" ht="105" x14ac:dyDescent="0.25">
      <c r="A1" s="113" t="s">
        <v>25</v>
      </c>
      <c r="B1" s="113" t="s">
        <v>415</v>
      </c>
      <c r="C1" s="113" t="s">
        <v>217</v>
      </c>
      <c r="D1" s="113" t="s">
        <v>416</v>
      </c>
      <c r="E1" s="113" t="s">
        <v>27</v>
      </c>
      <c r="F1" s="44" t="s">
        <v>26</v>
      </c>
      <c r="G1" s="113" t="s">
        <v>285</v>
      </c>
      <c r="H1" s="113" t="s">
        <v>286</v>
      </c>
      <c r="I1" s="113" t="s">
        <v>287</v>
      </c>
      <c r="J1" s="113" t="s">
        <v>28</v>
      </c>
      <c r="K1" s="113" t="s">
        <v>302</v>
      </c>
      <c r="L1" s="113" t="s">
        <v>424</v>
      </c>
      <c r="M1" s="406" t="s">
        <v>784</v>
      </c>
      <c r="N1" s="460" t="s">
        <v>908</v>
      </c>
      <c r="Q1" s="407" t="s">
        <v>785</v>
      </c>
      <c r="R1" s="398" t="s">
        <v>285</v>
      </c>
      <c r="S1" s="398" t="s">
        <v>286</v>
      </c>
      <c r="T1" s="398" t="s">
        <v>287</v>
      </c>
      <c r="U1" s="398" t="s">
        <v>28</v>
      </c>
      <c r="V1" s="398" t="s">
        <v>302</v>
      </c>
      <c r="W1" s="398" t="s">
        <v>424</v>
      </c>
    </row>
    <row r="2" spans="1:23" x14ac:dyDescent="0.25">
      <c r="A2" s="97">
        <v>4</v>
      </c>
      <c r="B2" s="75" t="s">
        <v>103</v>
      </c>
      <c r="C2" s="96" t="s">
        <v>793</v>
      </c>
      <c r="D2" s="75" t="s">
        <v>103</v>
      </c>
      <c r="E2" s="97" t="s">
        <v>35</v>
      </c>
      <c r="F2" s="109" t="s">
        <v>29</v>
      </c>
      <c r="G2" s="97">
        <v>20</v>
      </c>
      <c r="H2" s="97">
        <v>0</v>
      </c>
      <c r="I2" s="393">
        <v>20</v>
      </c>
      <c r="J2" s="404">
        <v>8</v>
      </c>
      <c r="K2" s="397">
        <f t="shared" ref="K2:K10" si="0">G2/I2*100</f>
        <v>100</v>
      </c>
      <c r="L2" s="397">
        <f t="shared" ref="L2:L37" si="1">365/J2</f>
        <v>45.625</v>
      </c>
      <c r="M2" s="202">
        <v>31.5</v>
      </c>
      <c r="N2" s="461">
        <v>0.05</v>
      </c>
      <c r="O2" s="413"/>
      <c r="P2" s="414"/>
      <c r="R2" s="200"/>
      <c r="S2" s="200"/>
      <c r="T2" s="200"/>
      <c r="U2" s="200"/>
      <c r="V2" s="401"/>
      <c r="W2" s="401"/>
    </row>
    <row r="3" spans="1:23" x14ac:dyDescent="0.25">
      <c r="A3" s="34">
        <v>18</v>
      </c>
      <c r="B3" s="75" t="s">
        <v>103</v>
      </c>
      <c r="C3" s="96" t="s">
        <v>787</v>
      </c>
      <c r="D3" s="75" t="s">
        <v>103</v>
      </c>
      <c r="E3" s="34" t="s">
        <v>49</v>
      </c>
      <c r="F3" s="43" t="s">
        <v>29</v>
      </c>
      <c r="G3" s="393">
        <v>815</v>
      </c>
      <c r="H3" s="393">
        <v>0</v>
      </c>
      <c r="I3" s="393">
        <v>815</v>
      </c>
      <c r="J3" s="99">
        <v>1</v>
      </c>
      <c r="K3" s="135">
        <f t="shared" si="0"/>
        <v>100</v>
      </c>
      <c r="L3" s="135">
        <f t="shared" si="1"/>
        <v>365</v>
      </c>
      <c r="M3" s="202">
        <v>32</v>
      </c>
      <c r="N3" s="197">
        <v>0</v>
      </c>
      <c r="O3" s="413"/>
      <c r="P3" s="414"/>
      <c r="R3" s="204"/>
      <c r="S3" s="204"/>
      <c r="T3" s="204"/>
      <c r="U3" s="204"/>
      <c r="V3" s="204"/>
      <c r="W3" s="204"/>
    </row>
    <row r="4" spans="1:23" x14ac:dyDescent="0.25">
      <c r="A4" s="34">
        <v>19</v>
      </c>
      <c r="B4" s="75" t="s">
        <v>103</v>
      </c>
      <c r="C4" s="96" t="s">
        <v>792</v>
      </c>
      <c r="D4" s="75" t="s">
        <v>103</v>
      </c>
      <c r="E4" s="34" t="s">
        <v>50</v>
      </c>
      <c r="F4" s="43" t="s">
        <v>29</v>
      </c>
      <c r="G4" s="393">
        <v>35</v>
      </c>
      <c r="H4" s="393">
        <v>105</v>
      </c>
      <c r="I4" s="393">
        <v>140</v>
      </c>
      <c r="J4" s="457">
        <f>365/M4</f>
        <v>2.5347222222222223</v>
      </c>
      <c r="K4" s="135">
        <f t="shared" si="0"/>
        <v>25</v>
      </c>
      <c r="L4" s="135">
        <f t="shared" si="1"/>
        <v>144</v>
      </c>
      <c r="M4" s="202">
        <v>144</v>
      </c>
      <c r="N4" s="461">
        <v>0.1</v>
      </c>
      <c r="O4" s="413"/>
      <c r="P4" s="414"/>
      <c r="R4" s="204"/>
      <c r="S4" s="204"/>
      <c r="T4" s="204"/>
      <c r="U4" s="204"/>
      <c r="V4" s="204"/>
      <c r="W4" s="204"/>
    </row>
    <row r="5" spans="1:23" x14ac:dyDescent="0.25">
      <c r="A5" s="97">
        <v>21</v>
      </c>
      <c r="B5" s="75" t="s">
        <v>103</v>
      </c>
      <c r="C5" s="96" t="s">
        <v>788</v>
      </c>
      <c r="D5" s="75" t="s">
        <v>103</v>
      </c>
      <c r="E5" s="97" t="s">
        <v>51</v>
      </c>
      <c r="F5" s="109" t="s">
        <v>29</v>
      </c>
      <c r="G5" s="393">
        <v>25</v>
      </c>
      <c r="H5" s="393">
        <v>37</v>
      </c>
      <c r="I5" s="393">
        <v>62</v>
      </c>
      <c r="J5" s="457">
        <f>365/M5</f>
        <v>3.4761904761904763</v>
      </c>
      <c r="K5" s="135">
        <f t="shared" si="0"/>
        <v>40.322580645161288</v>
      </c>
      <c r="L5" s="135">
        <f t="shared" si="1"/>
        <v>105</v>
      </c>
      <c r="M5" s="202">
        <v>105</v>
      </c>
      <c r="N5" s="461">
        <v>0.08</v>
      </c>
      <c r="O5" s="413"/>
      <c r="P5" s="414"/>
      <c r="R5" s="204"/>
      <c r="S5" s="204"/>
      <c r="T5" s="204"/>
      <c r="U5" s="204"/>
      <c r="V5" s="204"/>
      <c r="W5" s="204"/>
    </row>
    <row r="6" spans="1:23" x14ac:dyDescent="0.25">
      <c r="A6" s="97">
        <v>24</v>
      </c>
      <c r="B6" s="75" t="s">
        <v>103</v>
      </c>
      <c r="C6" s="96" t="s">
        <v>791</v>
      </c>
      <c r="D6" s="75" t="s">
        <v>103</v>
      </c>
      <c r="E6" s="97" t="s">
        <v>54</v>
      </c>
      <c r="F6" s="109" t="s">
        <v>53</v>
      </c>
      <c r="G6" s="393">
        <v>465</v>
      </c>
      <c r="H6" s="393">
        <v>465</v>
      </c>
      <c r="I6" s="393">
        <v>930</v>
      </c>
      <c r="J6" s="457">
        <f>365/M6</f>
        <v>2.1470588235294117</v>
      </c>
      <c r="K6" s="135">
        <f t="shared" si="0"/>
        <v>50</v>
      </c>
      <c r="L6" s="135">
        <f t="shared" si="1"/>
        <v>170</v>
      </c>
      <c r="M6" s="202">
        <v>170</v>
      </c>
      <c r="N6" s="461">
        <v>7.0000000000000007E-2</v>
      </c>
      <c r="O6" s="413"/>
      <c r="P6" s="414"/>
      <c r="R6" s="204"/>
      <c r="S6" s="204"/>
      <c r="T6" s="204"/>
      <c r="U6" s="204"/>
      <c r="V6" s="204"/>
      <c r="W6" s="204"/>
    </row>
    <row r="7" spans="1:23" x14ac:dyDescent="0.25">
      <c r="A7" s="97">
        <v>39</v>
      </c>
      <c r="B7" s="75" t="s">
        <v>103</v>
      </c>
      <c r="C7" s="96" t="s">
        <v>786</v>
      </c>
      <c r="D7" s="75" t="s">
        <v>103</v>
      </c>
      <c r="E7" s="97" t="s">
        <v>67</v>
      </c>
      <c r="F7" s="109" t="s">
        <v>61</v>
      </c>
      <c r="G7" s="393">
        <v>210</v>
      </c>
      <c r="H7" s="393">
        <v>70</v>
      </c>
      <c r="I7" s="393">
        <v>280</v>
      </c>
      <c r="J7" s="457">
        <f>365/M7</f>
        <v>2.92</v>
      </c>
      <c r="K7" s="135">
        <f t="shared" si="0"/>
        <v>75</v>
      </c>
      <c r="L7" s="135">
        <f t="shared" si="1"/>
        <v>125</v>
      </c>
      <c r="M7" s="202">
        <v>125</v>
      </c>
      <c r="N7" s="461">
        <v>0.1</v>
      </c>
      <c r="O7" s="413"/>
      <c r="P7" s="414"/>
      <c r="R7" s="204"/>
      <c r="S7" s="204"/>
      <c r="T7" s="204"/>
      <c r="U7" s="204"/>
      <c r="V7" s="204"/>
      <c r="W7" s="204"/>
    </row>
    <row r="8" spans="1:23" x14ac:dyDescent="0.25">
      <c r="A8" s="97">
        <v>44</v>
      </c>
      <c r="B8" s="75" t="s">
        <v>103</v>
      </c>
      <c r="C8" s="96" t="s">
        <v>789</v>
      </c>
      <c r="D8" s="75" t="s">
        <v>103</v>
      </c>
      <c r="E8" s="97" t="s">
        <v>72</v>
      </c>
      <c r="F8" s="109" t="s">
        <v>68</v>
      </c>
      <c r="G8" s="393">
        <v>181</v>
      </c>
      <c r="H8" s="393">
        <v>181</v>
      </c>
      <c r="I8" s="393">
        <v>361</v>
      </c>
      <c r="J8" s="99">
        <v>3.2</v>
      </c>
      <c r="K8" s="135">
        <f t="shared" si="0"/>
        <v>50.13850415512465</v>
      </c>
      <c r="L8" s="135">
        <f t="shared" si="1"/>
        <v>114.0625</v>
      </c>
      <c r="M8" s="202">
        <v>93</v>
      </c>
      <c r="N8" s="461">
        <v>0.06</v>
      </c>
      <c r="O8" s="413"/>
      <c r="P8" s="414"/>
      <c r="R8" s="204"/>
      <c r="S8" s="204"/>
      <c r="T8" s="204"/>
      <c r="U8" s="204"/>
      <c r="V8" s="204"/>
      <c r="W8" s="204"/>
    </row>
    <row r="9" spans="1:23" x14ac:dyDescent="0.25">
      <c r="A9" s="97">
        <v>45</v>
      </c>
      <c r="B9" s="75" t="s">
        <v>103</v>
      </c>
      <c r="C9" s="96" t="s">
        <v>790</v>
      </c>
      <c r="D9" s="75" t="s">
        <v>103</v>
      </c>
      <c r="E9" s="34" t="s">
        <v>73</v>
      </c>
      <c r="F9" s="109" t="s">
        <v>68</v>
      </c>
      <c r="G9" s="393">
        <v>177</v>
      </c>
      <c r="H9" s="393">
        <v>0</v>
      </c>
      <c r="I9" s="393">
        <v>177</v>
      </c>
      <c r="J9" s="99">
        <v>12</v>
      </c>
      <c r="K9" s="135">
        <f t="shared" si="0"/>
        <v>100</v>
      </c>
      <c r="L9" s="135">
        <f t="shared" si="1"/>
        <v>30.416666666666668</v>
      </c>
      <c r="M9" s="202">
        <v>18</v>
      </c>
      <c r="N9" s="461">
        <v>0.05</v>
      </c>
      <c r="O9" s="413"/>
      <c r="P9" s="414"/>
      <c r="R9" s="204"/>
      <c r="S9" s="204"/>
      <c r="T9" s="204"/>
      <c r="U9" s="204"/>
      <c r="V9" s="204"/>
      <c r="W9" s="204"/>
    </row>
    <row r="10" spans="1:23" x14ac:dyDescent="0.25">
      <c r="A10" s="101">
        <v>17</v>
      </c>
      <c r="B10" s="102" t="s">
        <v>2</v>
      </c>
      <c r="C10" s="102" t="s">
        <v>841</v>
      </c>
      <c r="D10" s="102" t="s">
        <v>2</v>
      </c>
      <c r="E10" s="101" t="s">
        <v>48</v>
      </c>
      <c r="F10" s="111" t="s">
        <v>29</v>
      </c>
      <c r="G10" s="395">
        <v>14</v>
      </c>
      <c r="H10" s="395">
        <v>0</v>
      </c>
      <c r="I10" s="395">
        <v>14</v>
      </c>
      <c r="J10" s="405">
        <v>7</v>
      </c>
      <c r="K10" s="135">
        <f t="shared" si="0"/>
        <v>100</v>
      </c>
      <c r="L10" s="135">
        <f t="shared" si="1"/>
        <v>52.142857142857146</v>
      </c>
      <c r="M10" s="202">
        <v>32</v>
      </c>
      <c r="N10" s="461">
        <v>3.9E-2</v>
      </c>
      <c r="O10" s="413"/>
      <c r="P10" s="414"/>
      <c r="R10" s="204"/>
      <c r="S10" s="204"/>
      <c r="T10" s="204"/>
      <c r="U10" s="204"/>
      <c r="V10" s="204"/>
      <c r="W10" s="204"/>
    </row>
    <row r="11" spans="1:23" x14ac:dyDescent="0.25">
      <c r="A11" s="101">
        <v>40</v>
      </c>
      <c r="B11" s="102" t="s">
        <v>2</v>
      </c>
      <c r="C11" s="102" t="s">
        <v>842</v>
      </c>
      <c r="D11" s="102" t="s">
        <v>2</v>
      </c>
      <c r="E11" s="101" t="s">
        <v>48</v>
      </c>
      <c r="F11" s="111" t="s">
        <v>61</v>
      </c>
      <c r="G11" s="395">
        <v>13</v>
      </c>
      <c r="H11" s="395">
        <v>4</v>
      </c>
      <c r="I11" s="395">
        <v>18</v>
      </c>
      <c r="J11" s="103">
        <v>5.5</v>
      </c>
      <c r="K11" s="202">
        <v>75</v>
      </c>
      <c r="L11" s="135">
        <f t="shared" si="1"/>
        <v>66.36363636363636</v>
      </c>
      <c r="M11" s="202">
        <v>42</v>
      </c>
      <c r="N11" s="461">
        <v>4.4999999999999998E-2</v>
      </c>
      <c r="O11" s="456">
        <f>G11/I11*100</f>
        <v>72.222222222222214</v>
      </c>
      <c r="P11" s="414"/>
      <c r="R11" s="204"/>
      <c r="S11" s="204"/>
      <c r="T11" s="204"/>
      <c r="U11" s="204"/>
      <c r="V11" s="204"/>
      <c r="W11" s="204"/>
    </row>
    <row r="12" spans="1:23" x14ac:dyDescent="0.25">
      <c r="A12" s="104" t="s">
        <v>82</v>
      </c>
      <c r="B12" s="102" t="s">
        <v>2</v>
      </c>
      <c r="C12" s="102" t="s">
        <v>226</v>
      </c>
      <c r="D12" s="102" t="s">
        <v>2</v>
      </c>
      <c r="E12" s="101" t="s">
        <v>83</v>
      </c>
      <c r="F12" s="112"/>
      <c r="G12" s="395">
        <v>182</v>
      </c>
      <c r="H12" s="395">
        <v>0</v>
      </c>
      <c r="I12" s="395">
        <v>182</v>
      </c>
      <c r="J12" s="105">
        <v>1</v>
      </c>
      <c r="K12" s="135">
        <f t="shared" ref="K12:K18" si="2">G12/I12*100</f>
        <v>100</v>
      </c>
      <c r="L12" s="135">
        <f t="shared" si="1"/>
        <v>365</v>
      </c>
      <c r="M12" s="202">
        <v>315</v>
      </c>
      <c r="N12" s="461">
        <v>0.2</v>
      </c>
      <c r="O12" s="413"/>
      <c r="P12" s="414"/>
      <c r="R12" s="204"/>
      <c r="S12" s="204"/>
      <c r="T12" s="204"/>
      <c r="U12" s="204"/>
      <c r="V12" s="204"/>
      <c r="W12" s="204"/>
    </row>
    <row r="13" spans="1:23" x14ac:dyDescent="0.25">
      <c r="A13" s="97">
        <v>9</v>
      </c>
      <c r="B13" s="95" t="s">
        <v>9</v>
      </c>
      <c r="C13" s="96" t="s">
        <v>834</v>
      </c>
      <c r="D13" s="95" t="s">
        <v>9</v>
      </c>
      <c r="E13" s="97" t="s">
        <v>40</v>
      </c>
      <c r="F13" s="109" t="s">
        <v>29</v>
      </c>
      <c r="G13" s="97">
        <v>149</v>
      </c>
      <c r="H13" s="97">
        <v>0</v>
      </c>
      <c r="I13" s="393">
        <v>149</v>
      </c>
      <c r="J13" s="404">
        <v>3.37</v>
      </c>
      <c r="K13" s="135">
        <f t="shared" si="2"/>
        <v>100</v>
      </c>
      <c r="L13" s="135">
        <f t="shared" si="1"/>
        <v>108.30860534124629</v>
      </c>
      <c r="M13" s="202">
        <v>85.6</v>
      </c>
      <c r="N13" s="461">
        <v>3.7199999999999997E-2</v>
      </c>
      <c r="O13" s="413"/>
      <c r="P13" s="414"/>
      <c r="R13" s="204"/>
      <c r="S13" s="204"/>
      <c r="T13" s="204"/>
      <c r="U13" s="204"/>
      <c r="V13" s="204"/>
      <c r="W13" s="204"/>
    </row>
    <row r="14" spans="1:23" x14ac:dyDescent="0.25">
      <c r="A14" s="97">
        <v>10</v>
      </c>
      <c r="B14" s="95" t="s">
        <v>9</v>
      </c>
      <c r="C14" s="96" t="s">
        <v>835</v>
      </c>
      <c r="D14" s="95" t="s">
        <v>9</v>
      </c>
      <c r="E14" s="34" t="s">
        <v>41</v>
      </c>
      <c r="F14" s="109" t="s">
        <v>29</v>
      </c>
      <c r="G14" s="403">
        <v>210</v>
      </c>
      <c r="H14" s="97">
        <v>0</v>
      </c>
      <c r="I14" s="403">
        <v>210</v>
      </c>
      <c r="J14" s="404">
        <v>3.5</v>
      </c>
      <c r="K14" s="135">
        <f t="shared" si="2"/>
        <v>100</v>
      </c>
      <c r="L14" s="135">
        <f t="shared" si="1"/>
        <v>104.28571428571429</v>
      </c>
      <c r="M14" s="202">
        <v>84</v>
      </c>
      <c r="N14" s="461">
        <v>0.04</v>
      </c>
      <c r="O14" s="413"/>
      <c r="P14" s="414"/>
      <c r="R14" s="204"/>
      <c r="S14" s="204"/>
      <c r="T14" s="204"/>
      <c r="U14" s="204"/>
      <c r="V14" s="204"/>
      <c r="W14" s="204"/>
    </row>
    <row r="15" spans="1:23" x14ac:dyDescent="0.25">
      <c r="A15" s="97">
        <v>11</v>
      </c>
      <c r="B15" s="95" t="s">
        <v>9</v>
      </c>
      <c r="C15" s="96" t="s">
        <v>831</v>
      </c>
      <c r="D15" s="95" t="s">
        <v>9</v>
      </c>
      <c r="E15" s="34" t="s">
        <v>42</v>
      </c>
      <c r="F15" s="109" t="s">
        <v>29</v>
      </c>
      <c r="G15" s="403">
        <v>85</v>
      </c>
      <c r="H15" s="97">
        <v>0</v>
      </c>
      <c r="I15" s="403">
        <v>85</v>
      </c>
      <c r="J15" s="404">
        <v>4</v>
      </c>
      <c r="K15" s="135">
        <f t="shared" si="2"/>
        <v>100</v>
      </c>
      <c r="L15" s="135">
        <f t="shared" si="1"/>
        <v>91.25</v>
      </c>
      <c r="M15" s="202">
        <v>70</v>
      </c>
      <c r="N15" s="461">
        <v>0.04</v>
      </c>
      <c r="O15" s="413"/>
      <c r="P15" s="414"/>
    </row>
    <row r="16" spans="1:23" x14ac:dyDescent="0.25">
      <c r="A16" s="97">
        <v>12</v>
      </c>
      <c r="B16" s="95" t="s">
        <v>9</v>
      </c>
      <c r="C16" s="96" t="s">
        <v>830</v>
      </c>
      <c r="D16" s="95" t="s">
        <v>9</v>
      </c>
      <c r="E16" s="34" t="s">
        <v>43</v>
      </c>
      <c r="F16" s="109" t="s">
        <v>29</v>
      </c>
      <c r="G16" s="403">
        <v>170</v>
      </c>
      <c r="H16" s="97">
        <v>0</v>
      </c>
      <c r="I16" s="403">
        <v>170</v>
      </c>
      <c r="J16" s="404">
        <v>3.5</v>
      </c>
      <c r="K16" s="59">
        <f t="shared" si="2"/>
        <v>100</v>
      </c>
      <c r="L16" s="135">
        <f t="shared" si="1"/>
        <v>104.28571428571429</v>
      </c>
      <c r="M16" s="202">
        <v>77</v>
      </c>
      <c r="N16" s="197">
        <v>0</v>
      </c>
      <c r="O16" s="413"/>
      <c r="P16" s="414"/>
    </row>
    <row r="17" spans="1:23" x14ac:dyDescent="0.25">
      <c r="A17" s="97">
        <v>13</v>
      </c>
      <c r="B17" s="95" t="s">
        <v>9</v>
      </c>
      <c r="C17" s="96" t="s">
        <v>833</v>
      </c>
      <c r="D17" s="95" t="s">
        <v>9</v>
      </c>
      <c r="E17" s="97" t="s">
        <v>44</v>
      </c>
      <c r="F17" s="109" t="s">
        <v>29</v>
      </c>
      <c r="G17" s="403">
        <v>96</v>
      </c>
      <c r="H17" s="97">
        <v>0</v>
      </c>
      <c r="I17" s="403">
        <v>96</v>
      </c>
      <c r="J17" s="404">
        <v>5.1100000000000003</v>
      </c>
      <c r="K17" s="59">
        <f t="shared" si="2"/>
        <v>100</v>
      </c>
      <c r="L17" s="135">
        <f t="shared" si="1"/>
        <v>71.428571428571431</v>
      </c>
      <c r="M17" s="202">
        <v>52.5</v>
      </c>
      <c r="N17" s="461">
        <v>4.1399999999999999E-2</v>
      </c>
      <c r="O17" s="413"/>
      <c r="P17" s="414"/>
    </row>
    <row r="18" spans="1:23" x14ac:dyDescent="0.25">
      <c r="A18" s="97">
        <v>14</v>
      </c>
      <c r="B18" s="95" t="s">
        <v>9</v>
      </c>
      <c r="C18" s="96" t="s">
        <v>829</v>
      </c>
      <c r="D18" s="95" t="s">
        <v>9</v>
      </c>
      <c r="E18" s="97" t="s">
        <v>45</v>
      </c>
      <c r="F18" s="109" t="s">
        <v>29</v>
      </c>
      <c r="G18" s="403">
        <v>75</v>
      </c>
      <c r="H18" s="97">
        <v>0</v>
      </c>
      <c r="I18" s="403">
        <v>75</v>
      </c>
      <c r="J18" s="404">
        <v>5.8</v>
      </c>
      <c r="K18" s="59">
        <f t="shared" si="2"/>
        <v>100</v>
      </c>
      <c r="L18" s="135">
        <f t="shared" si="1"/>
        <v>62.931034482758619</v>
      </c>
      <c r="M18" s="202">
        <v>45</v>
      </c>
      <c r="N18" s="197">
        <v>0</v>
      </c>
      <c r="O18" s="413"/>
      <c r="P18" s="414"/>
    </row>
    <row r="19" spans="1:23" x14ac:dyDescent="0.25">
      <c r="A19" s="97">
        <v>15</v>
      </c>
      <c r="B19" s="95" t="s">
        <v>9</v>
      </c>
      <c r="C19" s="96" t="s">
        <v>837</v>
      </c>
      <c r="D19" s="95" t="s">
        <v>9</v>
      </c>
      <c r="E19" s="97" t="s">
        <v>46</v>
      </c>
      <c r="F19" s="109" t="s">
        <v>29</v>
      </c>
      <c r="G19" s="393">
        <v>45</v>
      </c>
      <c r="H19" s="393">
        <v>67</v>
      </c>
      <c r="I19" s="393">
        <v>111</v>
      </c>
      <c r="J19" s="457">
        <f>365/M19</f>
        <v>8.6904761904761898</v>
      </c>
      <c r="K19" s="202">
        <v>40</v>
      </c>
      <c r="L19" s="135">
        <f t="shared" si="1"/>
        <v>42</v>
      </c>
      <c r="M19" s="202">
        <v>42</v>
      </c>
      <c r="N19" s="197">
        <v>0</v>
      </c>
      <c r="O19" s="413">
        <f>G19/I19*100</f>
        <v>40.54054054054054</v>
      </c>
      <c r="P19" s="414"/>
      <c r="R19" s="204"/>
      <c r="S19" s="204"/>
      <c r="T19" s="204"/>
      <c r="U19" s="204"/>
      <c r="V19" s="204"/>
      <c r="W19" s="204"/>
    </row>
    <row r="20" spans="1:23" x14ac:dyDescent="0.25">
      <c r="A20" s="97">
        <v>16</v>
      </c>
      <c r="B20" s="95" t="s">
        <v>9</v>
      </c>
      <c r="C20" s="96" t="s">
        <v>836</v>
      </c>
      <c r="D20" s="95" t="s">
        <v>9</v>
      </c>
      <c r="E20" s="97" t="s">
        <v>47</v>
      </c>
      <c r="F20" s="109" t="s">
        <v>29</v>
      </c>
      <c r="G20" s="393">
        <v>93</v>
      </c>
      <c r="H20" s="393">
        <v>140</v>
      </c>
      <c r="I20" s="393">
        <v>234</v>
      </c>
      <c r="J20" s="457">
        <f>365/M20</f>
        <v>4.0109890109890109</v>
      </c>
      <c r="K20" s="135">
        <f t="shared" ref="K20:K51" si="3">G20/I20*100</f>
        <v>39.743589743589745</v>
      </c>
      <c r="L20" s="135">
        <f t="shared" si="1"/>
        <v>91</v>
      </c>
      <c r="M20" s="202">
        <v>91</v>
      </c>
      <c r="N20" s="197">
        <v>0</v>
      </c>
      <c r="O20" s="413"/>
      <c r="P20" s="414"/>
      <c r="R20" s="204"/>
      <c r="S20" s="204"/>
      <c r="T20" s="204"/>
      <c r="U20" s="204"/>
      <c r="V20" s="204"/>
      <c r="W20" s="204"/>
    </row>
    <row r="21" spans="1:23" x14ac:dyDescent="0.25">
      <c r="A21" s="97">
        <v>35</v>
      </c>
      <c r="B21" s="95" t="s">
        <v>9</v>
      </c>
      <c r="C21" s="96" t="s">
        <v>832</v>
      </c>
      <c r="D21" s="95" t="s">
        <v>9</v>
      </c>
      <c r="E21" s="97" t="s">
        <v>42</v>
      </c>
      <c r="F21" s="109" t="s">
        <v>61</v>
      </c>
      <c r="G21" s="393">
        <v>68</v>
      </c>
      <c r="H21" s="393">
        <v>45</v>
      </c>
      <c r="I21" s="393">
        <v>113</v>
      </c>
      <c r="J21" s="99">
        <v>3</v>
      </c>
      <c r="K21" s="135">
        <f t="shared" si="3"/>
        <v>60.176991150442483</v>
      </c>
      <c r="L21" s="135">
        <f t="shared" si="1"/>
        <v>121.66666666666667</v>
      </c>
      <c r="M21" s="202">
        <v>71</v>
      </c>
      <c r="N21" s="461">
        <v>2.3E-2</v>
      </c>
      <c r="O21" s="413"/>
      <c r="P21" s="414"/>
      <c r="R21" s="204"/>
      <c r="S21" s="204"/>
      <c r="T21" s="204"/>
      <c r="U21" s="204"/>
      <c r="V21" s="204"/>
      <c r="W21" s="204"/>
    </row>
    <row r="22" spans="1:23" x14ac:dyDescent="0.25">
      <c r="A22" s="97">
        <v>41</v>
      </c>
      <c r="B22" s="95" t="s">
        <v>9</v>
      </c>
      <c r="C22" s="96" t="s">
        <v>839</v>
      </c>
      <c r="D22" s="95" t="s">
        <v>9</v>
      </c>
      <c r="E22" s="97" t="s">
        <v>69</v>
      </c>
      <c r="F22" s="109" t="s">
        <v>68</v>
      </c>
      <c r="G22" s="393">
        <v>55</v>
      </c>
      <c r="H22" s="393">
        <v>219</v>
      </c>
      <c r="I22" s="393">
        <v>273</v>
      </c>
      <c r="J22" s="99">
        <v>5.9</v>
      </c>
      <c r="K22" s="135">
        <f t="shared" si="3"/>
        <v>20.146520146520146</v>
      </c>
      <c r="L22" s="135">
        <f t="shared" si="1"/>
        <v>61.86440677966101</v>
      </c>
      <c r="M22" s="202">
        <v>83.5</v>
      </c>
      <c r="N22" s="461">
        <v>2.8000000000000001E-2</v>
      </c>
      <c r="O22" s="413"/>
      <c r="P22" s="414"/>
      <c r="R22" s="204"/>
      <c r="S22" s="204"/>
      <c r="T22" s="204"/>
      <c r="U22" s="204"/>
      <c r="V22" s="204"/>
      <c r="W22" s="204"/>
    </row>
    <row r="23" spans="1:23" x14ac:dyDescent="0.25">
      <c r="A23" s="97">
        <v>42</v>
      </c>
      <c r="B23" s="95" t="s">
        <v>9</v>
      </c>
      <c r="C23" s="96" t="s">
        <v>838</v>
      </c>
      <c r="D23" s="95" t="s">
        <v>9</v>
      </c>
      <c r="E23" s="97" t="s">
        <v>70</v>
      </c>
      <c r="F23" s="109" t="s">
        <v>68</v>
      </c>
      <c r="G23" s="393">
        <v>151</v>
      </c>
      <c r="H23" s="393">
        <v>151</v>
      </c>
      <c r="I23" s="393">
        <v>301</v>
      </c>
      <c r="J23" s="99">
        <v>5.9</v>
      </c>
      <c r="K23" s="135">
        <f t="shared" si="3"/>
        <v>50.166112956810629</v>
      </c>
      <c r="L23" s="135">
        <f t="shared" si="1"/>
        <v>61.86440677966101</v>
      </c>
      <c r="M23" s="202">
        <v>83.5</v>
      </c>
      <c r="N23" s="461">
        <v>2.8000000000000001E-2</v>
      </c>
      <c r="O23" s="413"/>
      <c r="P23" s="414"/>
      <c r="R23" s="204"/>
      <c r="S23" s="204"/>
      <c r="T23" s="204"/>
      <c r="U23" s="204"/>
      <c r="V23" s="204"/>
      <c r="W23" s="204"/>
    </row>
    <row r="24" spans="1:23" x14ac:dyDescent="0.25">
      <c r="A24" s="34">
        <v>43</v>
      </c>
      <c r="B24" s="95" t="s">
        <v>9</v>
      </c>
      <c r="C24" s="96" t="s">
        <v>840</v>
      </c>
      <c r="D24" s="95" t="s">
        <v>9</v>
      </c>
      <c r="E24" s="34" t="s">
        <v>71</v>
      </c>
      <c r="F24" s="43" t="s">
        <v>68</v>
      </c>
      <c r="G24" s="393">
        <v>97</v>
      </c>
      <c r="H24" s="393">
        <v>0</v>
      </c>
      <c r="I24" s="393">
        <v>97</v>
      </c>
      <c r="J24" s="99">
        <v>19</v>
      </c>
      <c r="K24" s="135">
        <f t="shared" si="3"/>
        <v>100</v>
      </c>
      <c r="L24" s="135">
        <f t="shared" si="1"/>
        <v>19.210526315789473</v>
      </c>
      <c r="M24" s="202">
        <v>10.5</v>
      </c>
      <c r="N24" s="461">
        <v>2.1999999999999999E-2</v>
      </c>
      <c r="O24" s="413"/>
      <c r="P24" s="414"/>
      <c r="R24" s="204"/>
      <c r="S24" s="204"/>
      <c r="T24" s="204"/>
      <c r="U24" s="204"/>
      <c r="V24" s="204"/>
      <c r="W24" s="204"/>
    </row>
    <row r="25" spans="1:23" ht="30" x14ac:dyDescent="0.25">
      <c r="A25" s="98">
        <v>61</v>
      </c>
      <c r="B25" s="95" t="s">
        <v>9</v>
      </c>
      <c r="C25" s="96" t="s">
        <v>232</v>
      </c>
      <c r="D25" s="95" t="s">
        <v>9</v>
      </c>
      <c r="E25" s="34" t="s">
        <v>85</v>
      </c>
      <c r="F25" s="110"/>
      <c r="G25" s="403">
        <v>1318</v>
      </c>
      <c r="H25" s="97">
        <v>0</v>
      </c>
      <c r="I25" s="403">
        <v>1318</v>
      </c>
      <c r="J25" s="100">
        <v>1</v>
      </c>
      <c r="K25" s="135">
        <f t="shared" si="3"/>
        <v>100</v>
      </c>
      <c r="L25" s="135">
        <f t="shared" si="1"/>
        <v>365</v>
      </c>
      <c r="M25" s="202">
        <v>385</v>
      </c>
      <c r="N25" s="461">
        <v>0.15</v>
      </c>
      <c r="O25" s="413"/>
      <c r="P25" s="414"/>
      <c r="R25" s="204"/>
      <c r="S25" s="204"/>
      <c r="T25" s="204"/>
      <c r="U25" s="204"/>
      <c r="V25" s="204"/>
      <c r="W25" s="204"/>
    </row>
    <row r="26" spans="1:23" x14ac:dyDescent="0.25">
      <c r="A26" s="101">
        <v>5</v>
      </c>
      <c r="B26" s="102" t="s">
        <v>23</v>
      </c>
      <c r="C26" s="102" t="s">
        <v>826</v>
      </c>
      <c r="D26" s="102" t="s">
        <v>23</v>
      </c>
      <c r="E26" s="390" t="s">
        <v>36</v>
      </c>
      <c r="F26" s="391" t="s">
        <v>29</v>
      </c>
      <c r="G26" s="390">
        <v>178</v>
      </c>
      <c r="H26" s="390">
        <v>0</v>
      </c>
      <c r="I26" s="395">
        <v>178</v>
      </c>
      <c r="J26" s="457">
        <f>365/M26</f>
        <v>5.3206997084548107</v>
      </c>
      <c r="K26" s="392">
        <f t="shared" si="3"/>
        <v>100</v>
      </c>
      <c r="L26" s="392">
        <f t="shared" si="1"/>
        <v>68.599999999999994</v>
      </c>
      <c r="M26" s="202">
        <v>68.599999999999994</v>
      </c>
      <c r="N26" s="461">
        <v>7.5999999999999998E-2</v>
      </c>
      <c r="O26" s="413"/>
      <c r="P26" s="414"/>
      <c r="R26" s="204"/>
      <c r="S26" s="204"/>
      <c r="T26" s="204"/>
      <c r="U26" s="204"/>
      <c r="V26" s="204"/>
      <c r="W26" s="204"/>
    </row>
    <row r="27" spans="1:23" x14ac:dyDescent="0.25">
      <c r="A27" s="101">
        <v>6</v>
      </c>
      <c r="B27" s="102" t="s">
        <v>23</v>
      </c>
      <c r="C27" s="102" t="s">
        <v>822</v>
      </c>
      <c r="D27" s="102" t="s">
        <v>23</v>
      </c>
      <c r="E27" s="101" t="s">
        <v>37</v>
      </c>
      <c r="F27" s="111" t="s">
        <v>29</v>
      </c>
      <c r="G27" s="101">
        <v>409</v>
      </c>
      <c r="H27" s="101">
        <v>0</v>
      </c>
      <c r="I27" s="395">
        <v>409</v>
      </c>
      <c r="J27" s="405">
        <v>2.4700000000000002</v>
      </c>
      <c r="K27" s="59">
        <f t="shared" si="3"/>
        <v>100</v>
      </c>
      <c r="L27" s="135">
        <f t="shared" si="1"/>
        <v>147.77327935222672</v>
      </c>
      <c r="M27" s="202">
        <v>124</v>
      </c>
      <c r="N27" s="461">
        <v>7.5200000000000003E-2</v>
      </c>
      <c r="O27" s="413"/>
      <c r="P27" s="414"/>
    </row>
    <row r="28" spans="1:23" x14ac:dyDescent="0.25">
      <c r="A28" s="101">
        <v>7</v>
      </c>
      <c r="B28" s="102" t="s">
        <v>23</v>
      </c>
      <c r="C28" s="102" t="s">
        <v>823</v>
      </c>
      <c r="D28" s="102" t="s">
        <v>23</v>
      </c>
      <c r="E28" s="386" t="s">
        <v>38</v>
      </c>
      <c r="F28" s="387" t="s">
        <v>29</v>
      </c>
      <c r="G28" s="386">
        <v>493</v>
      </c>
      <c r="H28" s="386">
        <v>0</v>
      </c>
      <c r="I28" s="386">
        <v>493</v>
      </c>
      <c r="J28" s="388">
        <v>2.35</v>
      </c>
      <c r="K28" s="389">
        <f t="shared" si="3"/>
        <v>100</v>
      </c>
      <c r="L28" s="389">
        <f t="shared" si="1"/>
        <v>155.31914893617019</v>
      </c>
      <c r="M28" s="202">
        <v>141.6</v>
      </c>
      <c r="N28" s="461">
        <v>6.5199999999999994E-2</v>
      </c>
      <c r="O28" s="413"/>
      <c r="P28" s="414"/>
    </row>
    <row r="29" spans="1:23" x14ac:dyDescent="0.25">
      <c r="A29" s="101">
        <v>29</v>
      </c>
      <c r="B29" s="102" t="s">
        <v>23</v>
      </c>
      <c r="C29" s="102" t="s">
        <v>828</v>
      </c>
      <c r="D29" s="102" t="s">
        <v>23</v>
      </c>
      <c r="E29" s="101" t="s">
        <v>36</v>
      </c>
      <c r="F29" s="111" t="s">
        <v>55</v>
      </c>
      <c r="G29" s="386">
        <v>127</v>
      </c>
      <c r="H29" s="386">
        <v>42</v>
      </c>
      <c r="I29" s="386">
        <v>170</v>
      </c>
      <c r="J29" s="103">
        <v>2.1</v>
      </c>
      <c r="K29" s="135">
        <f t="shared" si="3"/>
        <v>74.705882352941174</v>
      </c>
      <c r="L29" s="135">
        <f t="shared" si="1"/>
        <v>173.8095238095238</v>
      </c>
      <c r="M29" s="202">
        <v>140</v>
      </c>
      <c r="N29" s="197">
        <v>0</v>
      </c>
      <c r="O29" s="413"/>
      <c r="P29" s="414"/>
      <c r="R29" s="204"/>
      <c r="S29" s="204"/>
      <c r="T29" s="204"/>
      <c r="U29" s="204"/>
      <c r="V29" s="204"/>
      <c r="W29" s="204"/>
    </row>
    <row r="30" spans="1:23" x14ac:dyDescent="0.25">
      <c r="A30" s="101">
        <v>34</v>
      </c>
      <c r="B30" s="102" t="s">
        <v>23</v>
      </c>
      <c r="C30" s="102" t="s">
        <v>827</v>
      </c>
      <c r="D30" s="102" t="s">
        <v>23</v>
      </c>
      <c r="E30" s="101" t="s">
        <v>36</v>
      </c>
      <c r="F30" s="111" t="s">
        <v>61</v>
      </c>
      <c r="G30" s="386">
        <v>336</v>
      </c>
      <c r="H30" s="386">
        <v>112</v>
      </c>
      <c r="I30" s="386">
        <v>448</v>
      </c>
      <c r="J30" s="457">
        <f>365/M30</f>
        <v>2.1726190476190474</v>
      </c>
      <c r="K30" s="135">
        <f t="shared" si="3"/>
        <v>75</v>
      </c>
      <c r="L30" s="135">
        <f t="shared" si="1"/>
        <v>168</v>
      </c>
      <c r="M30" s="202">
        <v>168</v>
      </c>
      <c r="N30" s="461">
        <v>6.5000000000000002E-2</v>
      </c>
      <c r="O30" s="413"/>
      <c r="P30" s="414"/>
      <c r="R30" s="204"/>
      <c r="S30" s="204"/>
      <c r="T30" s="204"/>
      <c r="U30" s="204"/>
      <c r="V30" s="204"/>
      <c r="W30" s="204"/>
    </row>
    <row r="31" spans="1:23" x14ac:dyDescent="0.25">
      <c r="A31" s="101" t="s">
        <v>63</v>
      </c>
      <c r="B31" s="102" t="s">
        <v>23</v>
      </c>
      <c r="C31" s="102" t="s">
        <v>825</v>
      </c>
      <c r="D31" s="102" t="s">
        <v>23</v>
      </c>
      <c r="E31" s="101" t="s">
        <v>64</v>
      </c>
      <c r="F31" s="111" t="s">
        <v>61</v>
      </c>
      <c r="G31" s="395">
        <v>272</v>
      </c>
      <c r="H31" s="395">
        <v>91</v>
      </c>
      <c r="I31" s="395">
        <v>362</v>
      </c>
      <c r="J31" s="103">
        <v>2</v>
      </c>
      <c r="K31" s="135">
        <f t="shared" si="3"/>
        <v>75.138121546961329</v>
      </c>
      <c r="L31" s="135">
        <f t="shared" si="1"/>
        <v>182.5</v>
      </c>
      <c r="M31" s="202">
        <f>AVERAGE(89,105)</f>
        <v>97</v>
      </c>
      <c r="N31" s="461">
        <v>6.5000000000000002E-2</v>
      </c>
      <c r="O31" s="413"/>
      <c r="P31" s="414"/>
      <c r="R31" s="204"/>
      <c r="S31" s="204"/>
      <c r="T31" s="204"/>
      <c r="U31" s="204"/>
      <c r="V31" s="204"/>
      <c r="W31" s="204"/>
    </row>
    <row r="32" spans="1:23" x14ac:dyDescent="0.25">
      <c r="A32" s="101" t="s">
        <v>60</v>
      </c>
      <c r="B32" s="102" t="s">
        <v>23</v>
      </c>
      <c r="C32" s="102" t="s">
        <v>824</v>
      </c>
      <c r="D32" s="102" t="s">
        <v>23</v>
      </c>
      <c r="E32" s="101" t="s">
        <v>62</v>
      </c>
      <c r="F32" s="111" t="s">
        <v>61</v>
      </c>
      <c r="G32" s="395">
        <v>477</v>
      </c>
      <c r="H32" s="395">
        <v>159</v>
      </c>
      <c r="I32" s="395">
        <v>636</v>
      </c>
      <c r="J32" s="103">
        <v>2</v>
      </c>
      <c r="K32" s="135">
        <f t="shared" si="3"/>
        <v>75</v>
      </c>
      <c r="L32" s="135">
        <f t="shared" si="1"/>
        <v>182.5</v>
      </c>
      <c r="M32" s="202">
        <f>AVERAGE(126,135)</f>
        <v>130.5</v>
      </c>
      <c r="N32" s="461">
        <v>6.5000000000000002E-2</v>
      </c>
      <c r="O32" s="413"/>
      <c r="P32" s="414"/>
      <c r="R32" s="204"/>
      <c r="S32" s="204"/>
      <c r="T32" s="204"/>
      <c r="U32" s="204"/>
      <c r="V32" s="204"/>
      <c r="W32" s="204"/>
    </row>
    <row r="33" spans="1:23" x14ac:dyDescent="0.25">
      <c r="A33" s="97">
        <v>8</v>
      </c>
      <c r="B33" s="75" t="s">
        <v>1</v>
      </c>
      <c r="C33" s="96" t="s">
        <v>819</v>
      </c>
      <c r="D33" s="75" t="s">
        <v>1</v>
      </c>
      <c r="E33" s="97" t="s">
        <v>39</v>
      </c>
      <c r="F33" s="109" t="s">
        <v>29</v>
      </c>
      <c r="G33" s="97">
        <v>73</v>
      </c>
      <c r="H33" s="97">
        <v>0</v>
      </c>
      <c r="I33" s="393">
        <v>73</v>
      </c>
      <c r="J33" s="404">
        <v>3.61</v>
      </c>
      <c r="K33" s="135">
        <f t="shared" si="3"/>
        <v>100</v>
      </c>
      <c r="L33" s="135">
        <f t="shared" si="1"/>
        <v>101.10803324099723</v>
      </c>
      <c r="M33" s="202">
        <v>79.099999999999994</v>
      </c>
      <c r="N33" s="461">
        <v>4.2700000000000002E-2</v>
      </c>
      <c r="O33" s="413"/>
      <c r="P33" s="414"/>
      <c r="R33" s="204"/>
      <c r="S33" s="204"/>
      <c r="T33" s="204"/>
      <c r="U33" s="204"/>
      <c r="V33" s="203"/>
      <c r="W33" s="203"/>
    </row>
    <row r="34" spans="1:23" x14ac:dyDescent="0.25">
      <c r="A34" s="97">
        <v>27</v>
      </c>
      <c r="B34" s="75" t="s">
        <v>1</v>
      </c>
      <c r="C34" s="96" t="s">
        <v>818</v>
      </c>
      <c r="D34" s="75" t="s">
        <v>1</v>
      </c>
      <c r="E34" s="97" t="s">
        <v>58</v>
      </c>
      <c r="F34" s="109" t="s">
        <v>55</v>
      </c>
      <c r="G34" s="393">
        <v>96</v>
      </c>
      <c r="H34" s="393">
        <v>32</v>
      </c>
      <c r="I34" s="393">
        <v>128</v>
      </c>
      <c r="J34" s="99">
        <v>2.86</v>
      </c>
      <c r="K34" s="135">
        <f t="shared" si="3"/>
        <v>75</v>
      </c>
      <c r="L34" s="135">
        <f t="shared" si="1"/>
        <v>127.62237762237763</v>
      </c>
      <c r="M34" s="202">
        <v>107.2</v>
      </c>
      <c r="N34" s="461">
        <v>8.0699999999999994E-2</v>
      </c>
      <c r="O34" s="413"/>
      <c r="P34" s="414"/>
      <c r="R34" s="204"/>
      <c r="S34" s="204"/>
      <c r="T34" s="204"/>
      <c r="U34" s="204"/>
      <c r="V34" s="204"/>
      <c r="W34" s="204"/>
    </row>
    <row r="35" spans="1:23" x14ac:dyDescent="0.25">
      <c r="A35" s="97">
        <v>28</v>
      </c>
      <c r="B35" s="75" t="s">
        <v>1</v>
      </c>
      <c r="C35" s="96" t="s">
        <v>817</v>
      </c>
      <c r="D35" s="75" t="s">
        <v>1</v>
      </c>
      <c r="E35" s="34" t="s">
        <v>59</v>
      </c>
      <c r="F35" s="109" t="s">
        <v>55</v>
      </c>
      <c r="G35" s="393">
        <v>65</v>
      </c>
      <c r="H35" s="393">
        <v>43</v>
      </c>
      <c r="I35" s="393">
        <v>108</v>
      </c>
      <c r="J35" s="99">
        <v>2.56</v>
      </c>
      <c r="K35" s="135">
        <f t="shared" si="3"/>
        <v>60.185185185185183</v>
      </c>
      <c r="L35" s="135">
        <f t="shared" si="1"/>
        <v>142.578125</v>
      </c>
      <c r="M35" s="202">
        <v>94</v>
      </c>
      <c r="N35" s="197">
        <v>0</v>
      </c>
      <c r="O35" s="413"/>
      <c r="P35" s="414"/>
      <c r="R35" s="204"/>
      <c r="S35" s="204"/>
      <c r="T35" s="204"/>
      <c r="U35" s="204"/>
      <c r="V35" s="204"/>
      <c r="W35" s="204"/>
    </row>
    <row r="36" spans="1:23" x14ac:dyDescent="0.25">
      <c r="A36" s="97">
        <v>33</v>
      </c>
      <c r="B36" s="75" t="s">
        <v>1</v>
      </c>
      <c r="C36" s="96" t="s">
        <v>820</v>
      </c>
      <c r="D36" s="75" t="s">
        <v>1</v>
      </c>
      <c r="E36" s="34" t="s">
        <v>39</v>
      </c>
      <c r="F36" s="109" t="s">
        <v>61</v>
      </c>
      <c r="G36" s="393">
        <v>95</v>
      </c>
      <c r="H36" s="393">
        <v>32</v>
      </c>
      <c r="I36" s="393">
        <v>127</v>
      </c>
      <c r="J36" s="99">
        <v>2.98</v>
      </c>
      <c r="K36" s="135">
        <f t="shared" si="3"/>
        <v>74.803149606299215</v>
      </c>
      <c r="L36" s="135">
        <f t="shared" si="1"/>
        <v>122.48322147651007</v>
      </c>
      <c r="M36" s="202">
        <v>98.9</v>
      </c>
      <c r="N36" s="461">
        <v>6.6699999999999995E-2</v>
      </c>
      <c r="O36" s="413"/>
      <c r="P36" s="414"/>
      <c r="R36" s="204"/>
      <c r="S36" s="204"/>
      <c r="T36" s="204"/>
      <c r="U36" s="204"/>
      <c r="V36" s="204"/>
      <c r="W36" s="204"/>
    </row>
    <row r="37" spans="1:23" x14ac:dyDescent="0.25">
      <c r="A37" s="97">
        <v>38</v>
      </c>
      <c r="B37" s="75" t="s">
        <v>1</v>
      </c>
      <c r="C37" s="96" t="s">
        <v>821</v>
      </c>
      <c r="D37" s="75" t="s">
        <v>1</v>
      </c>
      <c r="E37" s="97" t="s">
        <v>66</v>
      </c>
      <c r="F37" s="109" t="s">
        <v>61</v>
      </c>
      <c r="G37" s="393">
        <v>173</v>
      </c>
      <c r="H37" s="393">
        <v>58</v>
      </c>
      <c r="I37" s="393">
        <v>231</v>
      </c>
      <c r="J37" s="457">
        <f>365/M37</f>
        <v>2.2121212121212119</v>
      </c>
      <c r="K37" s="135">
        <f t="shared" si="3"/>
        <v>74.891774891774887</v>
      </c>
      <c r="L37" s="135">
        <f t="shared" si="1"/>
        <v>165</v>
      </c>
      <c r="M37" s="202">
        <v>165</v>
      </c>
      <c r="N37" s="461">
        <v>0.1</v>
      </c>
      <c r="O37" s="413"/>
      <c r="P37" s="414"/>
      <c r="R37" s="204"/>
      <c r="S37" s="204"/>
      <c r="T37" s="204"/>
      <c r="U37" s="204"/>
      <c r="V37" s="204"/>
      <c r="W37" s="204"/>
    </row>
    <row r="38" spans="1:23" ht="30" x14ac:dyDescent="0.25">
      <c r="A38" s="101">
        <v>46</v>
      </c>
      <c r="B38" s="102" t="s">
        <v>22</v>
      </c>
      <c r="C38" s="396" t="s">
        <v>812</v>
      </c>
      <c r="D38" s="102" t="s">
        <v>22</v>
      </c>
      <c r="E38" s="101" t="s">
        <v>844</v>
      </c>
      <c r="F38" s="111" t="s">
        <v>74</v>
      </c>
      <c r="G38" s="101">
        <v>779</v>
      </c>
      <c r="H38" s="101">
        <v>0</v>
      </c>
      <c r="I38" s="101">
        <v>779</v>
      </c>
      <c r="J38" s="103">
        <v>0</v>
      </c>
      <c r="K38" s="135">
        <f t="shared" si="3"/>
        <v>100</v>
      </c>
      <c r="L38" s="190">
        <v>0</v>
      </c>
      <c r="M38" s="202">
        <v>363.4</v>
      </c>
      <c r="N38" s="461">
        <v>5.0999999999999997E-2</v>
      </c>
      <c r="O38" s="413"/>
      <c r="R38" s="204"/>
      <c r="S38" s="204"/>
      <c r="T38" s="204"/>
      <c r="U38" s="204"/>
      <c r="V38" s="204"/>
      <c r="W38" s="204"/>
    </row>
    <row r="39" spans="1:23" x14ac:dyDescent="0.25">
      <c r="A39" s="101">
        <v>49</v>
      </c>
      <c r="B39" s="102" t="s">
        <v>22</v>
      </c>
      <c r="C39" s="102" t="s">
        <v>815</v>
      </c>
      <c r="D39" s="102" t="s">
        <v>22</v>
      </c>
      <c r="E39" s="101" t="s">
        <v>845</v>
      </c>
      <c r="F39" s="111" t="s">
        <v>61</v>
      </c>
      <c r="G39" s="101">
        <v>525</v>
      </c>
      <c r="H39" s="101">
        <v>175</v>
      </c>
      <c r="I39" s="101">
        <v>700</v>
      </c>
      <c r="J39" s="103">
        <v>0</v>
      </c>
      <c r="K39" s="59">
        <f t="shared" si="3"/>
        <v>75</v>
      </c>
      <c r="L39" s="190">
        <v>0</v>
      </c>
      <c r="M39" s="202">
        <v>349.5</v>
      </c>
      <c r="N39" s="461">
        <v>8.1600000000000006E-2</v>
      </c>
      <c r="O39" s="413"/>
    </row>
    <row r="40" spans="1:23" x14ac:dyDescent="0.25">
      <c r="A40" s="101">
        <v>50</v>
      </c>
      <c r="B40" s="102" t="s">
        <v>22</v>
      </c>
      <c r="C40" s="102" t="s">
        <v>816</v>
      </c>
      <c r="D40" s="102" t="s">
        <v>22</v>
      </c>
      <c r="E40" s="101" t="s">
        <v>845</v>
      </c>
      <c r="F40" s="111" t="s">
        <v>55</v>
      </c>
      <c r="G40" s="101">
        <v>514</v>
      </c>
      <c r="H40" s="101">
        <v>171</v>
      </c>
      <c r="I40" s="101">
        <v>685</v>
      </c>
      <c r="J40" s="103">
        <v>0</v>
      </c>
      <c r="K40" s="135">
        <f t="shared" si="3"/>
        <v>75.03649635036497</v>
      </c>
      <c r="L40" s="190">
        <v>0</v>
      </c>
      <c r="M40" s="202">
        <v>360.6</v>
      </c>
      <c r="N40" s="461">
        <v>7.2999999999999995E-2</v>
      </c>
      <c r="O40" s="413"/>
      <c r="R40" s="204"/>
      <c r="S40" s="204"/>
      <c r="T40" s="204"/>
      <c r="U40" s="204"/>
      <c r="V40" s="204"/>
      <c r="W40" s="204"/>
    </row>
    <row r="41" spans="1:23" x14ac:dyDescent="0.25">
      <c r="A41" s="101">
        <v>51</v>
      </c>
      <c r="B41" s="102" t="s">
        <v>22</v>
      </c>
      <c r="C41" s="102" t="s">
        <v>814</v>
      </c>
      <c r="D41" s="102" t="s">
        <v>22</v>
      </c>
      <c r="E41" s="101" t="s">
        <v>845</v>
      </c>
      <c r="F41" s="111" t="s">
        <v>75</v>
      </c>
      <c r="G41" s="101">
        <v>512</v>
      </c>
      <c r="H41" s="101">
        <v>171</v>
      </c>
      <c r="I41" s="101">
        <v>683</v>
      </c>
      <c r="J41" s="103">
        <v>0</v>
      </c>
      <c r="K41" s="135">
        <f t="shared" si="3"/>
        <v>74.963396778916547</v>
      </c>
      <c r="L41" s="190">
        <v>0</v>
      </c>
      <c r="M41" s="202">
        <v>368.6</v>
      </c>
      <c r="N41" s="461">
        <v>9.4700000000000006E-2</v>
      </c>
      <c r="O41" s="413"/>
      <c r="R41" s="204"/>
      <c r="S41" s="204"/>
      <c r="T41" s="204"/>
      <c r="U41" s="204"/>
      <c r="V41" s="204"/>
      <c r="W41" s="204"/>
    </row>
    <row r="42" spans="1:23" x14ac:dyDescent="0.25">
      <c r="A42" s="101">
        <v>52</v>
      </c>
      <c r="B42" s="102" t="s">
        <v>22</v>
      </c>
      <c r="C42" s="102" t="s">
        <v>813</v>
      </c>
      <c r="D42" s="102" t="s">
        <v>22</v>
      </c>
      <c r="E42" s="101" t="s">
        <v>845</v>
      </c>
      <c r="F42" s="111" t="s">
        <v>76</v>
      </c>
      <c r="G42" s="101">
        <v>715</v>
      </c>
      <c r="H42" s="101">
        <v>0</v>
      </c>
      <c r="I42" s="101">
        <v>715</v>
      </c>
      <c r="J42" s="103">
        <v>0</v>
      </c>
      <c r="K42" s="135">
        <f t="shared" si="3"/>
        <v>100</v>
      </c>
      <c r="L42" s="190">
        <v>0</v>
      </c>
      <c r="M42" s="202">
        <v>362.7</v>
      </c>
      <c r="N42" s="461">
        <v>6.6100000000000006E-2</v>
      </c>
      <c r="O42" s="413"/>
      <c r="R42" s="204"/>
      <c r="S42" s="204"/>
      <c r="T42" s="204"/>
      <c r="U42" s="204"/>
      <c r="V42" s="204"/>
      <c r="W42" s="204"/>
    </row>
    <row r="43" spans="1:23" x14ac:dyDescent="0.25">
      <c r="A43" s="97">
        <v>1</v>
      </c>
      <c r="B43" s="96" t="s">
        <v>24</v>
      </c>
      <c r="C43" s="96" t="s">
        <v>803</v>
      </c>
      <c r="D43" s="96" t="s">
        <v>24</v>
      </c>
      <c r="E43" s="97" t="s">
        <v>30</v>
      </c>
      <c r="F43" s="109" t="s">
        <v>29</v>
      </c>
      <c r="G43" s="97">
        <v>36</v>
      </c>
      <c r="H43" s="97">
        <v>0</v>
      </c>
      <c r="I43" s="393">
        <v>36</v>
      </c>
      <c r="J43" s="404">
        <v>6.97</v>
      </c>
      <c r="K43" s="135">
        <f t="shared" si="3"/>
        <v>100</v>
      </c>
      <c r="L43" s="135">
        <f t="shared" ref="L43:L75" si="4">365/J43</f>
        <v>52.367288378766141</v>
      </c>
      <c r="M43" s="202">
        <v>37</v>
      </c>
      <c r="N43" s="461">
        <v>3.27E-2</v>
      </c>
      <c r="O43" s="413"/>
      <c r="P43" s="414"/>
      <c r="R43" s="204"/>
      <c r="S43" s="204"/>
      <c r="T43" s="204"/>
      <c r="U43" s="204"/>
      <c r="V43" s="204"/>
      <c r="W43" s="204"/>
    </row>
    <row r="44" spans="1:23" x14ac:dyDescent="0.25">
      <c r="A44" s="97">
        <v>2</v>
      </c>
      <c r="B44" s="96" t="s">
        <v>24</v>
      </c>
      <c r="C44" s="96" t="s">
        <v>801</v>
      </c>
      <c r="D44" s="96" t="s">
        <v>24</v>
      </c>
      <c r="E44" s="97" t="s">
        <v>31</v>
      </c>
      <c r="F44" s="109" t="s">
        <v>29</v>
      </c>
      <c r="G44" s="97">
        <v>49</v>
      </c>
      <c r="H44" s="97">
        <v>0</v>
      </c>
      <c r="I44" s="393">
        <v>49</v>
      </c>
      <c r="J44" s="404">
        <v>6.35</v>
      </c>
      <c r="K44" s="59">
        <f t="shared" si="3"/>
        <v>100</v>
      </c>
      <c r="L44" s="135">
        <f t="shared" si="4"/>
        <v>57.480314960629926</v>
      </c>
      <c r="M44" s="202">
        <v>39.700000000000003</v>
      </c>
      <c r="N44" s="461">
        <v>4.3799999999999999E-2</v>
      </c>
      <c r="O44" s="413"/>
      <c r="P44" s="414"/>
    </row>
    <row r="45" spans="1:23" x14ac:dyDescent="0.25">
      <c r="A45" s="97">
        <v>3</v>
      </c>
      <c r="B45" s="96" t="s">
        <v>24</v>
      </c>
      <c r="C45" s="96" t="s">
        <v>802</v>
      </c>
      <c r="D45" s="96" t="s">
        <v>24</v>
      </c>
      <c r="E45" s="97" t="s">
        <v>32</v>
      </c>
      <c r="F45" s="109" t="s">
        <v>29</v>
      </c>
      <c r="G45" s="97">
        <v>68</v>
      </c>
      <c r="H45" s="97">
        <v>0</v>
      </c>
      <c r="I45" s="393">
        <v>68</v>
      </c>
      <c r="J45" s="404">
        <v>5.55</v>
      </c>
      <c r="K45" s="135">
        <f t="shared" si="3"/>
        <v>100</v>
      </c>
      <c r="L45" s="135">
        <f t="shared" si="4"/>
        <v>65.765765765765764</v>
      </c>
      <c r="M45" s="202">
        <v>48.9</v>
      </c>
      <c r="N45" s="461">
        <v>4.8500000000000001E-2</v>
      </c>
      <c r="O45" s="413"/>
      <c r="P45" s="414"/>
      <c r="R45" s="204"/>
      <c r="S45" s="204"/>
      <c r="T45" s="204"/>
      <c r="U45" s="204"/>
      <c r="V45" s="204"/>
      <c r="W45" s="204"/>
    </row>
    <row r="46" spans="1:23" x14ac:dyDescent="0.25">
      <c r="A46" s="97">
        <v>23</v>
      </c>
      <c r="B46" s="96" t="s">
        <v>24</v>
      </c>
      <c r="C46" s="96" t="s">
        <v>810</v>
      </c>
      <c r="D46" s="96" t="s">
        <v>24</v>
      </c>
      <c r="E46" s="97" t="s">
        <v>52</v>
      </c>
      <c r="F46" s="109" t="s">
        <v>29</v>
      </c>
      <c r="G46" s="393">
        <v>286</v>
      </c>
      <c r="H46" s="393">
        <v>95</v>
      </c>
      <c r="I46" s="393">
        <v>381</v>
      </c>
      <c r="J46" s="99">
        <v>1.81</v>
      </c>
      <c r="K46" s="135">
        <f t="shared" si="3"/>
        <v>75.065616797900262</v>
      </c>
      <c r="L46" s="135">
        <f t="shared" si="4"/>
        <v>201.6574585635359</v>
      </c>
      <c r="M46" s="202">
        <v>151.80000000000001</v>
      </c>
      <c r="N46" s="461">
        <v>0.111</v>
      </c>
      <c r="O46" s="413"/>
      <c r="P46" s="414"/>
      <c r="R46" s="204"/>
      <c r="S46" s="204"/>
      <c r="T46" s="204"/>
      <c r="U46" s="204"/>
      <c r="V46" s="204"/>
      <c r="W46" s="204"/>
    </row>
    <row r="47" spans="1:23" x14ac:dyDescent="0.25">
      <c r="A47" s="97">
        <v>25</v>
      </c>
      <c r="B47" s="96" t="s">
        <v>24</v>
      </c>
      <c r="C47" s="96" t="s">
        <v>808</v>
      </c>
      <c r="D47" s="96" t="s">
        <v>24</v>
      </c>
      <c r="E47" s="97" t="s">
        <v>56</v>
      </c>
      <c r="F47" s="109" t="s">
        <v>55</v>
      </c>
      <c r="G47" s="393">
        <v>116</v>
      </c>
      <c r="H47" s="393">
        <v>39</v>
      </c>
      <c r="I47" s="393">
        <v>154</v>
      </c>
      <c r="J47" s="99">
        <v>3.21</v>
      </c>
      <c r="K47" s="135">
        <f t="shared" si="3"/>
        <v>75.324675324675326</v>
      </c>
      <c r="L47" s="135">
        <f t="shared" si="4"/>
        <v>113.70716510903426</v>
      </c>
      <c r="M47" s="202">
        <v>90.6</v>
      </c>
      <c r="N47" s="461">
        <v>3.85E-2</v>
      </c>
      <c r="O47" s="413"/>
      <c r="P47" s="414"/>
      <c r="R47" s="204"/>
      <c r="S47" s="204"/>
      <c r="T47" s="204"/>
      <c r="U47" s="204"/>
      <c r="V47" s="204"/>
      <c r="W47" s="204"/>
    </row>
    <row r="48" spans="1:23" x14ac:dyDescent="0.25">
      <c r="A48" s="97">
        <v>26</v>
      </c>
      <c r="B48" s="96" t="s">
        <v>24</v>
      </c>
      <c r="C48" s="96" t="s">
        <v>806</v>
      </c>
      <c r="D48" s="96" t="s">
        <v>24</v>
      </c>
      <c r="E48" s="97" t="s">
        <v>57</v>
      </c>
      <c r="F48" s="109" t="s">
        <v>55</v>
      </c>
      <c r="G48" s="393">
        <v>97</v>
      </c>
      <c r="H48" s="393">
        <v>65</v>
      </c>
      <c r="I48" s="393">
        <v>162</v>
      </c>
      <c r="J48" s="99">
        <v>3.37</v>
      </c>
      <c r="K48" s="135">
        <f t="shared" si="3"/>
        <v>59.876543209876544</v>
      </c>
      <c r="L48" s="135">
        <f t="shared" si="4"/>
        <v>108.30860534124629</v>
      </c>
      <c r="M48" s="202">
        <v>90.4</v>
      </c>
      <c r="N48" s="461">
        <v>7.9699999999999993E-2</v>
      </c>
      <c r="O48" s="413"/>
      <c r="P48" s="414"/>
      <c r="R48" s="204"/>
      <c r="S48" s="204"/>
      <c r="T48" s="204"/>
      <c r="U48" s="204"/>
      <c r="V48" s="204"/>
      <c r="W48" s="204"/>
    </row>
    <row r="49" spans="1:23" x14ac:dyDescent="0.25">
      <c r="A49" s="97">
        <v>31</v>
      </c>
      <c r="B49" s="96" t="s">
        <v>24</v>
      </c>
      <c r="C49" s="96" t="s">
        <v>807</v>
      </c>
      <c r="D49" s="96" t="s">
        <v>24</v>
      </c>
      <c r="E49" s="97" t="s">
        <v>56</v>
      </c>
      <c r="F49" s="109" t="s">
        <v>61</v>
      </c>
      <c r="G49" s="393">
        <v>93</v>
      </c>
      <c r="H49" s="393">
        <v>31</v>
      </c>
      <c r="I49" s="393">
        <v>124</v>
      </c>
      <c r="J49" s="99">
        <v>3.24</v>
      </c>
      <c r="K49" s="135">
        <f t="shared" si="3"/>
        <v>75</v>
      </c>
      <c r="L49" s="135">
        <f t="shared" si="4"/>
        <v>112.65432098765432</v>
      </c>
      <c r="M49" s="202">
        <v>87.7</v>
      </c>
      <c r="N49" s="461">
        <v>3.1800000000000002E-2</v>
      </c>
      <c r="O49" s="413"/>
      <c r="P49" s="414"/>
      <c r="R49" s="204"/>
      <c r="S49" s="204"/>
      <c r="T49" s="204"/>
      <c r="U49" s="204"/>
      <c r="V49" s="204"/>
      <c r="W49" s="204"/>
    </row>
    <row r="50" spans="1:23" x14ac:dyDescent="0.25">
      <c r="A50" s="97">
        <v>32</v>
      </c>
      <c r="B50" s="96" t="s">
        <v>24</v>
      </c>
      <c r="C50" s="96" t="s">
        <v>805</v>
      </c>
      <c r="D50" s="96" t="s">
        <v>24</v>
      </c>
      <c r="E50" s="34" t="s">
        <v>57</v>
      </c>
      <c r="F50" s="109" t="s">
        <v>61</v>
      </c>
      <c r="G50" s="393">
        <v>88</v>
      </c>
      <c r="H50" s="393">
        <v>58</v>
      </c>
      <c r="I50" s="393">
        <v>146</v>
      </c>
      <c r="J50" s="99">
        <v>3.2</v>
      </c>
      <c r="K50" s="135">
        <f t="shared" si="3"/>
        <v>60.273972602739725</v>
      </c>
      <c r="L50" s="135">
        <f t="shared" si="4"/>
        <v>114.0625</v>
      </c>
      <c r="M50" s="202">
        <v>91</v>
      </c>
      <c r="N50" s="461">
        <v>4.5999999999999999E-2</v>
      </c>
      <c r="O50" s="413"/>
      <c r="P50" s="414"/>
      <c r="R50" s="204"/>
      <c r="S50" s="204"/>
      <c r="T50" s="204"/>
      <c r="U50" s="204"/>
      <c r="V50" s="204"/>
      <c r="W50" s="204"/>
    </row>
    <row r="51" spans="1:23" x14ac:dyDescent="0.25">
      <c r="A51" s="97">
        <v>36</v>
      </c>
      <c r="B51" s="96" t="s">
        <v>24</v>
      </c>
      <c r="C51" s="96" t="s">
        <v>811</v>
      </c>
      <c r="D51" s="96" t="s">
        <v>24</v>
      </c>
      <c r="E51" s="34" t="s">
        <v>52</v>
      </c>
      <c r="F51" s="109" t="s">
        <v>61</v>
      </c>
      <c r="G51" s="393">
        <v>271</v>
      </c>
      <c r="H51" s="393">
        <v>90</v>
      </c>
      <c r="I51" s="393">
        <v>362</v>
      </c>
      <c r="J51" s="457">
        <f>365/M51</f>
        <v>2.2530864197530862</v>
      </c>
      <c r="K51" s="135">
        <f t="shared" si="3"/>
        <v>74.861878453038671</v>
      </c>
      <c r="L51" s="135">
        <f t="shared" si="4"/>
        <v>162.00000000000003</v>
      </c>
      <c r="M51" s="202">
        <v>162</v>
      </c>
      <c r="N51" s="461">
        <v>9.5000000000000001E-2</v>
      </c>
      <c r="O51" s="413"/>
      <c r="P51" s="414"/>
      <c r="R51" s="204"/>
      <c r="S51" s="204"/>
      <c r="T51" s="204"/>
      <c r="U51" s="204"/>
      <c r="V51" s="204"/>
      <c r="W51" s="204"/>
    </row>
    <row r="52" spans="1:23" x14ac:dyDescent="0.25">
      <c r="A52" s="97">
        <v>37</v>
      </c>
      <c r="B52" s="96" t="s">
        <v>24</v>
      </c>
      <c r="C52" s="96" t="s">
        <v>809</v>
      </c>
      <c r="D52" s="96" t="s">
        <v>24</v>
      </c>
      <c r="E52" s="34" t="s">
        <v>65</v>
      </c>
      <c r="F52" s="109" t="s">
        <v>61</v>
      </c>
      <c r="G52" s="393">
        <v>208</v>
      </c>
      <c r="H52" s="393">
        <v>69</v>
      </c>
      <c r="I52" s="393">
        <v>278</v>
      </c>
      <c r="J52" s="457">
        <f>365/M52</f>
        <v>2.2530864197530862</v>
      </c>
      <c r="K52" s="135">
        <f t="shared" ref="K52:K79" si="5">G52/I52*100</f>
        <v>74.82014388489209</v>
      </c>
      <c r="L52" s="135">
        <f t="shared" si="4"/>
        <v>162.00000000000003</v>
      </c>
      <c r="M52" s="202">
        <v>162</v>
      </c>
      <c r="N52" s="461">
        <v>0.1</v>
      </c>
      <c r="O52" s="413"/>
      <c r="P52" s="414"/>
      <c r="R52" s="204"/>
      <c r="S52" s="204"/>
      <c r="T52" s="204"/>
      <c r="U52" s="204"/>
      <c r="V52" s="204"/>
      <c r="W52" s="204"/>
    </row>
    <row r="53" spans="1:23" x14ac:dyDescent="0.25">
      <c r="A53" s="97" t="s">
        <v>33</v>
      </c>
      <c r="B53" s="96" t="s">
        <v>24</v>
      </c>
      <c r="C53" s="96" t="s">
        <v>804</v>
      </c>
      <c r="D53" s="96" t="s">
        <v>24</v>
      </c>
      <c r="E53" s="34" t="s">
        <v>34</v>
      </c>
      <c r="F53" s="109" t="s">
        <v>29</v>
      </c>
      <c r="G53" s="97">
        <v>78</v>
      </c>
      <c r="H53" s="97">
        <v>0</v>
      </c>
      <c r="I53" s="393">
        <v>78</v>
      </c>
      <c r="J53" s="458">
        <v>4.47</v>
      </c>
      <c r="K53" s="135">
        <f t="shared" si="5"/>
        <v>100</v>
      </c>
      <c r="L53" s="135">
        <f t="shared" si="4"/>
        <v>81.655480984340045</v>
      </c>
      <c r="M53" s="202">
        <v>62.6</v>
      </c>
      <c r="N53" s="461">
        <v>2.5399999999999999E-2</v>
      </c>
      <c r="O53" s="413"/>
      <c r="P53" s="414"/>
      <c r="R53" s="204"/>
      <c r="S53" s="204"/>
      <c r="T53" s="204"/>
      <c r="U53" s="204"/>
      <c r="V53" s="204"/>
      <c r="W53" s="204"/>
    </row>
    <row r="54" spans="1:23" x14ac:dyDescent="0.25">
      <c r="A54" s="104">
        <v>68</v>
      </c>
      <c r="B54" s="102" t="s">
        <v>0</v>
      </c>
      <c r="C54" s="102" t="s">
        <v>799</v>
      </c>
      <c r="D54" s="102" t="s">
        <v>0</v>
      </c>
      <c r="E54" s="101" t="s">
        <v>846</v>
      </c>
      <c r="F54" s="112" t="s">
        <v>74</v>
      </c>
      <c r="G54" s="395">
        <v>133</v>
      </c>
      <c r="H54" s="395">
        <v>0</v>
      </c>
      <c r="I54" s="395">
        <v>133</v>
      </c>
      <c r="J54" s="459">
        <v>2.4249999999999998</v>
      </c>
      <c r="K54" s="135">
        <f t="shared" si="5"/>
        <v>100</v>
      </c>
      <c r="L54" s="135">
        <f t="shared" si="4"/>
        <v>150.51546391752578</v>
      </c>
      <c r="M54" s="202">
        <v>122.8</v>
      </c>
      <c r="N54" s="461">
        <v>2.3E-2</v>
      </c>
      <c r="O54" s="413"/>
      <c r="P54" s="414"/>
      <c r="R54" s="204"/>
      <c r="S54" s="204"/>
      <c r="T54" s="204"/>
      <c r="U54" s="204"/>
      <c r="V54" s="204"/>
      <c r="W54" s="204"/>
    </row>
    <row r="55" spans="1:23" x14ac:dyDescent="0.25">
      <c r="A55" s="104">
        <v>69</v>
      </c>
      <c r="B55" s="102" t="s">
        <v>0</v>
      </c>
      <c r="C55" s="102" t="s">
        <v>798</v>
      </c>
      <c r="D55" s="102" t="s">
        <v>0</v>
      </c>
      <c r="E55" s="101" t="s">
        <v>846</v>
      </c>
      <c r="F55" s="112" t="s">
        <v>92</v>
      </c>
      <c r="G55" s="395">
        <v>141</v>
      </c>
      <c r="H55" s="395">
        <v>0</v>
      </c>
      <c r="I55" s="395">
        <v>141</v>
      </c>
      <c r="J55" s="457">
        <f>365/M55</f>
        <v>2.943548387096774</v>
      </c>
      <c r="K55" s="59">
        <f t="shared" si="5"/>
        <v>100</v>
      </c>
      <c r="L55" s="135">
        <f t="shared" si="4"/>
        <v>124.00000000000001</v>
      </c>
      <c r="M55" s="202">
        <v>124</v>
      </c>
      <c r="N55" s="461">
        <v>2.35E-2</v>
      </c>
      <c r="O55" s="413"/>
      <c r="P55" s="414"/>
      <c r="R55" s="204"/>
      <c r="S55" s="204"/>
      <c r="T55" s="204"/>
      <c r="U55" s="204"/>
      <c r="V55" s="204"/>
      <c r="W55" s="204"/>
    </row>
    <row r="56" spans="1:23" ht="30" x14ac:dyDescent="0.25">
      <c r="A56" s="104">
        <v>70</v>
      </c>
      <c r="B56" s="102" t="s">
        <v>0</v>
      </c>
      <c r="C56" s="102" t="s">
        <v>800</v>
      </c>
      <c r="D56" s="102" t="s">
        <v>0</v>
      </c>
      <c r="E56" s="101" t="s">
        <v>846</v>
      </c>
      <c r="F56" s="112" t="s">
        <v>93</v>
      </c>
      <c r="G56" s="395">
        <v>136</v>
      </c>
      <c r="H56" s="395">
        <v>0</v>
      </c>
      <c r="I56" s="395">
        <v>136</v>
      </c>
      <c r="J56" s="103">
        <v>2.2999999999999998</v>
      </c>
      <c r="K56" s="135">
        <f t="shared" si="5"/>
        <v>100</v>
      </c>
      <c r="L56" s="135">
        <f t="shared" si="4"/>
        <v>158.69565217391306</v>
      </c>
      <c r="M56" s="202">
        <v>126</v>
      </c>
      <c r="N56" s="461">
        <v>0.02</v>
      </c>
      <c r="O56" s="413"/>
      <c r="P56" s="414"/>
      <c r="R56" s="204"/>
      <c r="S56" s="204"/>
      <c r="T56" s="204"/>
      <c r="U56" s="204"/>
      <c r="V56" s="204"/>
      <c r="W56" s="204"/>
    </row>
    <row r="57" spans="1:23" x14ac:dyDescent="0.25">
      <c r="A57" s="98">
        <v>63</v>
      </c>
      <c r="B57" s="75" t="s">
        <v>413</v>
      </c>
      <c r="C57" s="96" t="s">
        <v>222</v>
      </c>
      <c r="D57" s="75" t="s">
        <v>103</v>
      </c>
      <c r="E57" s="97" t="s">
        <v>87</v>
      </c>
      <c r="F57" s="110"/>
      <c r="G57" s="97">
        <v>1634</v>
      </c>
      <c r="H57" s="97">
        <v>0</v>
      </c>
      <c r="I57" s="394">
        <v>1634</v>
      </c>
      <c r="J57" s="100">
        <v>1</v>
      </c>
      <c r="K57" s="59">
        <f t="shared" si="5"/>
        <v>100</v>
      </c>
      <c r="L57" s="135">
        <f t="shared" si="4"/>
        <v>365</v>
      </c>
      <c r="M57" s="202">
        <v>360</v>
      </c>
      <c r="N57" s="461">
        <v>0.05</v>
      </c>
      <c r="O57" s="413"/>
      <c r="P57" s="414"/>
    </row>
    <row r="58" spans="1:23" x14ac:dyDescent="0.25">
      <c r="A58" s="98">
        <v>64</v>
      </c>
      <c r="B58" s="75" t="s">
        <v>413</v>
      </c>
      <c r="C58" s="96" t="s">
        <v>223</v>
      </c>
      <c r="D58" s="75" t="s">
        <v>103</v>
      </c>
      <c r="E58" s="97" t="s">
        <v>88</v>
      </c>
      <c r="F58" s="110"/>
      <c r="G58" s="97">
        <v>2019</v>
      </c>
      <c r="H58" s="393">
        <v>0</v>
      </c>
      <c r="I58" s="393">
        <v>2019</v>
      </c>
      <c r="J58" s="100">
        <v>1</v>
      </c>
      <c r="K58" s="59">
        <f t="shared" si="5"/>
        <v>100</v>
      </c>
      <c r="L58" s="135">
        <f t="shared" si="4"/>
        <v>365</v>
      </c>
      <c r="M58" s="202">
        <v>360</v>
      </c>
      <c r="N58" s="461">
        <v>0.05</v>
      </c>
      <c r="O58" s="413"/>
      <c r="P58" s="414"/>
    </row>
    <row r="59" spans="1:23" x14ac:dyDescent="0.25">
      <c r="A59" s="98">
        <v>65</v>
      </c>
      <c r="B59" s="75" t="s">
        <v>413</v>
      </c>
      <c r="C59" s="96" t="s">
        <v>219</v>
      </c>
      <c r="D59" s="75" t="s">
        <v>103</v>
      </c>
      <c r="E59" s="97" t="s">
        <v>89</v>
      </c>
      <c r="F59" s="110"/>
      <c r="G59" s="97">
        <v>0</v>
      </c>
      <c r="H59" s="393">
        <v>343</v>
      </c>
      <c r="I59" s="393">
        <v>343</v>
      </c>
      <c r="J59" s="100">
        <v>1</v>
      </c>
      <c r="K59" s="135">
        <f t="shared" si="5"/>
        <v>0</v>
      </c>
      <c r="L59" s="135">
        <f t="shared" si="4"/>
        <v>365</v>
      </c>
      <c r="N59" s="461">
        <v>0.1</v>
      </c>
      <c r="R59" s="204"/>
      <c r="S59" s="204"/>
      <c r="T59" s="204"/>
      <c r="U59" s="204"/>
      <c r="V59" s="204"/>
      <c r="W59" s="204"/>
    </row>
    <row r="60" spans="1:23" x14ac:dyDescent="0.25">
      <c r="A60" s="98">
        <v>66</v>
      </c>
      <c r="B60" s="75" t="s">
        <v>413</v>
      </c>
      <c r="C60" s="96" t="s">
        <v>225</v>
      </c>
      <c r="D60" s="75" t="s">
        <v>103</v>
      </c>
      <c r="E60" s="97" t="s">
        <v>90</v>
      </c>
      <c r="F60" s="110"/>
      <c r="G60" s="97">
        <v>0</v>
      </c>
      <c r="H60" s="393">
        <v>277</v>
      </c>
      <c r="I60" s="393">
        <v>277</v>
      </c>
      <c r="J60" s="100">
        <v>1</v>
      </c>
      <c r="K60" s="135">
        <f t="shared" si="5"/>
        <v>0</v>
      </c>
      <c r="L60" s="135">
        <f t="shared" si="4"/>
        <v>365</v>
      </c>
      <c r="N60" s="461">
        <v>0.1</v>
      </c>
      <c r="R60" s="204"/>
      <c r="S60" s="204"/>
      <c r="T60" s="204"/>
      <c r="U60" s="204"/>
      <c r="V60" s="204"/>
      <c r="W60" s="204"/>
    </row>
    <row r="61" spans="1:23" x14ac:dyDescent="0.25">
      <c r="A61" s="98">
        <v>77</v>
      </c>
      <c r="B61" s="75" t="s">
        <v>413</v>
      </c>
      <c r="C61" s="96" t="s">
        <v>220</v>
      </c>
      <c r="D61" s="75" t="s">
        <v>103</v>
      </c>
      <c r="E61" s="97" t="s">
        <v>99</v>
      </c>
      <c r="F61" s="110"/>
      <c r="G61" s="393">
        <v>981</v>
      </c>
      <c r="H61" s="393">
        <v>0</v>
      </c>
      <c r="I61" s="393">
        <v>981</v>
      </c>
      <c r="J61" s="100">
        <v>1</v>
      </c>
      <c r="K61" s="135">
        <f t="shared" si="5"/>
        <v>100</v>
      </c>
      <c r="L61" s="135">
        <f t="shared" si="4"/>
        <v>365</v>
      </c>
      <c r="M61" s="202">
        <v>280</v>
      </c>
      <c r="N61" s="461">
        <v>0.05</v>
      </c>
      <c r="R61" s="204"/>
      <c r="S61" s="204"/>
      <c r="T61" s="204"/>
      <c r="U61" s="204"/>
      <c r="V61" s="204"/>
      <c r="W61" s="204"/>
    </row>
    <row r="62" spans="1:23" x14ac:dyDescent="0.25">
      <c r="A62" s="98">
        <v>78</v>
      </c>
      <c r="B62" s="75" t="s">
        <v>413</v>
      </c>
      <c r="C62" s="96" t="s">
        <v>221</v>
      </c>
      <c r="D62" s="75" t="s">
        <v>103</v>
      </c>
      <c r="E62" s="97" t="s">
        <v>100</v>
      </c>
      <c r="F62" s="110"/>
      <c r="G62" s="393">
        <v>1786</v>
      </c>
      <c r="H62" s="393">
        <v>0</v>
      </c>
      <c r="I62" s="393">
        <v>1786</v>
      </c>
      <c r="J62" s="100">
        <v>1</v>
      </c>
      <c r="K62" s="59">
        <f t="shared" si="5"/>
        <v>100</v>
      </c>
      <c r="L62" s="135">
        <f t="shared" si="4"/>
        <v>365</v>
      </c>
      <c r="M62" s="202">
        <v>273</v>
      </c>
      <c r="N62" s="461">
        <v>0.05</v>
      </c>
    </row>
    <row r="63" spans="1:23" x14ac:dyDescent="0.25">
      <c r="A63" s="98">
        <v>79</v>
      </c>
      <c r="B63" s="75" t="s">
        <v>413</v>
      </c>
      <c r="C63" s="96" t="s">
        <v>218</v>
      </c>
      <c r="D63" s="75" t="s">
        <v>103</v>
      </c>
      <c r="E63" s="97" t="s">
        <v>101</v>
      </c>
      <c r="F63" s="110"/>
      <c r="G63" s="393">
        <v>31</v>
      </c>
      <c r="H63" s="393">
        <v>176</v>
      </c>
      <c r="I63" s="393">
        <v>207</v>
      </c>
      <c r="J63" s="457">
        <f>365/M63</f>
        <v>1.6294642857142858</v>
      </c>
      <c r="K63" s="135">
        <f t="shared" si="5"/>
        <v>14.975845410628018</v>
      </c>
      <c r="L63" s="135">
        <f t="shared" si="4"/>
        <v>224</v>
      </c>
      <c r="M63" s="202">
        <v>224</v>
      </c>
      <c r="N63" s="461">
        <v>0.11</v>
      </c>
      <c r="R63" s="204"/>
      <c r="S63" s="204"/>
      <c r="T63" s="204"/>
      <c r="U63" s="204"/>
      <c r="V63" s="204"/>
      <c r="W63" s="204"/>
    </row>
    <row r="64" spans="1:23" x14ac:dyDescent="0.25">
      <c r="A64" s="98">
        <v>80</v>
      </c>
      <c r="B64" s="75" t="s">
        <v>413</v>
      </c>
      <c r="C64" s="96" t="s">
        <v>224</v>
      </c>
      <c r="D64" s="75" t="s">
        <v>103</v>
      </c>
      <c r="E64" s="97" t="s">
        <v>102</v>
      </c>
      <c r="F64" s="110"/>
      <c r="G64" s="393">
        <v>16</v>
      </c>
      <c r="H64" s="393">
        <v>66</v>
      </c>
      <c r="I64" s="393">
        <v>82</v>
      </c>
      <c r="J64" s="100">
        <v>1</v>
      </c>
      <c r="K64" s="135">
        <f t="shared" si="5"/>
        <v>19.512195121951219</v>
      </c>
      <c r="L64" s="135">
        <f t="shared" si="4"/>
        <v>365</v>
      </c>
      <c r="M64" s="202">
        <v>161</v>
      </c>
      <c r="N64" s="461">
        <v>0.1</v>
      </c>
      <c r="R64" s="204"/>
      <c r="S64" s="204"/>
      <c r="T64" s="204"/>
      <c r="U64" s="204"/>
      <c r="V64" s="204"/>
      <c r="W64" s="204"/>
    </row>
    <row r="65" spans="1:23" x14ac:dyDescent="0.25">
      <c r="A65" s="98">
        <v>58</v>
      </c>
      <c r="B65" s="75" t="s">
        <v>413</v>
      </c>
      <c r="C65" s="96" t="s">
        <v>227</v>
      </c>
      <c r="D65" s="75" t="s">
        <v>2</v>
      </c>
      <c r="E65" s="97" t="s">
        <v>81</v>
      </c>
      <c r="F65" s="110"/>
      <c r="G65" s="97">
        <v>123</v>
      </c>
      <c r="H65" s="97">
        <v>0</v>
      </c>
      <c r="I65" s="97">
        <v>123</v>
      </c>
      <c r="J65" s="100">
        <v>2</v>
      </c>
      <c r="K65" s="135">
        <f t="shared" si="5"/>
        <v>100</v>
      </c>
      <c r="L65" s="135">
        <f t="shared" si="4"/>
        <v>182.5</v>
      </c>
      <c r="M65" s="202">
        <v>168</v>
      </c>
      <c r="N65" s="461">
        <v>0.16800000000000001</v>
      </c>
      <c r="R65" s="204"/>
      <c r="S65" s="204"/>
      <c r="T65" s="204"/>
      <c r="U65" s="204"/>
      <c r="V65" s="204"/>
      <c r="W65" s="204"/>
    </row>
    <row r="66" spans="1:23" x14ac:dyDescent="0.25">
      <c r="A66" s="98">
        <v>74</v>
      </c>
      <c r="B66" s="75" t="s">
        <v>413</v>
      </c>
      <c r="C66" s="96" t="s">
        <v>797</v>
      </c>
      <c r="D66" s="75" t="s">
        <v>2</v>
      </c>
      <c r="E66" s="97" t="s">
        <v>847</v>
      </c>
      <c r="F66" s="110"/>
      <c r="G66" s="393">
        <v>20</v>
      </c>
      <c r="H66" s="393">
        <v>0</v>
      </c>
      <c r="I66" s="393">
        <v>20</v>
      </c>
      <c r="J66" s="99">
        <v>5</v>
      </c>
      <c r="K66" s="135">
        <f t="shared" si="5"/>
        <v>100</v>
      </c>
      <c r="L66" s="135">
        <f t="shared" si="4"/>
        <v>73</v>
      </c>
      <c r="M66" s="202">
        <v>45</v>
      </c>
      <c r="N66" s="461">
        <v>0.05</v>
      </c>
      <c r="R66" s="204"/>
      <c r="S66" s="204"/>
      <c r="T66" s="204"/>
      <c r="U66" s="204"/>
      <c r="V66" s="204"/>
      <c r="W66" s="204"/>
    </row>
    <row r="67" spans="1:23" x14ac:dyDescent="0.25">
      <c r="A67" s="98">
        <v>59</v>
      </c>
      <c r="B67" s="75" t="s">
        <v>413</v>
      </c>
      <c r="C67" s="96" t="s">
        <v>230</v>
      </c>
      <c r="D67" s="75" t="s">
        <v>9</v>
      </c>
      <c r="E67" s="97" t="s">
        <v>84</v>
      </c>
      <c r="F67" s="110"/>
      <c r="G67" s="403">
        <v>1141</v>
      </c>
      <c r="H67" s="97">
        <v>0</v>
      </c>
      <c r="I67" s="403">
        <v>1141</v>
      </c>
      <c r="J67" s="100">
        <v>1</v>
      </c>
      <c r="K67" s="135">
        <f t="shared" si="5"/>
        <v>100</v>
      </c>
      <c r="L67" s="135">
        <f t="shared" si="4"/>
        <v>365</v>
      </c>
      <c r="M67" s="202">
        <v>476</v>
      </c>
      <c r="N67" s="461">
        <v>0.125</v>
      </c>
      <c r="R67" s="204"/>
      <c r="S67" s="204"/>
      <c r="T67" s="204"/>
      <c r="U67" s="204"/>
      <c r="V67" s="204"/>
      <c r="W67" s="204"/>
    </row>
    <row r="68" spans="1:23" x14ac:dyDescent="0.25">
      <c r="A68" s="98">
        <v>62</v>
      </c>
      <c r="B68" s="75" t="s">
        <v>413</v>
      </c>
      <c r="C68" s="96" t="s">
        <v>796</v>
      </c>
      <c r="D68" s="75" t="s">
        <v>9</v>
      </c>
      <c r="E68" s="97" t="s">
        <v>86</v>
      </c>
      <c r="F68" s="110"/>
      <c r="G68" s="403">
        <v>1394</v>
      </c>
      <c r="H68" s="97">
        <v>0</v>
      </c>
      <c r="I68" s="403">
        <v>1394</v>
      </c>
      <c r="J68" s="97">
        <v>1</v>
      </c>
      <c r="K68" s="135">
        <f t="shared" si="5"/>
        <v>100</v>
      </c>
      <c r="L68" s="135">
        <f t="shared" si="4"/>
        <v>365</v>
      </c>
      <c r="M68" s="202">
        <v>301</v>
      </c>
      <c r="N68" s="461">
        <v>0.13500000000000001</v>
      </c>
      <c r="R68" s="204"/>
      <c r="S68" s="204"/>
      <c r="T68" s="204"/>
      <c r="U68" s="204"/>
      <c r="V68" s="204"/>
      <c r="W68" s="204"/>
    </row>
    <row r="69" spans="1:23" x14ac:dyDescent="0.25">
      <c r="A69" s="98">
        <v>67</v>
      </c>
      <c r="B69" s="75" t="s">
        <v>413</v>
      </c>
      <c r="C69" s="96" t="s">
        <v>228</v>
      </c>
      <c r="D69" s="75" t="s">
        <v>9</v>
      </c>
      <c r="E69" s="97" t="s">
        <v>91</v>
      </c>
      <c r="F69" s="110"/>
      <c r="G69" s="393">
        <v>118</v>
      </c>
      <c r="H69" s="393">
        <v>1061</v>
      </c>
      <c r="I69" s="393">
        <v>1179</v>
      </c>
      <c r="J69" s="100">
        <v>1</v>
      </c>
      <c r="K69" s="135">
        <f t="shared" si="5"/>
        <v>10.008481764206955</v>
      </c>
      <c r="L69" s="135">
        <f t="shared" si="4"/>
        <v>365</v>
      </c>
      <c r="M69" s="202">
        <v>420</v>
      </c>
      <c r="N69" s="461">
        <v>0.05</v>
      </c>
      <c r="R69" s="204"/>
      <c r="S69" s="204"/>
      <c r="T69" s="204"/>
      <c r="U69" s="204"/>
      <c r="V69" s="204"/>
      <c r="W69" s="204"/>
    </row>
    <row r="70" spans="1:23" x14ac:dyDescent="0.25">
      <c r="A70" s="98">
        <v>75</v>
      </c>
      <c r="B70" s="75" t="s">
        <v>413</v>
      </c>
      <c r="C70" s="96" t="s">
        <v>229</v>
      </c>
      <c r="D70" s="75" t="s">
        <v>9</v>
      </c>
      <c r="E70" s="97" t="s">
        <v>97</v>
      </c>
      <c r="F70" s="110"/>
      <c r="G70" s="403">
        <v>301</v>
      </c>
      <c r="H70" s="97">
        <v>0</v>
      </c>
      <c r="I70" s="403">
        <v>301</v>
      </c>
      <c r="J70" s="99">
        <v>6.5</v>
      </c>
      <c r="K70" s="135">
        <f t="shared" si="5"/>
        <v>100</v>
      </c>
      <c r="L70" s="135">
        <f t="shared" si="4"/>
        <v>56.153846153846153</v>
      </c>
      <c r="M70" s="202">
        <v>167</v>
      </c>
      <c r="N70" s="461">
        <v>5.5E-2</v>
      </c>
      <c r="R70" s="204"/>
      <c r="S70" s="204"/>
      <c r="T70" s="204"/>
      <c r="U70" s="204"/>
      <c r="V70" s="204"/>
      <c r="W70" s="204"/>
    </row>
    <row r="71" spans="1:23" x14ac:dyDescent="0.25">
      <c r="A71" s="98">
        <v>76</v>
      </c>
      <c r="B71" s="75" t="s">
        <v>413</v>
      </c>
      <c r="C71" s="96" t="s">
        <v>231</v>
      </c>
      <c r="D71" s="75" t="s">
        <v>9</v>
      </c>
      <c r="E71" s="97" t="s">
        <v>98</v>
      </c>
      <c r="F71" s="110"/>
      <c r="G71" s="403">
        <v>357</v>
      </c>
      <c r="H71" s="97">
        <v>0</v>
      </c>
      <c r="I71" s="403">
        <v>357</v>
      </c>
      <c r="J71" s="99">
        <v>5.9</v>
      </c>
      <c r="K71" s="59">
        <f t="shared" si="5"/>
        <v>100</v>
      </c>
      <c r="L71" s="135">
        <f t="shared" si="4"/>
        <v>61.86440677966101</v>
      </c>
      <c r="M71" s="202">
        <v>149</v>
      </c>
      <c r="N71" s="461">
        <v>6.3E-2</v>
      </c>
    </row>
    <row r="72" spans="1:23" x14ac:dyDescent="0.25">
      <c r="A72" s="98">
        <v>56</v>
      </c>
      <c r="B72" s="75" t="s">
        <v>413</v>
      </c>
      <c r="C72" s="96" t="s">
        <v>794</v>
      </c>
      <c r="D72" s="75" t="s">
        <v>23</v>
      </c>
      <c r="E72" s="97" t="s">
        <v>79</v>
      </c>
      <c r="F72" s="110"/>
      <c r="G72" s="97">
        <v>1445</v>
      </c>
      <c r="H72" s="97">
        <v>0</v>
      </c>
      <c r="I72" s="97">
        <v>1445</v>
      </c>
      <c r="J72" s="99">
        <v>1.5</v>
      </c>
      <c r="K72" s="135">
        <f t="shared" si="5"/>
        <v>100</v>
      </c>
      <c r="L72" s="135">
        <f t="shared" si="4"/>
        <v>243.33333333333334</v>
      </c>
      <c r="M72" s="202">
        <v>203</v>
      </c>
      <c r="N72" s="461">
        <v>3.9E-2</v>
      </c>
      <c r="R72" s="204"/>
      <c r="S72" s="204"/>
      <c r="T72" s="204"/>
      <c r="U72" s="204"/>
      <c r="V72" s="204"/>
      <c r="W72" s="204"/>
    </row>
    <row r="73" spans="1:23" x14ac:dyDescent="0.25">
      <c r="A73" s="98">
        <v>72</v>
      </c>
      <c r="B73" s="75" t="s">
        <v>413</v>
      </c>
      <c r="C73" s="96" t="s">
        <v>795</v>
      </c>
      <c r="D73" s="75" t="s">
        <v>23</v>
      </c>
      <c r="E73" s="97" t="s">
        <v>95</v>
      </c>
      <c r="F73" s="110"/>
      <c r="G73" s="393">
        <v>816</v>
      </c>
      <c r="H73" s="393">
        <v>0</v>
      </c>
      <c r="I73" s="393">
        <v>816</v>
      </c>
      <c r="J73" s="99">
        <v>1.5</v>
      </c>
      <c r="K73" s="59">
        <f t="shared" si="5"/>
        <v>100</v>
      </c>
      <c r="L73" s="135">
        <f t="shared" si="4"/>
        <v>243.33333333333334</v>
      </c>
      <c r="M73" s="202">
        <v>206</v>
      </c>
      <c r="N73" s="461">
        <v>4.3999999999999997E-2</v>
      </c>
    </row>
    <row r="74" spans="1:23" x14ac:dyDescent="0.25">
      <c r="A74" s="98">
        <v>57</v>
      </c>
      <c r="B74" s="75" t="s">
        <v>413</v>
      </c>
      <c r="C74" s="96" t="s">
        <v>212</v>
      </c>
      <c r="D74" s="75" t="s">
        <v>1</v>
      </c>
      <c r="E74" s="97" t="s">
        <v>80</v>
      </c>
      <c r="F74" s="110"/>
      <c r="G74" s="216">
        <f>R74*365/L74</f>
        <v>400.06</v>
      </c>
      <c r="H74" s="97">
        <v>0</v>
      </c>
      <c r="I74" s="216">
        <f>R74*365/L74</f>
        <v>400.06</v>
      </c>
      <c r="J74" s="99">
        <v>0.83</v>
      </c>
      <c r="K74" s="59">
        <f t="shared" si="5"/>
        <v>100</v>
      </c>
      <c r="L74" s="135">
        <f t="shared" si="4"/>
        <v>439.75903614457832</v>
      </c>
      <c r="M74" s="202">
        <v>175</v>
      </c>
      <c r="N74" s="461">
        <v>0.125</v>
      </c>
      <c r="R74" s="399">
        <v>482</v>
      </c>
      <c r="S74" s="399">
        <v>0</v>
      </c>
      <c r="T74" s="399">
        <v>482</v>
      </c>
      <c r="U74" s="400">
        <v>0.83</v>
      </c>
      <c r="V74" s="402">
        <f>R74/T74*100</f>
        <v>100</v>
      </c>
      <c r="W74" s="402">
        <f>365/U74</f>
        <v>439.75903614457832</v>
      </c>
    </row>
    <row r="75" spans="1:23" x14ac:dyDescent="0.25">
      <c r="A75" s="98">
        <v>73</v>
      </c>
      <c r="B75" s="75" t="s">
        <v>413</v>
      </c>
      <c r="C75" s="96" t="s">
        <v>213</v>
      </c>
      <c r="D75" s="75" t="s">
        <v>1</v>
      </c>
      <c r="E75" s="97" t="s">
        <v>96</v>
      </c>
      <c r="F75" s="110"/>
      <c r="G75" s="393">
        <v>89</v>
      </c>
      <c r="H75" s="393">
        <v>0</v>
      </c>
      <c r="I75" s="393">
        <v>89</v>
      </c>
      <c r="J75" s="99">
        <v>2</v>
      </c>
      <c r="K75" s="135">
        <f t="shared" si="5"/>
        <v>100</v>
      </c>
      <c r="L75" s="135">
        <f t="shared" si="4"/>
        <v>182.5</v>
      </c>
      <c r="M75" s="202">
        <v>140</v>
      </c>
      <c r="N75" s="461">
        <v>0.04</v>
      </c>
      <c r="R75" s="200"/>
      <c r="S75" s="200"/>
      <c r="T75" s="200"/>
      <c r="U75" s="200"/>
      <c r="V75" s="200"/>
      <c r="W75" s="200"/>
    </row>
    <row r="76" spans="1:23" x14ac:dyDescent="0.25">
      <c r="A76" s="98">
        <v>53</v>
      </c>
      <c r="B76" s="75" t="s">
        <v>413</v>
      </c>
      <c r="C76" s="96" t="s">
        <v>211</v>
      </c>
      <c r="D76" s="75" t="s">
        <v>22</v>
      </c>
      <c r="E76" s="97" t="s">
        <v>77</v>
      </c>
      <c r="F76" s="96"/>
      <c r="G76" s="97">
        <v>771</v>
      </c>
      <c r="H76" s="97">
        <v>0</v>
      </c>
      <c r="I76" s="97">
        <v>771</v>
      </c>
      <c r="J76" s="99">
        <v>0</v>
      </c>
      <c r="K76" s="135">
        <f t="shared" si="5"/>
        <v>100</v>
      </c>
      <c r="L76" s="190">
        <v>0</v>
      </c>
      <c r="M76" s="202">
        <v>325</v>
      </c>
      <c r="N76" s="461">
        <v>4.2999999999999997E-2</v>
      </c>
      <c r="R76" s="200"/>
      <c r="S76" s="200"/>
      <c r="T76" s="200"/>
      <c r="U76" s="200"/>
      <c r="V76" s="200"/>
      <c r="W76" s="200"/>
    </row>
    <row r="77" spans="1:23" x14ac:dyDescent="0.25">
      <c r="A77" s="98">
        <v>54</v>
      </c>
      <c r="B77" s="75" t="s">
        <v>413</v>
      </c>
      <c r="C77" s="96" t="s">
        <v>848</v>
      </c>
      <c r="D77" s="75" t="s">
        <v>22</v>
      </c>
      <c r="E77" s="97" t="s">
        <v>78</v>
      </c>
      <c r="F77" s="110" t="s">
        <v>29</v>
      </c>
      <c r="G77" s="97">
        <v>875</v>
      </c>
      <c r="H77" s="97">
        <v>0</v>
      </c>
      <c r="I77" s="97">
        <v>875</v>
      </c>
      <c r="J77" s="99">
        <v>0</v>
      </c>
      <c r="K77" s="135">
        <f t="shared" si="5"/>
        <v>100</v>
      </c>
      <c r="L77" s="190">
        <v>0</v>
      </c>
      <c r="M77" s="202">
        <v>305.89999999999998</v>
      </c>
      <c r="N77" s="461">
        <v>6.0999999999999999E-2</v>
      </c>
      <c r="R77" s="204"/>
      <c r="S77" s="204"/>
      <c r="T77" s="204"/>
      <c r="U77" s="204"/>
      <c r="V77" s="204"/>
      <c r="W77" s="204"/>
    </row>
    <row r="78" spans="1:23" x14ac:dyDescent="0.25">
      <c r="A78" s="98">
        <v>55</v>
      </c>
      <c r="B78" s="75" t="s">
        <v>413</v>
      </c>
      <c r="C78" s="96" t="s">
        <v>843</v>
      </c>
      <c r="D78" s="75" t="s">
        <v>22</v>
      </c>
      <c r="E78" s="97" t="s">
        <v>78</v>
      </c>
      <c r="F78" s="110" t="s">
        <v>61</v>
      </c>
      <c r="G78" s="216">
        <f>R78*365/L78</f>
        <v>1179.92</v>
      </c>
      <c r="H78" s="97">
        <v>0</v>
      </c>
      <c r="I78" s="216">
        <f>R78*365/L78</f>
        <v>1179.92</v>
      </c>
      <c r="J78" s="99">
        <v>0.98</v>
      </c>
      <c r="K78" s="135">
        <f t="shared" si="5"/>
        <v>100</v>
      </c>
      <c r="L78" s="135">
        <f>365/J78</f>
        <v>372.44897959183675</v>
      </c>
      <c r="M78" s="202">
        <v>342</v>
      </c>
      <c r="N78" s="461">
        <v>0.1</v>
      </c>
      <c r="R78" s="399">
        <v>1204</v>
      </c>
      <c r="S78" s="399">
        <v>0</v>
      </c>
      <c r="T78" s="399">
        <v>1204</v>
      </c>
      <c r="U78" s="400">
        <v>0.98</v>
      </c>
      <c r="V78" s="402">
        <f>R78/T78*100</f>
        <v>100</v>
      </c>
      <c r="W78" s="402">
        <f>365/U78</f>
        <v>372.44897959183675</v>
      </c>
    </row>
    <row r="79" spans="1:23" x14ac:dyDescent="0.25">
      <c r="A79" s="98">
        <v>71</v>
      </c>
      <c r="B79" s="75" t="s">
        <v>413</v>
      </c>
      <c r="C79" s="96" t="s">
        <v>235</v>
      </c>
      <c r="D79" s="75" t="s">
        <v>0</v>
      </c>
      <c r="E79" s="97" t="s">
        <v>94</v>
      </c>
      <c r="F79" s="110"/>
      <c r="G79" s="393">
        <v>159</v>
      </c>
      <c r="H79" s="393">
        <v>0</v>
      </c>
      <c r="I79" s="393">
        <v>159</v>
      </c>
      <c r="J79" s="99">
        <v>2.14</v>
      </c>
      <c r="K79" s="135">
        <f t="shared" si="5"/>
        <v>100</v>
      </c>
      <c r="L79" s="135">
        <f>365/J79</f>
        <v>170.56074766355138</v>
      </c>
      <c r="M79" s="202">
        <v>91</v>
      </c>
      <c r="N79" s="461">
        <v>4.1599999999999998E-2</v>
      </c>
      <c r="R79" s="204"/>
      <c r="S79" s="204"/>
      <c r="T79" s="204"/>
      <c r="U79" s="204"/>
      <c r="V79" s="204"/>
      <c r="W79" s="204"/>
    </row>
    <row r="86" spans="1:1" x14ac:dyDescent="0.25">
      <c r="A86" s="6"/>
    </row>
    <row r="95" spans="1:1" x14ac:dyDescent="0.25">
      <c r="A95" s="6"/>
    </row>
  </sheetData>
  <sortState ref="A1:W95">
    <sortCondition ref="B2:B79"/>
  </sortState>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20"/>
  <dimension ref="A1:AA91"/>
  <sheetViews>
    <sheetView showGridLines="0" tabSelected="1" topLeftCell="A4" zoomScale="80" zoomScaleNormal="80" workbookViewId="0">
      <selection activeCell="D12" sqref="D12"/>
    </sheetView>
  </sheetViews>
  <sheetFormatPr baseColWidth="10" defaultRowHeight="15" x14ac:dyDescent="0.25"/>
  <cols>
    <col min="1" max="1" width="2.28515625" customWidth="1"/>
    <col min="2" max="2" width="65.85546875" customWidth="1"/>
    <col min="3" max="7" width="18.42578125" customWidth="1"/>
    <col min="8" max="8" width="6.5703125" customWidth="1"/>
    <col min="10" max="10" width="9.7109375" customWidth="1"/>
    <col min="11" max="11" width="7.42578125" customWidth="1"/>
    <col min="12" max="12" width="7.85546875" customWidth="1"/>
    <col min="13" max="13" width="20.28515625" customWidth="1"/>
    <col min="14" max="14" width="23.140625" customWidth="1"/>
    <col min="15" max="15" width="20.28515625" customWidth="1"/>
    <col min="16" max="16" width="22" customWidth="1"/>
    <col min="17" max="17" width="20.28515625" customWidth="1"/>
    <col min="18" max="18" width="17.28515625" customWidth="1"/>
    <col min="19" max="19" width="22.140625" customWidth="1"/>
    <col min="20" max="20" width="18" customWidth="1"/>
    <col min="21" max="21" width="19.42578125" customWidth="1"/>
    <col min="22" max="22" width="18.28515625" customWidth="1"/>
    <col min="23" max="23" width="17.7109375" customWidth="1"/>
    <col min="24" max="24" width="21.7109375" customWidth="1"/>
    <col min="25" max="25" width="16.42578125" customWidth="1"/>
    <col min="26" max="26" width="17.28515625" customWidth="1"/>
    <col min="27" max="27" width="17.140625" customWidth="1"/>
  </cols>
  <sheetData>
    <row r="1" spans="1:17" ht="18.75" x14ac:dyDescent="0.3">
      <c r="A1" s="225" t="s">
        <v>954</v>
      </c>
      <c r="M1" s="225" t="s">
        <v>948</v>
      </c>
    </row>
    <row r="3" spans="1:17" x14ac:dyDescent="0.25">
      <c r="B3" s="72"/>
      <c r="C3" s="589" t="s">
        <v>949</v>
      </c>
      <c r="D3" s="589" t="s">
        <v>950</v>
      </c>
      <c r="E3" s="589" t="s">
        <v>951</v>
      </c>
      <c r="F3" s="589" t="s">
        <v>952</v>
      </c>
      <c r="G3" s="589" t="s">
        <v>953</v>
      </c>
      <c r="M3" s="589" t="s">
        <v>949</v>
      </c>
      <c r="N3" s="589" t="s">
        <v>950</v>
      </c>
      <c r="O3" s="589" t="s">
        <v>951</v>
      </c>
      <c r="P3" s="589" t="s">
        <v>952</v>
      </c>
      <c r="Q3" s="589" t="s">
        <v>953</v>
      </c>
    </row>
    <row r="4" spans="1:17" ht="75" customHeight="1" x14ac:dyDescent="0.25">
      <c r="B4" s="72"/>
      <c r="C4" s="590"/>
      <c r="D4" s="593"/>
      <c r="E4" s="593"/>
      <c r="F4" s="593"/>
      <c r="G4" s="593"/>
      <c r="M4" s="590"/>
      <c r="N4" s="593"/>
      <c r="O4" s="593"/>
      <c r="P4" s="593"/>
      <c r="Q4" s="593"/>
    </row>
    <row r="5" spans="1:17" x14ac:dyDescent="0.25">
      <c r="B5" s="72"/>
      <c r="C5" s="115" t="s">
        <v>135</v>
      </c>
      <c r="D5" s="115" t="s">
        <v>135</v>
      </c>
      <c r="E5" s="115" t="s">
        <v>135</v>
      </c>
      <c r="F5" s="115" t="s">
        <v>135</v>
      </c>
      <c r="G5" s="115" t="s">
        <v>135</v>
      </c>
      <c r="M5" s="261" t="s">
        <v>135</v>
      </c>
      <c r="N5" s="261" t="s">
        <v>135</v>
      </c>
      <c r="O5" s="261" t="s">
        <v>135</v>
      </c>
      <c r="P5" s="261" t="s">
        <v>135</v>
      </c>
      <c r="Q5" s="261" t="s">
        <v>135</v>
      </c>
    </row>
    <row r="6" spans="1:17" x14ac:dyDescent="0.25">
      <c r="B6" s="200" t="s">
        <v>498</v>
      </c>
      <c r="C6" s="507">
        <f>Emissions!$E$94*17/14</f>
        <v>7670.4355980000009</v>
      </c>
      <c r="D6" s="591"/>
      <c r="E6" s="591"/>
      <c r="F6" s="591"/>
      <c r="G6" s="591"/>
      <c r="J6" s="254"/>
      <c r="K6" s="254"/>
      <c r="M6" s="507">
        <f ca="1">Emissions!$E$440*17/14</f>
        <v>5752.8266985000009</v>
      </c>
      <c r="N6" s="591"/>
      <c r="O6" s="591"/>
      <c r="P6" s="591"/>
      <c r="Q6" s="591"/>
    </row>
    <row r="7" spans="1:17" x14ac:dyDescent="0.25">
      <c r="B7" s="200" t="s">
        <v>410</v>
      </c>
      <c r="C7" s="507">
        <f ca="1">Emissions!$E$150*17/14</f>
        <v>0</v>
      </c>
      <c r="D7" s="592"/>
      <c r="E7" s="592"/>
      <c r="F7" s="592"/>
      <c r="G7" s="592"/>
      <c r="M7" s="507">
        <f ca="1">Emissions!$E$466*17/14</f>
        <v>5541.8897195550016</v>
      </c>
      <c r="N7" s="592"/>
      <c r="O7" s="592"/>
      <c r="P7" s="592"/>
      <c r="Q7" s="592"/>
    </row>
    <row r="8" spans="1:17" x14ac:dyDescent="0.25">
      <c r="B8" s="200" t="s">
        <v>492</v>
      </c>
      <c r="C8" s="507">
        <f ca="1">Emissions!$E$195*17/14</f>
        <v>1380.7573035490084</v>
      </c>
      <c r="D8" s="592"/>
      <c r="E8" s="592"/>
      <c r="F8" s="592"/>
      <c r="G8" s="592"/>
      <c r="M8" s="507">
        <f ca="1">Emissions!$E$491*17/14</f>
        <v>3428.0272463975998</v>
      </c>
      <c r="N8" s="592"/>
      <c r="O8" s="592"/>
      <c r="P8" s="592"/>
      <c r="Q8" s="592"/>
    </row>
    <row r="9" spans="1:17" x14ac:dyDescent="0.25">
      <c r="B9" s="200" t="s">
        <v>499</v>
      </c>
      <c r="C9" s="507">
        <f>Emissions!$E$196*17/14</f>
        <v>0</v>
      </c>
      <c r="D9" s="592"/>
      <c r="E9" s="592"/>
      <c r="F9" s="592"/>
      <c r="G9" s="592"/>
      <c r="M9" s="594"/>
      <c r="N9" s="592"/>
      <c r="O9" s="592"/>
      <c r="P9" s="592"/>
      <c r="Q9" s="592"/>
    </row>
    <row r="10" spans="1:17" s="204" customFormat="1" x14ac:dyDescent="0.25">
      <c r="B10" s="220" t="s">
        <v>500</v>
      </c>
      <c r="C10" s="511">
        <f ca="1">Emissions!$E$197*17/14</f>
        <v>8054.4176040358843</v>
      </c>
      <c r="D10" s="592"/>
      <c r="E10" s="592"/>
      <c r="F10" s="592"/>
      <c r="G10" s="592"/>
      <c r="M10" s="595"/>
      <c r="N10" s="592"/>
      <c r="O10" s="592"/>
      <c r="P10" s="592"/>
      <c r="Q10" s="592"/>
    </row>
    <row r="11" spans="1:17" s="204" customFormat="1" ht="15.75" thickBot="1" x14ac:dyDescent="0.3">
      <c r="B11" s="220" t="s">
        <v>120</v>
      </c>
      <c r="C11" s="508">
        <f>Emissions!$E$227*17/14</f>
        <v>0</v>
      </c>
      <c r="D11" s="592"/>
      <c r="E11" s="592"/>
      <c r="F11" s="592"/>
      <c r="G11" s="592"/>
      <c r="M11" s="508">
        <f>Emissions!$E$227*17/14</f>
        <v>0</v>
      </c>
      <c r="N11" s="592"/>
      <c r="O11" s="592"/>
      <c r="P11" s="592"/>
      <c r="Q11" s="592"/>
    </row>
    <row r="12" spans="1:17" ht="45" customHeight="1" thickBot="1" x14ac:dyDescent="0.3">
      <c r="B12" s="221" t="s">
        <v>501</v>
      </c>
      <c r="C12" s="509">
        <f ca="1">Emissions!$K$230</f>
        <v>9051.1929015490077</v>
      </c>
      <c r="D12" s="509">
        <f ca="1">Emissions!$E$408</f>
        <v>389.35192845677449</v>
      </c>
      <c r="E12" s="509">
        <f ca="1">Emissions!$E$312</f>
        <v>652.9440865464569</v>
      </c>
      <c r="F12" s="509">
        <f>Emissions!$E$342</f>
        <v>5933.2932283464579</v>
      </c>
      <c r="G12" s="510">
        <f>Emissions!$E$372</f>
        <v>2966.646614173229</v>
      </c>
      <c r="M12" s="509">
        <f ca="1">SUM(M6:M11)</f>
        <v>14722.743664452602</v>
      </c>
      <c r="N12" s="509">
        <f ca="1">Emissions!$E$521</f>
        <v>771.56209094164228</v>
      </c>
      <c r="O12" s="509">
        <f ca="1">Emissions!$E$502</f>
        <v>1958.8322596393707</v>
      </c>
      <c r="P12" s="509">
        <f>Emissions!$E$508</f>
        <v>5933.2932283464579</v>
      </c>
      <c r="Q12" s="510">
        <f>Emissions!$E$510</f>
        <v>2966.646614173229</v>
      </c>
    </row>
    <row r="14" spans="1:17" ht="30" x14ac:dyDescent="0.25">
      <c r="B14" s="77" t="s">
        <v>502</v>
      </c>
      <c r="C14" s="167">
        <v>10000</v>
      </c>
      <c r="D14" s="167">
        <v>10000</v>
      </c>
      <c r="E14" s="167">
        <v>100000</v>
      </c>
      <c r="F14" s="167">
        <v>100000</v>
      </c>
      <c r="G14" s="167">
        <v>50000</v>
      </c>
    </row>
    <row r="15" spans="1:17" x14ac:dyDescent="0.25">
      <c r="J15" s="254"/>
    </row>
    <row r="16" spans="1:17" x14ac:dyDescent="0.25">
      <c r="D16" s="72" t="s">
        <v>132</v>
      </c>
    </row>
    <row r="17" spans="1:27" ht="11.25" customHeight="1" x14ac:dyDescent="0.25"/>
    <row r="18" spans="1:27" ht="18.75" x14ac:dyDescent="0.3">
      <c r="A18" s="225" t="s">
        <v>955</v>
      </c>
      <c r="M18" s="225" t="s">
        <v>956</v>
      </c>
    </row>
    <row r="19" spans="1:27" s="204" customFormat="1" ht="18.75" x14ac:dyDescent="0.3">
      <c r="A19" s="225"/>
      <c r="M19" s="225"/>
    </row>
    <row r="20" spans="1:27" x14ac:dyDescent="0.25">
      <c r="M20" s="586" t="s">
        <v>757</v>
      </c>
      <c r="N20" s="586"/>
      <c r="O20" s="586"/>
      <c r="P20" s="586" t="s">
        <v>758</v>
      </c>
      <c r="Q20" s="586"/>
      <c r="R20" s="586"/>
      <c r="S20" s="586" t="s">
        <v>759</v>
      </c>
      <c r="T20" s="586"/>
      <c r="U20" s="586"/>
      <c r="V20" s="586" t="s">
        <v>760</v>
      </c>
      <c r="W20" s="586"/>
      <c r="X20" s="586"/>
      <c r="Y20" s="586" t="s">
        <v>761</v>
      </c>
      <c r="Z20" s="586"/>
      <c r="AA20" s="586"/>
    </row>
    <row r="21" spans="1:27" ht="72" customHeight="1" x14ac:dyDescent="0.25">
      <c r="B21" s="223" t="s">
        <v>16</v>
      </c>
      <c r="C21" s="227" t="s">
        <v>505</v>
      </c>
      <c r="D21" s="222" t="s">
        <v>506</v>
      </c>
      <c r="E21" s="222" t="s">
        <v>507</v>
      </c>
      <c r="F21" s="222" t="s">
        <v>508</v>
      </c>
      <c r="G21" s="222" t="s">
        <v>509</v>
      </c>
      <c r="H21" s="494"/>
      <c r="I21" s="598" t="s">
        <v>913</v>
      </c>
      <c r="J21" s="599"/>
      <c r="M21" s="495" t="s">
        <v>965</v>
      </c>
      <c r="N21" s="495" t="s">
        <v>966</v>
      </c>
      <c r="O21" s="478" t="s">
        <v>505</v>
      </c>
      <c r="P21" s="495" t="s">
        <v>965</v>
      </c>
      <c r="Q21" s="495" t="s">
        <v>966</v>
      </c>
      <c r="R21" s="478" t="s">
        <v>506</v>
      </c>
      <c r="S21" s="495" t="s">
        <v>965</v>
      </c>
      <c r="T21" s="495" t="s">
        <v>966</v>
      </c>
      <c r="U21" s="478" t="s">
        <v>507</v>
      </c>
      <c r="V21" s="495" t="s">
        <v>965</v>
      </c>
      <c r="W21" s="495" t="s">
        <v>966</v>
      </c>
      <c r="X21" s="478" t="s">
        <v>508</v>
      </c>
      <c r="Y21" s="495" t="s">
        <v>965</v>
      </c>
      <c r="Z21" s="495" t="s">
        <v>966</v>
      </c>
      <c r="AA21" s="478" t="s">
        <v>509</v>
      </c>
    </row>
    <row r="22" spans="1:27" x14ac:dyDescent="0.25">
      <c r="B22" s="70" t="str">
        <f>IF(Exploitation!B16="","",Exploitation!B16)</f>
        <v>P1P2P3</v>
      </c>
      <c r="C22" s="503">
        <f>IF(ISERROR(ROUNDDOWN(IF(Emissions!E19="Poules_pondeuses",Emissions!T72/Emissions!G19*17/14,Emissions!T72/(Emissions!C19*Emissions!G19)*17/14),2)),"",ROUNDDOWN(IF(Emissions!E19="Poules_pondeuses",Emissions!T72/Emissions!G19*17/14,Emissions!T72/(Emissions!C19*Emissions!G19)*17/14),2))</f>
        <v>0.05</v>
      </c>
      <c r="D22" s="503" t="str">
        <f>IF(ISERROR(ROUNDDOWN(IF(Emissions!M19="Poules_pondeuses",Emissions!AA72/Emissions!O19*17/14,Emissions!AA72/(Emissions!C19*Emissions!O19)*17/14),2)),"",ROUNDDOWN(IF(Emissions!M19="Poules_pondeuses",Emissions!AA72/Emissions!O19*17/14,Emissions!AA72/(Emissions!C19*Emissions!O19)*17/14),2))</f>
        <v/>
      </c>
      <c r="E22" s="503" t="str">
        <f>IF(ISERROR(ROUNDDOWN(IF(Emissions!U19="Poules_pondeuses",Emissions!AH72/Emissions!W19*17/14,Emissions!AH72/(Emissions!C19*Emissions!W19)*17/14),2)),"",ROUNDDOWN(IF(Emissions!U19="Poules_pondeuses",Emissions!AH72/Emissions!W19*17/14,Emissions!AH72/(Emissions!C19*Emissions!W19)*17/14),2))</f>
        <v/>
      </c>
      <c r="F22" s="503" t="str">
        <f>IF(ISERROR(ROUNDDOWN(IF(Emissions!AC19="Poules_pondeuses",Emissions!AO72/Emissions!AE19*17/14,Emissions!AO72/(Emissions!C19*Emissions!AE19)*17/14),2)),"",ROUNDDOWN(IF(Emissions!AC19="Poules_pondeuses",Emissions!AO72/Emissions!AE19*17/14,Emissions!AO72/(Emissions!C19*Emissions!AE19)*17/14),2))</f>
        <v/>
      </c>
      <c r="G22" s="503" t="str">
        <f>IF(ISERROR(ROUNDDOWN(IF(Emissions!AK19="Poules_pondeuses",Emissions!AV72/Emissions!AM19*17/14,Emissions!AV72/(Emissions!C19*Emissions!AM19)*17/14),2)),"",ROUNDDOWN(IF(Emissions!AK19="Poules_pondeuses",Emissions!AV72/Emissions!AM19*17/14,Emissions!AV72/(Emissions!C19*Emissions!AM19)*17/14),2))</f>
        <v/>
      </c>
      <c r="H22" s="504"/>
      <c r="I22" s="587">
        <f>IF(ISERROR(Emissions!BL46),"",Emissions!BL46)</f>
        <v>45120.209400000007</v>
      </c>
      <c r="J22" s="588"/>
      <c r="M22" s="496"/>
      <c r="N22" s="496" t="s">
        <v>963</v>
      </c>
      <c r="O22" s="497">
        <f>IF(Emissions!E19="Poules_pondeuses",VLOOKUP(M22,'Donnees d''entrée'!$B$692:$C$694,2,FALSE),IF(Exploitation!C40="Poulets_de_chair",VLOOKUP(N22,'Donnees d''entrée'!$B$700:$C$701,2,FALSE),0))</f>
        <v>0.08</v>
      </c>
      <c r="P22" s="496"/>
      <c r="Q22" s="496"/>
      <c r="R22" s="497">
        <f>IF(Emissions!M19="Poules_pondeuses",VLOOKUP(P22,'Donnees d''entrée'!$B$692:$C$694,2,FALSE),IF(Exploitation!G40="Poulets_de_chair",VLOOKUP(Q22,'Donnees d''entrée'!$B$700:$C$701,2,FALSE),0))</f>
        <v>0</v>
      </c>
      <c r="S22" s="496"/>
      <c r="T22" s="496"/>
      <c r="U22" s="497">
        <f>IF(Emissions!U19="Poules_pondeuses",VLOOKUP(S22,'Donnees d''entrée'!$B$692:$C$694,2,FALSE),IF(Exploitation!K40="Poulets_de_chair",VLOOKUP(T22,'Donnees d''entrée'!$B$700:$C$701,2,FALSE),0))</f>
        <v>0</v>
      </c>
      <c r="V22" s="496"/>
      <c r="W22" s="496"/>
      <c r="X22" s="497">
        <f>IF(Emissions!AC19="Poules_pondeuses",VLOOKUP(V22,'Donnees d''entrée'!$B$692:$C$694,2,FALSE),IF(Exploitation!O40="Poulets_de_chair",VLOOKUP(W22,'Donnees d''entrée'!$B$700:$C$701,2,FALSE),0))</f>
        <v>0</v>
      </c>
      <c r="Y22" s="496"/>
      <c r="Z22" s="496"/>
      <c r="AA22" s="497">
        <f>IF(Emissions!AK19="Poules_pondeuses",VLOOKUP(Y22,'Donnees d''entrée'!$B$692:$C$694,2,FALSE),IF(Exploitation!S40="Poulets_de_chair",VLOOKUP(Z22,'Donnees d''entrée'!$B$700:$C$701,2,FALSE),0))</f>
        <v>0</v>
      </c>
    </row>
    <row r="23" spans="1:27" x14ac:dyDescent="0.25">
      <c r="B23" s="226" t="str">
        <f>IF(Exploitation!B17="","",Exploitation!B17)</f>
        <v/>
      </c>
      <c r="C23" s="503" t="str">
        <f>IF(ISERROR(ROUNDDOWN(IF(Emissions!E20="Poules_pondeuses",Emissions!T73/Emissions!G20*17/14,Emissions!T73/(Emissions!C20*Emissions!G20)*17/14),2)),"",ROUNDDOWN(IF(Emissions!E20="Poules_pondeuses",Emissions!T73/Emissions!G20*17/14,Emissions!T73/(Emissions!C20*Emissions!G20)*17/14),2))</f>
        <v/>
      </c>
      <c r="D23" s="503" t="str">
        <f>IF(ISERROR(ROUNDDOWN(IF(Emissions!M20="Poules_pondeuses",Emissions!AA73/Emissions!O20*17/14,Emissions!AA73/(Emissions!C20*Emissions!O20)*17/14),2)),"",ROUNDDOWN(IF(Emissions!M20="Poules_pondeuses",Emissions!AA73/Emissions!O20*17/14,Emissions!AA73/(Emissions!C20*Emissions!O20)*17/14),2))</f>
        <v/>
      </c>
      <c r="E23" s="503" t="str">
        <f>IF(ISERROR(ROUNDDOWN(IF(Emissions!U20="Poules_pondeuses",Emissions!AH73/Emissions!W20*17/14,Emissions!AH73/(Emissions!C20*Emissions!W20)*17/14),2)),"",ROUNDDOWN(IF(Emissions!U20="Poules_pondeuses",Emissions!AH73/Emissions!W20*17/14,Emissions!AH73/(Emissions!C20*Emissions!W20)*17/14),2))</f>
        <v/>
      </c>
      <c r="F23" s="503" t="str">
        <f>IF(ISERROR(ROUNDDOWN(IF(Emissions!AC20="Poules_pondeuses",Emissions!AO73/Emissions!AE20*17/14,Emissions!AO73/(Emissions!C20*Emissions!AE20)*17/14),2)),"",ROUNDDOWN(IF(Emissions!AC20="Poules_pondeuses",Emissions!AO73/Emissions!AE20*17/14,Emissions!AO73/(Emissions!C20*Emissions!AE20)*17/14),2))</f>
        <v/>
      </c>
      <c r="G23" s="503" t="str">
        <f>IF(ISERROR(ROUNDDOWN(IF(Emissions!AK20="Poules_pondeuses",Emissions!AV73/Emissions!AM20*17/14,Emissions!AV73/(Emissions!C20*Emissions!AM20)*17/14),2)),"",ROUNDDOWN(IF(Emissions!AK20="Poules_pondeuses",Emissions!AV73/Emissions!AM20*17/14,Emissions!AV73/(Emissions!C20*Emissions!AM20)*17/14),2))</f>
        <v/>
      </c>
      <c r="H23" s="504"/>
      <c r="I23" s="587">
        <f>IF(ISERROR(Emissions!BL47),"",Emissions!BL47)</f>
        <v>0</v>
      </c>
      <c r="J23" s="588"/>
      <c r="M23" s="496"/>
      <c r="N23" s="496"/>
      <c r="O23" s="497">
        <f>IF(Emissions!E20="Poules_pondeuses",VLOOKUP(M23,'Donnees d''entrée'!$B$692:$C$694,2,FALSE),IF(Exploitation!C41="Poulets_de_chair",VLOOKUP(N23,'Donnees d''entrée'!$B$700:$C$701,2,FALSE),0))</f>
        <v>0</v>
      </c>
      <c r="P23" s="496"/>
      <c r="Q23" s="496"/>
      <c r="R23" s="497">
        <f>IF(Emissions!M20="Poules_pondeuses",VLOOKUP(P23,'Donnees d''entrée'!$B$692:$C$694,2,FALSE),IF(Exploitation!G41="Poulets_de_chair",VLOOKUP(Q23,'Donnees d''entrée'!$B$700:$C$701,2,FALSE),0))</f>
        <v>0</v>
      </c>
      <c r="S23" s="496"/>
      <c r="T23" s="496"/>
      <c r="U23" s="497">
        <f>IF(Emissions!U20="Poules_pondeuses",VLOOKUP(S23,'Donnees d''entrée'!$B$692:$C$694,2,FALSE),IF(Exploitation!K41="Poulets_de_chair",VLOOKUP(T23,'Donnees d''entrée'!$B$700:$C$701,2,FALSE),0))</f>
        <v>0</v>
      </c>
      <c r="V23" s="496"/>
      <c r="W23" s="496"/>
      <c r="X23" s="497">
        <f>IF(Emissions!AC20="Poules_pondeuses",VLOOKUP(V23,'Donnees d''entrée'!$B$692:$C$694,2,FALSE),IF(Exploitation!O41="Poulets_de_chair",VLOOKUP(W23,'Donnees d''entrée'!$B$700:$C$701,2,FALSE),0))</f>
        <v>0</v>
      </c>
      <c r="Y23" s="496"/>
      <c r="Z23" s="496"/>
      <c r="AA23" s="497">
        <f>IF(Emissions!AK20="Poules_pondeuses",VLOOKUP(Y23,'Donnees d''entrée'!$B$692:$C$694,2,FALSE),IF(Exploitation!S41="Poulets_de_chair",VLOOKUP(Z23,'Donnees d''entrée'!$B$700:$C$701,2,FALSE),0))</f>
        <v>0</v>
      </c>
    </row>
    <row r="24" spans="1:27" x14ac:dyDescent="0.25">
      <c r="B24" s="226" t="str">
        <f>IF(Exploitation!B18="","",Exploitation!B18)</f>
        <v/>
      </c>
      <c r="C24" s="503" t="str">
        <f>IF(ISERROR(ROUNDDOWN(IF(Emissions!E21="Poules_pondeuses",Emissions!T74/Emissions!G21*17/14,Emissions!T74/(Emissions!C21*Emissions!G21)*17/14),2)),"",ROUNDDOWN(IF(Emissions!E21="Poules_pondeuses",Emissions!T74/Emissions!G21*17/14,Emissions!T74/(Emissions!C21*Emissions!G21)*17/14),2))</f>
        <v/>
      </c>
      <c r="D24" s="503" t="str">
        <f>IF(ISERROR(ROUNDDOWN(IF(Emissions!M21="Poules_pondeuses",Emissions!AA74/Emissions!O21*17/14,Emissions!AA74/(Emissions!C21*Emissions!O21)*17/14),2)),"",ROUNDDOWN(IF(Emissions!M21="Poules_pondeuses",Emissions!AA74/Emissions!O21*17/14,Emissions!AA74/(Emissions!C21*Emissions!O21)*17/14),2))</f>
        <v/>
      </c>
      <c r="E24" s="503" t="str">
        <f>IF(ISERROR(ROUNDDOWN(IF(Emissions!U21="Poules_pondeuses",Emissions!AH74/Emissions!W21*17/14,Emissions!AH74/(Emissions!C21*Emissions!W21)*17/14),2)),"",ROUNDDOWN(IF(Emissions!U21="Poules_pondeuses",Emissions!AH74/Emissions!W21*17/14,Emissions!AH74/(Emissions!C21*Emissions!W21)*17/14),2))</f>
        <v/>
      </c>
      <c r="F24" s="503" t="str">
        <f>IF(ISERROR(ROUNDDOWN(IF(Emissions!AC21="Poules_pondeuses",Emissions!AO74/Emissions!AE21*17/14,Emissions!AO74/(Emissions!C21*Emissions!AE21)*17/14),2)),"",ROUNDDOWN(IF(Emissions!AC21="Poules_pondeuses",Emissions!AO74/Emissions!AE21*17/14,Emissions!AO74/(Emissions!C21*Emissions!AE21)*17/14),2))</f>
        <v/>
      </c>
      <c r="G24" s="503" t="str">
        <f>IF(ISERROR(ROUNDDOWN(IF(Emissions!AK21="Poules_pondeuses",Emissions!AV74/Emissions!AM21*17/14,Emissions!AV74/(Emissions!C21*Emissions!AM21)*17/14),2)),"",ROUNDDOWN(IF(Emissions!AK21="Poules_pondeuses",Emissions!AV74/Emissions!AM21*17/14,Emissions!AV74/(Emissions!C21*Emissions!AM21)*17/14),2))</f>
        <v/>
      </c>
      <c r="H24" s="504"/>
      <c r="I24" s="587">
        <f>IF(ISERROR(Emissions!BL48),"",Emissions!BL48)</f>
        <v>0</v>
      </c>
      <c r="J24" s="588"/>
      <c r="M24" s="496"/>
      <c r="N24" s="496"/>
      <c r="O24" s="497">
        <f>IF(Emissions!E21="Poules_pondeuses",VLOOKUP(M24,'Donnees d''entrée'!$B$692:$C$694,2,FALSE),IF(Exploitation!C42="Poulets_de_chair",VLOOKUP(N24,'Donnees d''entrée'!$B$700:$C$701,2,FALSE),0))</f>
        <v>0</v>
      </c>
      <c r="P24" s="496"/>
      <c r="Q24" s="496"/>
      <c r="R24" s="497">
        <f>IF(Emissions!M21="Poules_pondeuses",VLOOKUP(P24,'Donnees d''entrée'!$B$692:$C$694,2,FALSE),IF(Exploitation!G42="Poulets_de_chair",VLOOKUP(Q24,'Donnees d''entrée'!$B$700:$C$701,2,FALSE),0))</f>
        <v>0</v>
      </c>
      <c r="S24" s="496"/>
      <c r="T24" s="496"/>
      <c r="U24" s="497">
        <f>IF(Emissions!U21="Poules_pondeuses",VLOOKUP(S24,'Donnees d''entrée'!$B$692:$C$694,2,FALSE),IF(Exploitation!K42="Poulets_de_chair",VLOOKUP(T24,'Donnees d''entrée'!$B$700:$C$701,2,FALSE),0))</f>
        <v>0</v>
      </c>
      <c r="V24" s="496"/>
      <c r="W24" s="496"/>
      <c r="X24" s="497">
        <f>IF(Emissions!AC21="Poules_pondeuses",VLOOKUP(V24,'Donnees d''entrée'!$B$692:$C$694,2,FALSE),IF(Exploitation!O42="Poulets_de_chair",VLOOKUP(W24,'Donnees d''entrée'!$B$700:$C$701,2,FALSE),0))</f>
        <v>0</v>
      </c>
      <c r="Y24" s="496"/>
      <c r="Z24" s="496"/>
      <c r="AA24" s="497">
        <f>IF(Emissions!AK21="Poules_pondeuses",VLOOKUP(Y24,'Donnees d''entrée'!$B$692:$C$694,2,FALSE),IF(Exploitation!S42="Poulets_de_chair",VLOOKUP(Z24,'Donnees d''entrée'!$B$700:$C$701,2,FALSE),0))</f>
        <v>0</v>
      </c>
    </row>
    <row r="25" spans="1:27" x14ac:dyDescent="0.25">
      <c r="B25" s="226" t="str">
        <f>IF(Exploitation!B19="","",Exploitation!B19)</f>
        <v/>
      </c>
      <c r="C25" s="503" t="str">
        <f>IF(ISERROR(ROUNDDOWN(IF(Emissions!E22="Poules_pondeuses",Emissions!T75/Emissions!G22*17/14,Emissions!T75/(Emissions!C22*Emissions!G22)*17/14),2)),"",ROUNDDOWN(IF(Emissions!E22="Poules_pondeuses",Emissions!T75/Emissions!G22*17/14,Emissions!T75/(Emissions!C22*Emissions!G22)*17/14),2))</f>
        <v/>
      </c>
      <c r="D25" s="503" t="str">
        <f>IF(ISERROR(ROUNDDOWN(IF(Emissions!M22="Poules_pondeuses",Emissions!AA75/Emissions!O22*17/14,Emissions!AA75/(Emissions!C22*Emissions!O22)*17/14),2)),"",ROUNDDOWN(IF(Emissions!M22="Poules_pondeuses",Emissions!AA75/Emissions!O22*17/14,Emissions!AA75/(Emissions!C22*Emissions!O22)*17/14),2))</f>
        <v/>
      </c>
      <c r="E25" s="503" t="str">
        <f>IF(ISERROR(ROUNDDOWN(IF(Emissions!U22="Poules_pondeuses",Emissions!AH75/Emissions!W22*17/14,Emissions!AH75/(Emissions!C22*Emissions!W22)*17/14),2)),"",ROUNDDOWN(IF(Emissions!U22="Poules_pondeuses",Emissions!AH75/Emissions!W22*17/14,Emissions!AH75/(Emissions!C22*Emissions!W22)*17/14),2))</f>
        <v/>
      </c>
      <c r="F25" s="503" t="str">
        <f>IF(ISERROR(ROUNDDOWN(IF(Emissions!AC22="Poules_pondeuses",Emissions!AO75/Emissions!AE22*17/14,Emissions!AO75/(Emissions!C22*Emissions!AE22)*17/14),2)),"",ROUNDDOWN(IF(Emissions!AC22="Poules_pondeuses",Emissions!AO75/Emissions!AE22*17/14,Emissions!AO75/(Emissions!C22*Emissions!AE22)*17/14),2))</f>
        <v/>
      </c>
      <c r="G25" s="503" t="str">
        <f>IF(ISERROR(ROUNDDOWN(IF(Emissions!AK22="Poules_pondeuses",Emissions!AV75/Emissions!AM22*17/14,Emissions!AV75/(Emissions!C22*Emissions!AM22)*17/14),2)),"",ROUNDDOWN(IF(Emissions!AK22="Poules_pondeuses",Emissions!AV75/Emissions!AM22*17/14,Emissions!AV75/(Emissions!C22*Emissions!AM22)*17/14),2))</f>
        <v/>
      </c>
      <c r="H25" s="504"/>
      <c r="I25" s="587">
        <f>IF(ISERROR(Emissions!BL49),"",Emissions!BL49)</f>
        <v>0</v>
      </c>
      <c r="J25" s="588"/>
      <c r="M25" s="496"/>
      <c r="N25" s="496"/>
      <c r="O25" s="497">
        <f>IF(Emissions!E22="Poules_pondeuses",VLOOKUP(M25,'Donnees d''entrée'!$B$692:$C$694,2,FALSE),IF(Exploitation!C43="Poulets_de_chair",VLOOKUP(N25,'Donnees d''entrée'!$B$700:$C$701,2,FALSE),0))</f>
        <v>0</v>
      </c>
      <c r="P25" s="496"/>
      <c r="Q25" s="496"/>
      <c r="R25" s="497">
        <f>IF(Emissions!M22="Poules_pondeuses",VLOOKUP(P25,'Donnees d''entrée'!$B$692:$C$694,2,FALSE),IF(Exploitation!G43="Poulets_de_chair",VLOOKUP(Q25,'Donnees d''entrée'!$B$700:$C$701,2,FALSE),0))</f>
        <v>0</v>
      </c>
      <c r="S25" s="496"/>
      <c r="T25" s="496"/>
      <c r="U25" s="497">
        <f>IF(Emissions!U22="Poules_pondeuses",VLOOKUP(S25,'Donnees d''entrée'!$B$692:$C$694,2,FALSE),IF(Exploitation!K43="Poulets_de_chair",VLOOKUP(T25,'Donnees d''entrée'!$B$700:$C$701,2,FALSE),0))</f>
        <v>0</v>
      </c>
      <c r="V25" s="496"/>
      <c r="W25" s="496"/>
      <c r="X25" s="497">
        <f>IF(Emissions!AC22="Poules_pondeuses",VLOOKUP(V25,'Donnees d''entrée'!$B$692:$C$694,2,FALSE),IF(Exploitation!O43="Poulets_de_chair",VLOOKUP(W25,'Donnees d''entrée'!$B$700:$C$701,2,FALSE),0))</f>
        <v>0</v>
      </c>
      <c r="Y25" s="496"/>
      <c r="Z25" s="496"/>
      <c r="AA25" s="497">
        <f>IF(Emissions!AK22="Poules_pondeuses",VLOOKUP(Y25,'Donnees d''entrée'!$B$692:$C$694,2,FALSE),IF(Exploitation!S43="Poulets_de_chair",VLOOKUP(Z25,'Donnees d''entrée'!$B$700:$C$701,2,FALSE),0))</f>
        <v>0</v>
      </c>
    </row>
    <row r="26" spans="1:27" x14ac:dyDescent="0.25">
      <c r="B26" s="226" t="str">
        <f>IF(Exploitation!B20="","",Exploitation!B20)</f>
        <v/>
      </c>
      <c r="C26" s="503" t="str">
        <f>IF(ISERROR(ROUNDDOWN(IF(Emissions!E23="Poules_pondeuses",Emissions!T76/Emissions!G23*17/14,Emissions!T76/(Emissions!C23*Emissions!G23)*17/14),2)),"",ROUNDDOWN(IF(Emissions!E23="Poules_pondeuses",Emissions!T76/Emissions!G23*17/14,Emissions!T76/(Emissions!C23*Emissions!G23)*17/14),2))</f>
        <v/>
      </c>
      <c r="D26" s="503" t="str">
        <f>IF(ISERROR(ROUNDDOWN(IF(Emissions!M23="Poules_pondeuses",Emissions!AA76/Emissions!O23*17/14,Emissions!AA76/(Emissions!C23*Emissions!O23)*17/14),2)),"",ROUNDDOWN(IF(Emissions!M23="Poules_pondeuses",Emissions!AA76/Emissions!O23*17/14,Emissions!AA76/(Emissions!C23*Emissions!O23)*17/14),2))</f>
        <v/>
      </c>
      <c r="E26" s="503" t="str">
        <f>IF(ISERROR(ROUNDDOWN(IF(Emissions!U23="Poules_pondeuses",Emissions!AH76/Emissions!W23*17/14,Emissions!AH76/(Emissions!C23*Emissions!W23)*17/14),2)),"",ROUNDDOWN(IF(Emissions!U23="Poules_pondeuses",Emissions!AH76/Emissions!W23*17/14,Emissions!AH76/(Emissions!C23*Emissions!W23)*17/14),2))</f>
        <v/>
      </c>
      <c r="F26" s="503" t="str">
        <f>IF(ISERROR(ROUNDDOWN(IF(Emissions!AC23="Poules_pondeuses",Emissions!AO76/Emissions!AE23*17/14,Emissions!AO76/(Emissions!C23*Emissions!AE23)*17/14),2)),"",ROUNDDOWN(IF(Emissions!AC23="Poules_pondeuses",Emissions!AO76/Emissions!AE23*17/14,Emissions!AO76/(Emissions!C23*Emissions!AE23)*17/14),2))</f>
        <v/>
      </c>
      <c r="G26" s="503" t="str">
        <f>IF(ISERROR(ROUNDDOWN(IF(Emissions!AK23="Poules_pondeuses",Emissions!AV76/Emissions!AM23*17/14,Emissions!AV76/(Emissions!C23*Emissions!AM23)*17/14),2)),"",ROUNDDOWN(IF(Emissions!AK23="Poules_pondeuses",Emissions!AV76/Emissions!AM23*17/14,Emissions!AV76/(Emissions!C23*Emissions!AM23)*17/14),2))</f>
        <v/>
      </c>
      <c r="H26" s="504"/>
      <c r="I26" s="587">
        <f>IF(ISERROR(Emissions!BL50),"",Emissions!BL50)</f>
        <v>0</v>
      </c>
      <c r="J26" s="588"/>
      <c r="M26" s="496"/>
      <c r="N26" s="496"/>
      <c r="O26" s="497">
        <f>IF(Emissions!E23="Poules_pondeuses",VLOOKUP(M26,'Donnees d''entrée'!$B$692:$C$694,2,FALSE),IF(Exploitation!C44="Poulets_de_chair",VLOOKUP(N26,'Donnees d''entrée'!$B$700:$C$701,2,FALSE),0))</f>
        <v>0</v>
      </c>
      <c r="P26" s="496"/>
      <c r="Q26" s="496"/>
      <c r="R26" s="497">
        <f>IF(Emissions!M23="Poules_pondeuses",VLOOKUP(P26,'Donnees d''entrée'!$B$692:$C$694,2,FALSE),IF(Exploitation!G44="Poulets_de_chair",VLOOKUP(Q26,'Donnees d''entrée'!$B$700:$C$701,2,FALSE),0))</f>
        <v>0</v>
      </c>
      <c r="S26" s="496"/>
      <c r="T26" s="496"/>
      <c r="U26" s="497">
        <f>IF(Emissions!U23="Poules_pondeuses",VLOOKUP(S26,'Donnees d''entrée'!$B$692:$C$694,2,FALSE),IF(Exploitation!K44="Poulets_de_chair",VLOOKUP(T26,'Donnees d''entrée'!$B$700:$C$701,2,FALSE),0))</f>
        <v>0</v>
      </c>
      <c r="V26" s="496"/>
      <c r="W26" s="496"/>
      <c r="X26" s="497">
        <f>IF(Emissions!AC23="Poules_pondeuses",VLOOKUP(V26,'Donnees d''entrée'!$B$692:$C$694,2,FALSE),IF(Exploitation!O44="Poulets_de_chair",VLOOKUP(W26,'Donnees d''entrée'!$B$700:$C$701,2,FALSE),0))</f>
        <v>0</v>
      </c>
      <c r="Y26" s="496"/>
      <c r="Z26" s="496"/>
      <c r="AA26" s="497">
        <f>IF(Emissions!AK23="Poules_pondeuses",VLOOKUP(Y26,'Donnees d''entrée'!$B$692:$C$694,2,FALSE),IF(Exploitation!S44="Poulets_de_chair",VLOOKUP(Z26,'Donnees d''entrée'!$B$700:$C$701,2,FALSE),0))</f>
        <v>0</v>
      </c>
    </row>
    <row r="27" spans="1:27" x14ac:dyDescent="0.25">
      <c r="B27" s="226" t="str">
        <f>IF(Exploitation!B21="","",Exploitation!B21)</f>
        <v/>
      </c>
      <c r="C27" s="503" t="str">
        <f>IF(ISERROR(ROUNDDOWN(IF(Emissions!E24="Poules_pondeuses",Emissions!T77/Emissions!G24*17/14,Emissions!T77/(Emissions!C24*Emissions!G24)*17/14),2)),"",ROUNDDOWN(IF(Emissions!E24="Poules_pondeuses",Emissions!T77/Emissions!G24*17/14,Emissions!T77/(Emissions!C24*Emissions!G24)*17/14),2))</f>
        <v/>
      </c>
      <c r="D27" s="503" t="str">
        <f>IF(ISERROR(ROUNDDOWN(IF(Emissions!M24="Poules_pondeuses",Emissions!AA77/Emissions!O24*17/14,Emissions!AA77/(Emissions!C24*Emissions!O24)*17/14),2)),"",ROUNDDOWN(IF(Emissions!M24="Poules_pondeuses",Emissions!AA77/Emissions!O24*17/14,Emissions!AA77/(Emissions!C24*Emissions!O24)*17/14),2))</f>
        <v/>
      </c>
      <c r="E27" s="503" t="str">
        <f>IF(ISERROR(ROUNDDOWN(IF(Emissions!U24="Poules_pondeuses",Emissions!AH77/Emissions!W24*17/14,Emissions!AH77/(Emissions!C24*Emissions!W24)*17/14),2)),"",ROUNDDOWN(IF(Emissions!U24="Poules_pondeuses",Emissions!AH77/Emissions!W24*17/14,Emissions!AH77/(Emissions!C24*Emissions!W24)*17/14),2))</f>
        <v/>
      </c>
      <c r="F27" s="503" t="str">
        <f>IF(ISERROR(ROUNDDOWN(IF(Emissions!AC24="Poules_pondeuses",Emissions!AO77/Emissions!AE24*17/14,Emissions!AO77/(Emissions!C24*Emissions!AE24)*17/14),2)),"",ROUNDDOWN(IF(Emissions!AC24="Poules_pondeuses",Emissions!AO77/Emissions!AE24*17/14,Emissions!AO77/(Emissions!C24*Emissions!AE24)*17/14),2))</f>
        <v/>
      </c>
      <c r="G27" s="503" t="str">
        <f>IF(ISERROR(ROUNDDOWN(IF(Emissions!AK24="Poules_pondeuses",Emissions!AV77/Emissions!AM24*17/14,Emissions!AV77/(Emissions!C24*Emissions!AM24)*17/14),2)),"",ROUNDDOWN(IF(Emissions!AK24="Poules_pondeuses",Emissions!AV77/Emissions!AM24*17/14,Emissions!AV77/(Emissions!C24*Emissions!AM24)*17/14),2))</f>
        <v/>
      </c>
      <c r="H27" s="504"/>
      <c r="I27" s="587">
        <f>IF(ISERROR(Emissions!BL51),"",Emissions!BL51)</f>
        <v>0</v>
      </c>
      <c r="J27" s="588"/>
      <c r="M27" s="496"/>
      <c r="N27" s="496"/>
      <c r="O27" s="497">
        <f>IF(Emissions!E24="Poules_pondeuses",VLOOKUP(M27,'Donnees d''entrée'!$B$692:$C$694,2,FALSE),IF(Exploitation!C45="Poulets_de_chair",VLOOKUP(N27,'Donnees d''entrée'!$B$700:$C$701,2,FALSE),0))</f>
        <v>0</v>
      </c>
      <c r="P27" s="496"/>
      <c r="Q27" s="496"/>
      <c r="R27" s="497">
        <f>IF(Emissions!M24="Poules_pondeuses",VLOOKUP(P27,'Donnees d''entrée'!$B$692:$C$694,2,FALSE),IF(Exploitation!G45="Poulets_de_chair",VLOOKUP(Q27,'Donnees d''entrée'!$B$700:$C$701,2,FALSE),0))</f>
        <v>0</v>
      </c>
      <c r="S27" s="496"/>
      <c r="T27" s="496"/>
      <c r="U27" s="497">
        <f>IF(Emissions!U24="Poules_pondeuses",VLOOKUP(S27,'Donnees d''entrée'!$B$692:$C$694,2,FALSE),IF(Exploitation!K45="Poulets_de_chair",VLOOKUP(T27,'Donnees d''entrée'!$B$700:$C$701,2,FALSE),0))</f>
        <v>0</v>
      </c>
      <c r="V27" s="496"/>
      <c r="W27" s="496"/>
      <c r="X27" s="497">
        <f>IF(Emissions!AC24="Poules_pondeuses",VLOOKUP(V27,'Donnees d''entrée'!$B$692:$C$694,2,FALSE),IF(Exploitation!O45="Poulets_de_chair",VLOOKUP(W27,'Donnees d''entrée'!$B$700:$C$701,2,FALSE),0))</f>
        <v>0</v>
      </c>
      <c r="Y27" s="496"/>
      <c r="Z27" s="496"/>
      <c r="AA27" s="497">
        <f>IF(Emissions!AK24="Poules_pondeuses",VLOOKUP(Y27,'Donnees d''entrée'!$B$692:$C$694,2,FALSE),IF(Exploitation!S45="Poulets_de_chair",VLOOKUP(Z27,'Donnees d''entrée'!$B$700:$C$701,2,FALSE),0))</f>
        <v>0</v>
      </c>
    </row>
    <row r="28" spans="1:27" x14ac:dyDescent="0.25">
      <c r="B28" s="226" t="str">
        <f>IF(Exploitation!B22="","",Exploitation!B22)</f>
        <v/>
      </c>
      <c r="C28" s="503" t="str">
        <f>IF(ISERROR(ROUNDDOWN(IF(Emissions!E25="Poules_pondeuses",Emissions!T78/Emissions!G25*17/14,Emissions!T78/(Emissions!C25*Emissions!G25)*17/14),2)),"",ROUNDDOWN(IF(Emissions!E25="Poules_pondeuses",Emissions!T78/Emissions!G25*17/14,Emissions!T78/(Emissions!C25*Emissions!G25)*17/14),2))</f>
        <v/>
      </c>
      <c r="D28" s="503" t="str">
        <f>IF(ISERROR(ROUNDDOWN(IF(Emissions!M25="Poules_pondeuses",Emissions!AA78/Emissions!O25*17/14,Emissions!AA78/(Emissions!C25*Emissions!O25)*17/14),2)),"",ROUNDDOWN(IF(Emissions!M25="Poules_pondeuses",Emissions!AA78/Emissions!O25*17/14,Emissions!AA78/(Emissions!C25*Emissions!O25)*17/14),2))</f>
        <v/>
      </c>
      <c r="E28" s="503" t="str">
        <f>IF(ISERROR(ROUNDDOWN(IF(Emissions!U25="Poules_pondeuses",Emissions!AH78/Emissions!W25*17/14,Emissions!AH78/(Emissions!C25*Emissions!W25)*17/14),2)),"",ROUNDDOWN(IF(Emissions!U25="Poules_pondeuses",Emissions!AH78/Emissions!W25*17/14,Emissions!AH78/(Emissions!C25*Emissions!W25)*17/14),2))</f>
        <v/>
      </c>
      <c r="F28" s="503" t="str">
        <f>IF(ISERROR(ROUNDDOWN(IF(Emissions!AC25="Poules_pondeuses",Emissions!AO78/Emissions!AE25*17/14,Emissions!AO78/(Emissions!C25*Emissions!AE25)*17/14),2)),"",ROUNDDOWN(IF(Emissions!AC25="Poules_pondeuses",Emissions!AO78/Emissions!AE25*17/14,Emissions!AO78/(Emissions!C25*Emissions!AE25)*17/14),2))</f>
        <v/>
      </c>
      <c r="G28" s="503" t="str">
        <f>IF(ISERROR(ROUNDDOWN(IF(Emissions!AK25="Poules_pondeuses",Emissions!AV78/Emissions!AM25*17/14,Emissions!AV78/(Emissions!C25*Emissions!AM25)*17/14),2)),"",ROUNDDOWN(IF(Emissions!AK25="Poules_pondeuses",Emissions!AV78/Emissions!AM25*17/14,Emissions!AV78/(Emissions!C25*Emissions!AM25)*17/14),2))</f>
        <v/>
      </c>
      <c r="H28" s="504"/>
      <c r="I28" s="587">
        <f>IF(ISERROR(Emissions!BL52),"",Emissions!BL52)</f>
        <v>0</v>
      </c>
      <c r="J28" s="588"/>
      <c r="M28" s="496"/>
      <c r="N28" s="496"/>
      <c r="O28" s="497">
        <f>IF(Emissions!E25="Poules_pondeuses",VLOOKUP(M28,'Donnees d''entrée'!$B$692:$C$694,2,FALSE),IF(Exploitation!C46="Poulets_de_chair",VLOOKUP(N28,'Donnees d''entrée'!$B$700:$C$701,2,FALSE),0))</f>
        <v>0</v>
      </c>
      <c r="P28" s="496"/>
      <c r="Q28" s="496"/>
      <c r="R28" s="497">
        <f>IF(Emissions!M25="Poules_pondeuses",VLOOKUP(P28,'Donnees d''entrée'!$B$692:$C$694,2,FALSE),IF(Exploitation!G46="Poulets_de_chair",VLOOKUP(Q28,'Donnees d''entrée'!$B$700:$C$701,2,FALSE),0))</f>
        <v>0</v>
      </c>
      <c r="S28" s="496"/>
      <c r="T28" s="496"/>
      <c r="U28" s="497">
        <f>IF(Emissions!U25="Poules_pondeuses",VLOOKUP(S28,'Donnees d''entrée'!$B$692:$C$694,2,FALSE),IF(Exploitation!K46="Poulets_de_chair",VLOOKUP(T28,'Donnees d''entrée'!$B$700:$C$701,2,FALSE),0))</f>
        <v>0</v>
      </c>
      <c r="V28" s="496"/>
      <c r="W28" s="496"/>
      <c r="X28" s="497">
        <f>IF(Emissions!AC25="Poules_pondeuses",VLOOKUP(V28,'Donnees d''entrée'!$B$692:$C$694,2,FALSE),IF(Exploitation!O46="Poulets_de_chair",VLOOKUP(W28,'Donnees d''entrée'!$B$700:$C$701,2,FALSE),0))</f>
        <v>0</v>
      </c>
      <c r="Y28" s="496"/>
      <c r="Z28" s="496"/>
      <c r="AA28" s="497">
        <f>IF(Emissions!AK25="Poules_pondeuses",VLOOKUP(Y28,'Donnees d''entrée'!$B$692:$C$694,2,FALSE),IF(Exploitation!S46="Poulets_de_chair",VLOOKUP(Z28,'Donnees d''entrée'!$B$700:$C$701,2,FALSE),0))</f>
        <v>0</v>
      </c>
    </row>
    <row r="29" spans="1:27" x14ac:dyDescent="0.25">
      <c r="B29" s="226" t="str">
        <f>IF(Exploitation!B23="","",Exploitation!B23)</f>
        <v/>
      </c>
      <c r="C29" s="503" t="str">
        <f>IF(ISERROR(ROUNDDOWN(IF(Emissions!E26="Poules_pondeuses",Emissions!T79/Emissions!G26*17/14,Emissions!T79/(Emissions!C26*Emissions!G26)*17/14),2)),"",ROUNDDOWN(IF(Emissions!E26="Poules_pondeuses",Emissions!T79/Emissions!G26*17/14,Emissions!T79/(Emissions!C26*Emissions!G26)*17/14),2))</f>
        <v/>
      </c>
      <c r="D29" s="503" t="str">
        <f>IF(ISERROR(ROUNDDOWN(IF(Emissions!M26="Poules_pondeuses",Emissions!AA79/Emissions!O26*17/14,Emissions!AA79/(Emissions!C26*Emissions!O26)*17/14),2)),"",ROUNDDOWN(IF(Emissions!M26="Poules_pondeuses",Emissions!AA79/Emissions!O26*17/14,Emissions!AA79/(Emissions!C26*Emissions!O26)*17/14),2))</f>
        <v/>
      </c>
      <c r="E29" s="503" t="str">
        <f>IF(ISERROR(ROUNDDOWN(IF(Emissions!U26="Poules_pondeuses",Emissions!AH79/Emissions!W26*17/14,Emissions!AH79/(Emissions!C26*Emissions!W26)*17/14),2)),"",ROUNDDOWN(IF(Emissions!U26="Poules_pondeuses",Emissions!AH79/Emissions!W26*17/14,Emissions!AH79/(Emissions!C26*Emissions!W26)*17/14),2))</f>
        <v/>
      </c>
      <c r="F29" s="503" t="str">
        <f>IF(ISERROR(ROUNDDOWN(IF(Emissions!AC26="Poules_pondeuses",Emissions!AO79/Emissions!AE26*17/14,Emissions!AO79/(Emissions!C26*Emissions!AE26)*17/14),2)),"",ROUNDDOWN(IF(Emissions!AC26="Poules_pondeuses",Emissions!AO79/Emissions!AE26*17/14,Emissions!AO79/(Emissions!C26*Emissions!AE26)*17/14),2))</f>
        <v/>
      </c>
      <c r="G29" s="503" t="str">
        <f>IF(ISERROR(ROUNDDOWN(IF(Emissions!AK26="Poules_pondeuses",Emissions!AV79/Emissions!AM26*17/14,Emissions!AV79/(Emissions!C26*Emissions!AM26)*17/14),2)),"",ROUNDDOWN(IF(Emissions!AK26="Poules_pondeuses",Emissions!AV79/Emissions!AM26*17/14,Emissions!AV79/(Emissions!C26*Emissions!AM26)*17/14),2))</f>
        <v/>
      </c>
      <c r="H29" s="504"/>
      <c r="I29" s="587">
        <f>IF(ISERROR(Emissions!BL53),"",Emissions!BL53)</f>
        <v>0</v>
      </c>
      <c r="J29" s="588"/>
      <c r="M29" s="496"/>
      <c r="N29" s="496"/>
      <c r="O29" s="497">
        <f>IF(Emissions!E26="Poules_pondeuses",VLOOKUP(M29,'Donnees d''entrée'!$B$692:$C$694,2,FALSE),IF(Exploitation!C47="Poulets_de_chair",VLOOKUP(N29,'Donnees d''entrée'!$B$700:$C$701,2,FALSE),0))</f>
        <v>0</v>
      </c>
      <c r="P29" s="496"/>
      <c r="Q29" s="496"/>
      <c r="R29" s="497">
        <f>IF(Emissions!M26="Poules_pondeuses",VLOOKUP(P29,'Donnees d''entrée'!$B$692:$C$694,2,FALSE),IF(Exploitation!G47="Poulets_de_chair",VLOOKUP(Q29,'Donnees d''entrée'!$B$700:$C$701,2,FALSE),0))</f>
        <v>0</v>
      </c>
      <c r="S29" s="496"/>
      <c r="T29" s="496"/>
      <c r="U29" s="497">
        <f>IF(Emissions!U26="Poules_pondeuses",VLOOKUP(S29,'Donnees d''entrée'!$B$692:$C$694,2,FALSE),IF(Exploitation!K47="Poulets_de_chair",VLOOKUP(T29,'Donnees d''entrée'!$B$700:$C$701,2,FALSE),0))</f>
        <v>0</v>
      </c>
      <c r="V29" s="496"/>
      <c r="W29" s="496"/>
      <c r="X29" s="497">
        <f>IF(Emissions!AC26="Poules_pondeuses",VLOOKUP(V29,'Donnees d''entrée'!$B$692:$C$694,2,FALSE),IF(Exploitation!O47="Poulets_de_chair",VLOOKUP(W29,'Donnees d''entrée'!$B$700:$C$701,2,FALSE),0))</f>
        <v>0</v>
      </c>
      <c r="Y29" s="496"/>
      <c r="Z29" s="496"/>
      <c r="AA29" s="497">
        <f>IF(Emissions!AK26="Poules_pondeuses",VLOOKUP(Y29,'Donnees d''entrée'!$B$692:$C$694,2,FALSE),IF(Exploitation!S47="Poulets_de_chair",VLOOKUP(Z29,'Donnees d''entrée'!$B$700:$C$701,2,FALSE),0))</f>
        <v>0</v>
      </c>
    </row>
    <row r="30" spans="1:27" x14ac:dyDescent="0.25">
      <c r="B30" s="226" t="str">
        <f>IF(Exploitation!B24="","",Exploitation!B24)</f>
        <v/>
      </c>
      <c r="C30" s="503" t="str">
        <f>IF(ISERROR(ROUNDDOWN(IF(Emissions!E27="Poules_pondeuses",Emissions!T80/Emissions!G27*17/14,Emissions!T80/(Emissions!C27*Emissions!G27)*17/14),2)),"",ROUNDDOWN(IF(Emissions!E27="Poules_pondeuses",Emissions!T80/Emissions!G27*17/14,Emissions!T80/(Emissions!C27*Emissions!G27)*17/14),2))</f>
        <v/>
      </c>
      <c r="D30" s="503" t="str">
        <f>IF(ISERROR(ROUNDDOWN(IF(Emissions!M27="Poules_pondeuses",Emissions!AA80/Emissions!O27*17/14,Emissions!AA80/(Emissions!C27*Emissions!O27)*17/14),2)),"",ROUNDDOWN(IF(Emissions!M27="Poules_pondeuses",Emissions!AA80/Emissions!O27*17/14,Emissions!AA80/(Emissions!C27*Emissions!O27)*17/14),2))</f>
        <v/>
      </c>
      <c r="E30" s="503" t="str">
        <f>IF(ISERROR(ROUNDDOWN(IF(Emissions!U27="Poules_pondeuses",Emissions!AH80/Emissions!W27*17/14,Emissions!AH80/(Emissions!C27*Emissions!W27)*17/14),2)),"",ROUNDDOWN(IF(Emissions!U27="Poules_pondeuses",Emissions!AH80/Emissions!W27*17/14,Emissions!AH80/(Emissions!C27*Emissions!W27)*17/14),2))</f>
        <v/>
      </c>
      <c r="F30" s="503" t="str">
        <f>IF(ISERROR(ROUNDDOWN(IF(Emissions!AC27="Poules_pondeuses",Emissions!AO80/Emissions!AE27*17/14,Emissions!AO80/(Emissions!C27*Emissions!AE27)*17/14),2)),"",ROUNDDOWN(IF(Emissions!AC27="Poules_pondeuses",Emissions!AO80/Emissions!AE27*17/14,Emissions!AO80/(Emissions!C27*Emissions!AE27)*17/14),2))</f>
        <v/>
      </c>
      <c r="G30" s="503" t="str">
        <f>IF(ISERROR(ROUNDDOWN(IF(Emissions!AK27="Poules_pondeuses",Emissions!AV80/Emissions!AM27*17/14,Emissions!AV80/(Emissions!C27*Emissions!AM27)*17/14),2)),"",ROUNDDOWN(IF(Emissions!AK27="Poules_pondeuses",Emissions!AV80/Emissions!AM27*17/14,Emissions!AV80/(Emissions!C27*Emissions!AM27)*17/14),2))</f>
        <v/>
      </c>
      <c r="H30" s="504"/>
      <c r="I30" s="587">
        <f>IF(ISERROR(Emissions!BL54),"",Emissions!BL54)</f>
        <v>0</v>
      </c>
      <c r="J30" s="588"/>
      <c r="M30" s="496"/>
      <c r="N30" s="496"/>
      <c r="O30" s="497">
        <f>IF(Emissions!E27="Poules_pondeuses",VLOOKUP(M30,'Donnees d''entrée'!$B$692:$C$694,2,FALSE),IF(Exploitation!C48="Poulets_de_chair",VLOOKUP(N30,'Donnees d''entrée'!$B$700:$C$701,2,FALSE),0))</f>
        <v>0</v>
      </c>
      <c r="P30" s="496"/>
      <c r="Q30" s="496"/>
      <c r="R30" s="497">
        <f>IF(Emissions!M27="Poules_pondeuses",VLOOKUP(P30,'Donnees d''entrée'!$B$692:$C$694,2,FALSE),IF(Exploitation!G48="Poulets_de_chair",VLOOKUP(Q30,'Donnees d''entrée'!$B$700:$C$701,2,FALSE),0))</f>
        <v>0</v>
      </c>
      <c r="S30" s="496"/>
      <c r="T30" s="496"/>
      <c r="U30" s="497">
        <f>IF(Emissions!U27="Poules_pondeuses",VLOOKUP(S30,'Donnees d''entrée'!$B$692:$C$694,2,FALSE),IF(Exploitation!K48="Poulets_de_chair",VLOOKUP(T30,'Donnees d''entrée'!$B$700:$C$701,2,FALSE),0))</f>
        <v>0</v>
      </c>
      <c r="V30" s="496"/>
      <c r="W30" s="496"/>
      <c r="X30" s="497">
        <f>IF(Emissions!AC27="Poules_pondeuses",VLOOKUP(V30,'Donnees d''entrée'!$B$692:$C$694,2,FALSE),IF(Exploitation!O48="Poulets_de_chair",VLOOKUP(W30,'Donnees d''entrée'!$B$700:$C$701,2,FALSE),0))</f>
        <v>0</v>
      </c>
      <c r="Y30" s="496"/>
      <c r="Z30" s="496"/>
      <c r="AA30" s="497">
        <f>IF(Emissions!AK27="Poules_pondeuses",VLOOKUP(Y30,'Donnees d''entrée'!$B$692:$C$694,2,FALSE),IF(Exploitation!S48="Poulets_de_chair",VLOOKUP(Z30,'Donnees d''entrée'!$B$700:$C$701,2,FALSE),0))</f>
        <v>0</v>
      </c>
    </row>
    <row r="31" spans="1:27" x14ac:dyDescent="0.25">
      <c r="B31" s="226" t="str">
        <f>IF(Exploitation!B25="","",Exploitation!B25)</f>
        <v/>
      </c>
      <c r="C31" s="503" t="str">
        <f>IF(ISERROR(ROUNDDOWN(IF(Emissions!E28="Poules_pondeuses",Emissions!T81/Emissions!G28*17/14,Emissions!T81/(Emissions!C28*Emissions!G28)*17/14),2)),"",ROUNDDOWN(IF(Emissions!E28="Poules_pondeuses",Emissions!T81/Emissions!G28*17/14,Emissions!T81/(Emissions!C28*Emissions!G28)*17/14),2))</f>
        <v/>
      </c>
      <c r="D31" s="503" t="str">
        <f>IF(ISERROR(ROUNDDOWN(IF(Emissions!M28="Poules_pondeuses",Emissions!AA81/Emissions!O28*17/14,Emissions!AA81/(Emissions!C28*Emissions!O28)*17/14),2)),"",ROUNDDOWN(IF(Emissions!M28="Poules_pondeuses",Emissions!AA81/Emissions!O28*17/14,Emissions!AA81/(Emissions!C28*Emissions!O28)*17/14),2))</f>
        <v/>
      </c>
      <c r="E31" s="503" t="str">
        <f>IF(ISERROR(ROUNDDOWN(IF(Emissions!U28="Poules_pondeuses",Emissions!AH81/Emissions!W28*17/14,Emissions!AH81/(Emissions!C28*Emissions!W28)*17/14),2)),"",ROUNDDOWN(IF(Emissions!U28="Poules_pondeuses",Emissions!AH81/Emissions!W28*17/14,Emissions!AH81/(Emissions!C28*Emissions!W28)*17/14),2))</f>
        <v/>
      </c>
      <c r="F31" s="503" t="str">
        <f>IF(ISERROR(ROUNDDOWN(IF(Emissions!AC28="Poules_pondeuses",Emissions!AO81/Emissions!AE28*17/14,Emissions!AO81/(Emissions!C28*Emissions!AE28)*17/14),2)),"",ROUNDDOWN(IF(Emissions!AC28="Poules_pondeuses",Emissions!AO81/Emissions!AE28*17/14,Emissions!AO81/(Emissions!C28*Emissions!AE28)*17/14),2))</f>
        <v/>
      </c>
      <c r="G31" s="503" t="str">
        <f>IF(ISERROR(ROUNDDOWN(IF(Emissions!AK28="Poules_pondeuses",Emissions!AV81/Emissions!AM28*17/14,Emissions!AV81/(Emissions!C28*Emissions!AM28)*17/14),2)),"",ROUNDDOWN(IF(Emissions!AK28="Poules_pondeuses",Emissions!AV81/Emissions!AM28*17/14,Emissions!AV81/(Emissions!C28*Emissions!AM28)*17/14),2))</f>
        <v/>
      </c>
      <c r="H31" s="504"/>
      <c r="I31" s="587">
        <f>IF(ISERROR(Emissions!BL55),"",Emissions!BL55)</f>
        <v>0</v>
      </c>
      <c r="J31" s="588"/>
      <c r="M31" s="496"/>
      <c r="N31" s="496"/>
      <c r="O31" s="497">
        <f>IF(Emissions!E28="Poules_pondeuses",VLOOKUP(M31,'Donnees d''entrée'!$B$692:$C$694,2,FALSE),IF(Exploitation!C49="Poulets_de_chair",VLOOKUP(N31,'Donnees d''entrée'!$B$700:$C$701,2,FALSE),0))</f>
        <v>0</v>
      </c>
      <c r="P31" s="496"/>
      <c r="Q31" s="496"/>
      <c r="R31" s="497">
        <f>IF(Emissions!M28="Poules_pondeuses",VLOOKUP(P31,'Donnees d''entrée'!$B$692:$C$694,2,FALSE),IF(Exploitation!G49="Poulets_de_chair",VLOOKUP(Q31,'Donnees d''entrée'!$B$700:$C$701,2,FALSE),0))</f>
        <v>0</v>
      </c>
      <c r="S31" s="496"/>
      <c r="T31" s="496"/>
      <c r="U31" s="497">
        <f>IF(Emissions!U28="Poules_pondeuses",VLOOKUP(S31,'Donnees d''entrée'!$B$692:$C$694,2,FALSE),IF(Exploitation!K49="Poulets_de_chair",VLOOKUP(T31,'Donnees d''entrée'!$B$700:$C$701,2,FALSE),0))</f>
        <v>0</v>
      </c>
      <c r="V31" s="496"/>
      <c r="W31" s="496"/>
      <c r="X31" s="497">
        <f>IF(Emissions!AC28="Poules_pondeuses",VLOOKUP(V31,'Donnees d''entrée'!$B$692:$C$694,2,FALSE),IF(Exploitation!O49="Poulets_de_chair",VLOOKUP(W31,'Donnees d''entrée'!$B$700:$C$701,2,FALSE),0))</f>
        <v>0</v>
      </c>
      <c r="Y31" s="496"/>
      <c r="Z31" s="496"/>
      <c r="AA31" s="497">
        <f>IF(Emissions!AK28="Poules_pondeuses",VLOOKUP(Y31,'Donnees d''entrée'!$B$692:$C$694,2,FALSE),IF(Exploitation!S49="Poulets_de_chair",VLOOKUP(Z31,'Donnees d''entrée'!$B$700:$C$701,2,FALSE),0))</f>
        <v>0</v>
      </c>
    </row>
    <row r="32" spans="1:27" x14ac:dyDescent="0.25">
      <c r="B32" s="226" t="str">
        <f>IF(Exploitation!B26="","",Exploitation!B26)</f>
        <v/>
      </c>
      <c r="C32" s="503" t="str">
        <f>IF(ISERROR(ROUNDDOWN(IF(Emissions!E29="Poules_pondeuses",Emissions!T82/Emissions!G29*17/14,Emissions!T82/(Emissions!C29*Emissions!G29)*17/14),2)),"",ROUNDDOWN(IF(Emissions!E29="Poules_pondeuses",Emissions!T82/Emissions!G29*17/14,Emissions!T82/(Emissions!C29*Emissions!G29)*17/14),2))</f>
        <v/>
      </c>
      <c r="D32" s="503" t="str">
        <f>IF(ISERROR(ROUNDDOWN(IF(Emissions!M29="Poules_pondeuses",Emissions!AA82/Emissions!O29*17/14,Emissions!AA82/(Emissions!C29*Emissions!O29)*17/14),2)),"",ROUNDDOWN(IF(Emissions!M29="Poules_pondeuses",Emissions!AA82/Emissions!O29*17/14,Emissions!AA82/(Emissions!C29*Emissions!O29)*17/14),2))</f>
        <v/>
      </c>
      <c r="E32" s="503" t="str">
        <f>IF(ISERROR(ROUNDDOWN(IF(Emissions!U29="Poules_pondeuses",Emissions!AH82/Emissions!W29*17/14,Emissions!AH82/(Emissions!C29*Emissions!W29)*17/14),2)),"",ROUNDDOWN(IF(Emissions!U29="Poules_pondeuses",Emissions!AH82/Emissions!W29*17/14,Emissions!AH82/(Emissions!C29*Emissions!W29)*17/14),2))</f>
        <v/>
      </c>
      <c r="F32" s="503" t="str">
        <f>IF(ISERROR(ROUNDDOWN(IF(Emissions!AC29="Poules_pondeuses",Emissions!AO82/Emissions!AE29*17/14,Emissions!AO82/(Emissions!C29*Emissions!AE29)*17/14),2)),"",ROUNDDOWN(IF(Emissions!AC29="Poules_pondeuses",Emissions!AO82/Emissions!AE29*17/14,Emissions!AO82/(Emissions!C29*Emissions!AE29)*17/14),2))</f>
        <v/>
      </c>
      <c r="G32" s="503" t="str">
        <f>IF(ISERROR(ROUNDDOWN(IF(Emissions!AK29="Poules_pondeuses",Emissions!AV82/Emissions!AM29*17/14,Emissions!AV82/(Emissions!C29*Emissions!AM29)*17/14),2)),"",ROUNDDOWN(IF(Emissions!AK29="Poules_pondeuses",Emissions!AV82/Emissions!AM29*17/14,Emissions!AV82/(Emissions!C29*Emissions!AM29)*17/14),2))</f>
        <v/>
      </c>
      <c r="H32" s="504"/>
      <c r="I32" s="587">
        <f>IF(ISERROR(Emissions!BL56),"",Emissions!BL56)</f>
        <v>0</v>
      </c>
      <c r="J32" s="588"/>
      <c r="M32" s="496"/>
      <c r="N32" s="496"/>
      <c r="O32" s="497">
        <f>IF(Emissions!E29="Poules_pondeuses",VLOOKUP(M32,'Donnees d''entrée'!$B$692:$C$694,2,FALSE),IF(Exploitation!C50="Poulets_de_chair",VLOOKUP(N32,'Donnees d''entrée'!$B$700:$C$701,2,FALSE),0))</f>
        <v>0</v>
      </c>
      <c r="P32" s="496"/>
      <c r="Q32" s="496"/>
      <c r="R32" s="497">
        <f>IF(Emissions!M29="Poules_pondeuses",VLOOKUP(P32,'Donnees d''entrée'!$B$692:$C$694,2,FALSE),IF(Exploitation!G50="Poulets_de_chair",VLOOKUP(Q32,'Donnees d''entrée'!$B$700:$C$701,2,FALSE),0))</f>
        <v>0</v>
      </c>
      <c r="S32" s="496"/>
      <c r="T32" s="496"/>
      <c r="U32" s="497">
        <f>IF(Emissions!U29="Poules_pondeuses",VLOOKUP(S32,'Donnees d''entrée'!$B$692:$C$694,2,FALSE),IF(Exploitation!K50="Poulets_de_chair",VLOOKUP(T32,'Donnees d''entrée'!$B$700:$C$701,2,FALSE),0))</f>
        <v>0</v>
      </c>
      <c r="V32" s="496"/>
      <c r="W32" s="496"/>
      <c r="X32" s="497">
        <f>IF(Emissions!AC29="Poules_pondeuses",VLOOKUP(V32,'Donnees d''entrée'!$B$692:$C$694,2,FALSE),IF(Exploitation!O50="Poulets_de_chair",VLOOKUP(W32,'Donnees d''entrée'!$B$700:$C$701,2,FALSE),0))</f>
        <v>0</v>
      </c>
      <c r="Y32" s="496"/>
      <c r="Z32" s="496"/>
      <c r="AA32" s="497">
        <f>IF(Emissions!AK29="Poules_pondeuses",VLOOKUP(Y32,'Donnees d''entrée'!$B$692:$C$694,2,FALSE),IF(Exploitation!S50="Poulets_de_chair",VLOOKUP(Z32,'Donnees d''entrée'!$B$700:$C$701,2,FALSE),0))</f>
        <v>0</v>
      </c>
    </row>
    <row r="33" spans="1:27" x14ac:dyDescent="0.25">
      <c r="B33" s="226" t="str">
        <f>IF(Exploitation!B27="","",Exploitation!B27)</f>
        <v/>
      </c>
      <c r="C33" s="503" t="str">
        <f>IF(ISERROR(ROUNDDOWN(IF(Emissions!E30="Poules_pondeuses",Emissions!T83/Emissions!G30*17/14,Emissions!T83/(Emissions!C30*Emissions!G30)*17/14),2)),"",ROUNDDOWN(IF(Emissions!E30="Poules_pondeuses",Emissions!T83/Emissions!G30*17/14,Emissions!T83/(Emissions!C30*Emissions!G30)*17/14),2))</f>
        <v/>
      </c>
      <c r="D33" s="503" t="str">
        <f>IF(ISERROR(ROUNDDOWN(IF(Emissions!M30="Poules_pondeuses",Emissions!AA83/Emissions!O30*17/14,Emissions!AA83/(Emissions!C30*Emissions!O30)*17/14),2)),"",ROUNDDOWN(IF(Emissions!M30="Poules_pondeuses",Emissions!AA83/Emissions!O30*17/14,Emissions!AA83/(Emissions!C30*Emissions!O30)*17/14),2))</f>
        <v/>
      </c>
      <c r="E33" s="503" t="str">
        <f>IF(ISERROR(ROUNDDOWN(IF(Emissions!U30="Poules_pondeuses",Emissions!AH83/Emissions!W30*17/14,Emissions!AH83/(Emissions!C30*Emissions!W30)*17/14),2)),"",ROUNDDOWN(IF(Emissions!U30="Poules_pondeuses",Emissions!AH83/Emissions!W30*17/14,Emissions!AH83/(Emissions!C30*Emissions!W30)*17/14),2))</f>
        <v/>
      </c>
      <c r="F33" s="503" t="str">
        <f>IF(ISERROR(ROUNDDOWN(IF(Emissions!AC30="Poules_pondeuses",Emissions!AO83/Emissions!AE30*17/14,Emissions!AO83/(Emissions!C30*Emissions!AE30)*17/14),2)),"",ROUNDDOWN(IF(Emissions!AC30="Poules_pondeuses",Emissions!AO83/Emissions!AE30*17/14,Emissions!AO83/(Emissions!C30*Emissions!AE30)*17/14),2))</f>
        <v/>
      </c>
      <c r="G33" s="503" t="str">
        <f>IF(ISERROR(ROUNDDOWN(IF(Emissions!AK30="Poules_pondeuses",Emissions!AV83/Emissions!AM30*17/14,Emissions!AV83/(Emissions!C30*Emissions!AM30)*17/14),2)),"",ROUNDDOWN(IF(Emissions!AK30="Poules_pondeuses",Emissions!AV83/Emissions!AM30*17/14,Emissions!AV83/(Emissions!C30*Emissions!AM30)*17/14),2))</f>
        <v/>
      </c>
      <c r="H33" s="504"/>
      <c r="I33" s="587">
        <f>IF(ISERROR(Emissions!BL57),"",Emissions!BL57)</f>
        <v>0</v>
      </c>
      <c r="J33" s="588"/>
      <c r="M33" s="496"/>
      <c r="N33" s="496"/>
      <c r="O33" s="497">
        <f>IF(Emissions!E30="Poules_pondeuses",VLOOKUP(M33,'Donnees d''entrée'!$B$692:$C$694,2,FALSE),IF(Exploitation!C51="Poulets_de_chair",VLOOKUP(N33,'Donnees d''entrée'!$B$700:$C$701,2,FALSE),0))</f>
        <v>0</v>
      </c>
      <c r="P33" s="496"/>
      <c r="Q33" s="496"/>
      <c r="R33" s="497">
        <f>IF(Emissions!M30="Poules_pondeuses",VLOOKUP(P33,'Donnees d''entrée'!$B$692:$C$694,2,FALSE),IF(Exploitation!G51="Poulets_de_chair",VLOOKUP(Q33,'Donnees d''entrée'!$B$700:$C$701,2,FALSE),0))</f>
        <v>0</v>
      </c>
      <c r="S33" s="496"/>
      <c r="T33" s="496"/>
      <c r="U33" s="497">
        <f>IF(Emissions!U30="Poules_pondeuses",VLOOKUP(S33,'Donnees d''entrée'!$B$692:$C$694,2,FALSE),IF(Exploitation!K51="Poulets_de_chair",VLOOKUP(T33,'Donnees d''entrée'!$B$700:$C$701,2,FALSE),0))</f>
        <v>0</v>
      </c>
      <c r="V33" s="496"/>
      <c r="W33" s="496"/>
      <c r="X33" s="497">
        <f>IF(Emissions!AC30="Poules_pondeuses",VLOOKUP(V33,'Donnees d''entrée'!$B$692:$C$694,2,FALSE),IF(Exploitation!O51="Poulets_de_chair",VLOOKUP(W33,'Donnees d''entrée'!$B$700:$C$701,2,FALSE),0))</f>
        <v>0</v>
      </c>
      <c r="Y33" s="496"/>
      <c r="Z33" s="496"/>
      <c r="AA33" s="497">
        <f>IF(Emissions!AK30="Poules_pondeuses",VLOOKUP(Y33,'Donnees d''entrée'!$B$692:$C$694,2,FALSE),IF(Exploitation!S51="Poulets_de_chair",VLOOKUP(Z33,'Donnees d''entrée'!$B$700:$C$701,2,FALSE),0))</f>
        <v>0</v>
      </c>
    </row>
    <row r="34" spans="1:27" x14ac:dyDescent="0.25">
      <c r="B34" s="226" t="str">
        <f>IF(Exploitation!B28="","",Exploitation!B28)</f>
        <v/>
      </c>
      <c r="C34" s="503" t="str">
        <f>IF(ISERROR(ROUNDDOWN(IF(Emissions!E31="Poules_pondeuses",Emissions!T84/Emissions!G31*17/14,Emissions!T84/(Emissions!C31*Emissions!G31)*17/14),2)),"",ROUNDDOWN(IF(Emissions!E31="Poules_pondeuses",Emissions!T84/Emissions!G31*17/14,Emissions!T84/(Emissions!C31*Emissions!G31)*17/14),2))</f>
        <v/>
      </c>
      <c r="D34" s="503" t="str">
        <f>IF(ISERROR(ROUNDDOWN(IF(Emissions!M31="Poules_pondeuses",Emissions!AA84/Emissions!O31*17/14,Emissions!AA84/(Emissions!C31*Emissions!O31)*17/14),2)),"",ROUNDDOWN(IF(Emissions!M31="Poules_pondeuses",Emissions!AA84/Emissions!O31*17/14,Emissions!AA84/(Emissions!C31*Emissions!O31)*17/14),2))</f>
        <v/>
      </c>
      <c r="E34" s="503" t="str">
        <f>IF(ISERROR(ROUNDDOWN(IF(Emissions!U31="Poules_pondeuses",Emissions!AH84/Emissions!W31*17/14,Emissions!AH84/(Emissions!C31*Emissions!W31)*17/14),2)),"",ROUNDDOWN(IF(Emissions!U31="Poules_pondeuses",Emissions!AH84/Emissions!W31*17/14,Emissions!AH84/(Emissions!C31*Emissions!W31)*17/14),2))</f>
        <v/>
      </c>
      <c r="F34" s="503" t="str">
        <f>IF(ISERROR(ROUNDDOWN(IF(Emissions!AC31="Poules_pondeuses",Emissions!AO84/Emissions!AE31*17/14,Emissions!AO84/(Emissions!C31*Emissions!AE31)*17/14),2)),"",ROUNDDOWN(IF(Emissions!AC31="Poules_pondeuses",Emissions!AO84/Emissions!AE31*17/14,Emissions!AO84/(Emissions!C31*Emissions!AE31)*17/14),2))</f>
        <v/>
      </c>
      <c r="G34" s="503" t="str">
        <f>IF(ISERROR(ROUNDDOWN(IF(Emissions!AK31="Poules_pondeuses",Emissions!AV84/Emissions!AM31*17/14,Emissions!AV84/(Emissions!C31*Emissions!AM31)*17/14),2)),"",ROUNDDOWN(IF(Emissions!AK31="Poules_pondeuses",Emissions!AV84/Emissions!AM31*17/14,Emissions!AV84/(Emissions!C31*Emissions!AM31)*17/14),2))</f>
        <v/>
      </c>
      <c r="H34" s="504"/>
      <c r="I34" s="587">
        <f>IF(ISERROR(Emissions!BL58),"",Emissions!BL58)</f>
        <v>0</v>
      </c>
      <c r="J34" s="588"/>
      <c r="M34" s="496"/>
      <c r="N34" s="496"/>
      <c r="O34" s="497">
        <f>IF(Emissions!E31="Poules_pondeuses",VLOOKUP(M34,'Donnees d''entrée'!$B$692:$C$694,2,FALSE),IF(Exploitation!C52="Poulets_de_chair",VLOOKUP(N34,'Donnees d''entrée'!$B$700:$C$701,2,FALSE),0))</f>
        <v>0</v>
      </c>
      <c r="P34" s="496"/>
      <c r="Q34" s="496"/>
      <c r="R34" s="497">
        <f>IF(Emissions!M31="Poules_pondeuses",VLOOKUP(P34,'Donnees d''entrée'!$B$692:$C$694,2,FALSE),IF(Exploitation!G52="Poulets_de_chair",VLOOKUP(Q34,'Donnees d''entrée'!$B$700:$C$701,2,FALSE),0))</f>
        <v>0</v>
      </c>
      <c r="S34" s="496"/>
      <c r="T34" s="496"/>
      <c r="U34" s="497">
        <f>IF(Emissions!U31="Poules_pondeuses",VLOOKUP(S34,'Donnees d''entrée'!$B$692:$C$694,2,FALSE),IF(Exploitation!K52="Poulets_de_chair",VLOOKUP(T34,'Donnees d''entrée'!$B$700:$C$701,2,FALSE),0))</f>
        <v>0</v>
      </c>
      <c r="V34" s="496"/>
      <c r="W34" s="496"/>
      <c r="X34" s="497">
        <f>IF(Emissions!AC31="Poules_pondeuses",VLOOKUP(V34,'Donnees d''entrée'!$B$692:$C$694,2,FALSE),IF(Exploitation!O52="Poulets_de_chair",VLOOKUP(W34,'Donnees d''entrée'!$B$700:$C$701,2,FALSE),0))</f>
        <v>0</v>
      </c>
      <c r="Y34" s="496"/>
      <c r="Z34" s="496"/>
      <c r="AA34" s="497">
        <f>IF(Emissions!AK31="Poules_pondeuses",VLOOKUP(Y34,'Donnees d''entrée'!$B$692:$C$694,2,FALSE),IF(Exploitation!S52="Poulets_de_chair",VLOOKUP(Z34,'Donnees d''entrée'!$B$700:$C$701,2,FALSE),0))</f>
        <v>0</v>
      </c>
    </row>
    <row r="35" spans="1:27" x14ac:dyDescent="0.25">
      <c r="B35" s="226" t="str">
        <f>IF(Exploitation!B29="","",Exploitation!B29)</f>
        <v/>
      </c>
      <c r="C35" s="503" t="str">
        <f>IF(ISERROR(ROUNDDOWN(IF(Emissions!E32="Poules_pondeuses",Emissions!T85/Emissions!G32*17/14,Emissions!T85/(Emissions!C32*Emissions!G32)*17/14),2)),"",ROUNDDOWN(IF(Emissions!E32="Poules_pondeuses",Emissions!T85/Emissions!G32*17/14,Emissions!T85/(Emissions!C32*Emissions!G32)*17/14),2))</f>
        <v/>
      </c>
      <c r="D35" s="503" t="str">
        <f>IF(ISERROR(ROUNDDOWN(IF(Emissions!M32="Poules_pondeuses",Emissions!AA85/Emissions!O32*17/14,Emissions!AA85/(Emissions!C32*Emissions!O32)*17/14),2)),"",ROUNDDOWN(IF(Emissions!M32="Poules_pondeuses",Emissions!AA85/Emissions!O32*17/14,Emissions!AA85/(Emissions!C32*Emissions!O32)*17/14),2))</f>
        <v/>
      </c>
      <c r="E35" s="503" t="str">
        <f>IF(ISERROR(ROUNDDOWN(IF(Emissions!U32="Poules_pondeuses",Emissions!AH85/Emissions!W32*17/14,Emissions!AH85/(Emissions!C32*Emissions!W32)*17/14),2)),"",ROUNDDOWN(IF(Emissions!U32="Poules_pondeuses",Emissions!AH85/Emissions!W32*17/14,Emissions!AH85/(Emissions!C32*Emissions!W32)*17/14),2))</f>
        <v/>
      </c>
      <c r="F35" s="503" t="str">
        <f>IF(ISERROR(ROUNDDOWN(IF(Emissions!AC32="Poules_pondeuses",Emissions!AO85/Emissions!AE32*17/14,Emissions!AO85/(Emissions!C32*Emissions!AE32)*17/14),2)),"",ROUNDDOWN(IF(Emissions!AC32="Poules_pondeuses",Emissions!AO85/Emissions!AE32*17/14,Emissions!AO85/(Emissions!C32*Emissions!AE32)*17/14),2))</f>
        <v/>
      </c>
      <c r="G35" s="503" t="str">
        <f>IF(ISERROR(ROUNDDOWN(IF(Emissions!AK32="Poules_pondeuses",Emissions!AV85/Emissions!AM32*17/14,Emissions!AV85/(Emissions!C32*Emissions!AM32)*17/14),2)),"",ROUNDDOWN(IF(Emissions!AK32="Poules_pondeuses",Emissions!AV85/Emissions!AM32*17/14,Emissions!AV85/(Emissions!C32*Emissions!AM32)*17/14),2))</f>
        <v/>
      </c>
      <c r="H35" s="504"/>
      <c r="I35" s="587">
        <f>IF(ISERROR(Emissions!BL59),"",Emissions!BL59)</f>
        <v>0</v>
      </c>
      <c r="J35" s="588"/>
      <c r="M35" s="496"/>
      <c r="N35" s="496"/>
      <c r="O35" s="497">
        <f>IF(Emissions!E32="Poules_pondeuses",VLOOKUP(M35,'Donnees d''entrée'!$B$692:$C$694,2,FALSE),IF(Exploitation!C53="Poulets_de_chair",VLOOKUP(N35,'Donnees d''entrée'!$B$700:$C$701,2,FALSE),0))</f>
        <v>0</v>
      </c>
      <c r="P35" s="496"/>
      <c r="Q35" s="496"/>
      <c r="R35" s="497">
        <f>IF(Emissions!M32="Poules_pondeuses",VLOOKUP(P35,'Donnees d''entrée'!$B$692:$C$694,2,FALSE),IF(Exploitation!G53="Poulets_de_chair",VLOOKUP(Q35,'Donnees d''entrée'!$B$700:$C$701,2,FALSE),0))</f>
        <v>0</v>
      </c>
      <c r="S35" s="496"/>
      <c r="T35" s="496"/>
      <c r="U35" s="497">
        <f>IF(Emissions!U32="Poules_pondeuses",VLOOKUP(S35,'Donnees d''entrée'!$B$692:$C$694,2,FALSE),IF(Exploitation!K53="Poulets_de_chair",VLOOKUP(T35,'Donnees d''entrée'!$B$700:$C$701,2,FALSE),0))</f>
        <v>0</v>
      </c>
      <c r="V35" s="496"/>
      <c r="W35" s="496"/>
      <c r="X35" s="497">
        <f>IF(Emissions!AC32="Poules_pondeuses",VLOOKUP(V35,'Donnees d''entrée'!$B$692:$C$694,2,FALSE),IF(Exploitation!O53="Poulets_de_chair",VLOOKUP(W35,'Donnees d''entrée'!$B$700:$C$701,2,FALSE),0))</f>
        <v>0</v>
      </c>
      <c r="Y35" s="496"/>
      <c r="Z35" s="496"/>
      <c r="AA35" s="497">
        <f>IF(Emissions!AK32="Poules_pondeuses",VLOOKUP(Y35,'Donnees d''entrée'!$B$692:$C$694,2,FALSE),IF(Exploitation!S53="Poulets_de_chair",VLOOKUP(Z35,'Donnees d''entrée'!$B$700:$C$701,2,FALSE),0))</f>
        <v>0</v>
      </c>
    </row>
    <row r="36" spans="1:27" x14ac:dyDescent="0.25">
      <c r="B36" s="226" t="str">
        <f>IF(Exploitation!B30="","",Exploitation!B30)</f>
        <v/>
      </c>
      <c r="C36" s="503" t="str">
        <f>IF(ISERROR(ROUNDDOWN(IF(Emissions!E33="Poules_pondeuses",Emissions!T86/Emissions!G33*17/14,Emissions!T86/(Emissions!C33*Emissions!G33)*17/14),2)),"",ROUNDDOWN(IF(Emissions!E33="Poules_pondeuses",Emissions!T86/Emissions!G33*17/14,Emissions!T86/(Emissions!C33*Emissions!G33)*17/14),2))</f>
        <v/>
      </c>
      <c r="D36" s="503" t="str">
        <f>IF(ISERROR(ROUNDDOWN(IF(Emissions!M33="Poules_pondeuses",Emissions!AA86/Emissions!O33*17/14,Emissions!AA86/(Emissions!C33*Emissions!O33)*17/14),2)),"",ROUNDDOWN(IF(Emissions!M33="Poules_pondeuses",Emissions!AA86/Emissions!O33*17/14,Emissions!AA86/(Emissions!C33*Emissions!O33)*17/14),2))</f>
        <v/>
      </c>
      <c r="E36" s="503" t="str">
        <f>IF(ISERROR(ROUNDDOWN(IF(Emissions!U33="Poules_pondeuses",Emissions!AH86/Emissions!W33*17/14,Emissions!AH86/(Emissions!C33*Emissions!W33)*17/14),2)),"",ROUNDDOWN(IF(Emissions!U33="Poules_pondeuses",Emissions!AH86/Emissions!W33*17/14,Emissions!AH86/(Emissions!C33*Emissions!W33)*17/14),2))</f>
        <v/>
      </c>
      <c r="F36" s="503" t="str">
        <f>IF(ISERROR(ROUNDDOWN(IF(Emissions!AC33="Poules_pondeuses",Emissions!AO86/Emissions!AE33*17/14,Emissions!AO86/(Emissions!C33*Emissions!AE33)*17/14),2)),"",ROUNDDOWN(IF(Emissions!AC33="Poules_pondeuses",Emissions!AO86/Emissions!AE33*17/14,Emissions!AO86/(Emissions!C33*Emissions!AE33)*17/14),2))</f>
        <v/>
      </c>
      <c r="G36" s="503" t="str">
        <f>IF(ISERROR(ROUNDDOWN(IF(Emissions!AK33="Poules_pondeuses",Emissions!AV86/Emissions!AM33*17/14,Emissions!AV86/(Emissions!C33*Emissions!AM33)*17/14),2)),"",ROUNDDOWN(IF(Emissions!AK33="Poules_pondeuses",Emissions!AV86/Emissions!AM33*17/14,Emissions!AV86/(Emissions!C33*Emissions!AM33)*17/14),2))</f>
        <v/>
      </c>
      <c r="H36" s="504"/>
      <c r="I36" s="587">
        <f>IF(ISERROR(Emissions!BL60),"",Emissions!BL60)</f>
        <v>0</v>
      </c>
      <c r="J36" s="588"/>
      <c r="M36" s="496"/>
      <c r="N36" s="496"/>
      <c r="O36" s="497">
        <f>IF(Emissions!E33="Poules_pondeuses",VLOOKUP(M36,'Donnees d''entrée'!$B$692:$C$694,2,FALSE),IF(Exploitation!C54="Poulets_de_chair",VLOOKUP(N36,'Donnees d''entrée'!$B$700:$C$701,2,FALSE),0))</f>
        <v>0</v>
      </c>
      <c r="P36" s="496"/>
      <c r="Q36" s="496"/>
      <c r="R36" s="497">
        <f>IF(Emissions!M33="Poules_pondeuses",VLOOKUP(P36,'Donnees d''entrée'!$B$692:$C$694,2,FALSE),IF(Exploitation!G54="Poulets_de_chair",VLOOKUP(Q36,'Donnees d''entrée'!$B$700:$C$701,2,FALSE),0))</f>
        <v>0</v>
      </c>
      <c r="S36" s="496"/>
      <c r="T36" s="496"/>
      <c r="U36" s="497">
        <f>IF(Emissions!U33="Poules_pondeuses",VLOOKUP(S36,'Donnees d''entrée'!$B$692:$C$694,2,FALSE),IF(Exploitation!K54="Poulets_de_chair",VLOOKUP(T36,'Donnees d''entrée'!$B$700:$C$701,2,FALSE),0))</f>
        <v>0</v>
      </c>
      <c r="V36" s="496"/>
      <c r="W36" s="496"/>
      <c r="X36" s="497">
        <f>IF(Emissions!AC33="Poules_pondeuses",VLOOKUP(V36,'Donnees d''entrée'!$B$692:$C$694,2,FALSE),IF(Exploitation!O54="Poulets_de_chair",VLOOKUP(W36,'Donnees d''entrée'!$B$700:$C$701,2,FALSE),0))</f>
        <v>0</v>
      </c>
      <c r="Y36" s="496"/>
      <c r="Z36" s="496"/>
      <c r="AA36" s="497">
        <f>IF(Emissions!AK33="Poules_pondeuses",VLOOKUP(Y36,'Donnees d''entrée'!$B$692:$C$694,2,FALSE),IF(Exploitation!S54="Poulets_de_chair",VLOOKUP(Z36,'Donnees d''entrée'!$B$700:$C$701,2,FALSE),0))</f>
        <v>0</v>
      </c>
    </row>
    <row r="37" spans="1:27" x14ac:dyDescent="0.25">
      <c r="B37" s="226" t="str">
        <f>IF(Exploitation!B31="","",Exploitation!B31)</f>
        <v/>
      </c>
      <c r="C37" s="503" t="str">
        <f>IF(ISERROR(ROUNDDOWN(IF(Emissions!E34="Poules_pondeuses",Emissions!T87/Emissions!G34*17/14,Emissions!T87/(Emissions!C34*Emissions!G34)*17/14),2)),"",ROUNDDOWN(IF(Emissions!E34="Poules_pondeuses",Emissions!T87/Emissions!G34*17/14,Emissions!T87/(Emissions!C34*Emissions!G34)*17/14),2))</f>
        <v/>
      </c>
      <c r="D37" s="503" t="str">
        <f>IF(ISERROR(ROUNDDOWN(IF(Emissions!M34="Poules_pondeuses",Emissions!AA87/Emissions!O34*17/14,Emissions!AA87/(Emissions!C34*Emissions!O34)*17/14),2)),"",ROUNDDOWN(IF(Emissions!M34="Poules_pondeuses",Emissions!AA87/Emissions!O34*17/14,Emissions!AA87/(Emissions!C34*Emissions!O34)*17/14),2))</f>
        <v/>
      </c>
      <c r="E37" s="503" t="str">
        <f>IF(ISERROR(ROUNDDOWN(IF(Emissions!U34="Poules_pondeuses",Emissions!AH87/Emissions!W34*17/14,Emissions!AH87/(Emissions!C34*Emissions!W34)*17/14),2)),"",ROUNDDOWN(IF(Emissions!U34="Poules_pondeuses",Emissions!AH87/Emissions!W34*17/14,Emissions!AH87/(Emissions!C34*Emissions!W34)*17/14),2))</f>
        <v/>
      </c>
      <c r="F37" s="503" t="str">
        <f>IF(ISERROR(ROUNDDOWN(IF(Emissions!AC34="Poules_pondeuses",Emissions!AO87/Emissions!AE34*17/14,Emissions!AO87/(Emissions!C34*Emissions!AE34)*17/14),2)),"",ROUNDDOWN(IF(Emissions!AC34="Poules_pondeuses",Emissions!AO87/Emissions!AE34*17/14,Emissions!AO87/(Emissions!C34*Emissions!AE34)*17/14),2))</f>
        <v/>
      </c>
      <c r="G37" s="503" t="str">
        <f>IF(ISERROR(ROUNDDOWN(IF(Emissions!AK34="Poules_pondeuses",Emissions!AV87/Emissions!AM34*17/14,Emissions!AV87/(Emissions!C34*Emissions!AM34)*17/14),2)),"",ROUNDDOWN(IF(Emissions!AK34="Poules_pondeuses",Emissions!AV87/Emissions!AM34*17/14,Emissions!AV87/(Emissions!C34*Emissions!AM34)*17/14),2))</f>
        <v/>
      </c>
      <c r="H37" s="504"/>
      <c r="I37" s="587">
        <f>IF(ISERROR(Emissions!BL61),"",Emissions!BL61)</f>
        <v>0</v>
      </c>
      <c r="J37" s="588"/>
      <c r="M37" s="496"/>
      <c r="N37" s="496"/>
      <c r="O37" s="497">
        <f>IF(Emissions!E34="Poules_pondeuses",VLOOKUP(M37,'Donnees d''entrée'!$B$692:$C$694,2,FALSE),IF(Exploitation!C55="Poulets_de_chair",VLOOKUP(N37,'Donnees d''entrée'!$B$700:$C$701,2,FALSE),0))</f>
        <v>0</v>
      </c>
      <c r="P37" s="496"/>
      <c r="Q37" s="496"/>
      <c r="R37" s="497">
        <f>IF(Emissions!M34="Poules_pondeuses",VLOOKUP(P37,'Donnees d''entrée'!$B$692:$C$694,2,FALSE),IF(Exploitation!G55="Poulets_de_chair",VLOOKUP(Q37,'Donnees d''entrée'!$B$700:$C$701,2,FALSE),0))</f>
        <v>0</v>
      </c>
      <c r="S37" s="496"/>
      <c r="T37" s="496"/>
      <c r="U37" s="497">
        <f>IF(Emissions!U34="Poules_pondeuses",VLOOKUP(S37,'Donnees d''entrée'!$B$692:$C$694,2,FALSE),IF(Exploitation!K55="Poulets_de_chair",VLOOKUP(T37,'Donnees d''entrée'!$B$700:$C$701,2,FALSE),0))</f>
        <v>0</v>
      </c>
      <c r="V37" s="496"/>
      <c r="W37" s="496"/>
      <c r="X37" s="497">
        <f>IF(Emissions!AC34="Poules_pondeuses",VLOOKUP(V37,'Donnees d''entrée'!$B$692:$C$694,2,FALSE),IF(Exploitation!O55="Poulets_de_chair",VLOOKUP(W37,'Donnees d''entrée'!$B$700:$C$701,2,FALSE),0))</f>
        <v>0</v>
      </c>
      <c r="Y37" s="496"/>
      <c r="Z37" s="496"/>
      <c r="AA37" s="497">
        <f>IF(Emissions!AK34="Poules_pondeuses",VLOOKUP(Y37,'Donnees d''entrée'!$B$692:$C$694,2,FALSE),IF(Exploitation!S55="Poulets_de_chair",VLOOKUP(Z37,'Donnees d''entrée'!$B$700:$C$701,2,FALSE),0))</f>
        <v>0</v>
      </c>
    </row>
    <row r="38" spans="1:27" x14ac:dyDescent="0.25">
      <c r="B38" s="226" t="str">
        <f>IF(Exploitation!B32="","",Exploitation!B32)</f>
        <v/>
      </c>
      <c r="C38" s="503" t="str">
        <f>IF(ISERROR(ROUNDDOWN(IF(Emissions!E35="Poules_pondeuses",Emissions!T88/Emissions!G35*17/14,Emissions!T88/(Emissions!C35*Emissions!G35)*17/14),2)),"",ROUNDDOWN(IF(Emissions!E35="Poules_pondeuses",Emissions!T88/Emissions!G35*17/14,Emissions!T88/(Emissions!C35*Emissions!G35)*17/14),2))</f>
        <v/>
      </c>
      <c r="D38" s="503" t="str">
        <f>IF(ISERROR(ROUNDDOWN(IF(Emissions!M35="Poules_pondeuses",Emissions!AA88/Emissions!O35*17/14,Emissions!AA88/(Emissions!C35*Emissions!O35)*17/14),2)),"",ROUNDDOWN(IF(Emissions!M35="Poules_pondeuses",Emissions!AA88/Emissions!O35*17/14,Emissions!AA88/(Emissions!C35*Emissions!O35)*17/14),2))</f>
        <v/>
      </c>
      <c r="E38" s="503" t="str">
        <f>IF(ISERROR(ROUNDDOWN(IF(Emissions!U35="Poules_pondeuses",Emissions!AH88/Emissions!W35*17/14,Emissions!AH88/(Emissions!C35*Emissions!W35)*17/14),2)),"",ROUNDDOWN(IF(Emissions!U35="Poules_pondeuses",Emissions!AH88/Emissions!W35*17/14,Emissions!AH88/(Emissions!C35*Emissions!W35)*17/14),2))</f>
        <v/>
      </c>
      <c r="F38" s="503" t="str">
        <f>IF(ISERROR(ROUNDDOWN(IF(Emissions!AC35="Poules_pondeuses",Emissions!AO88/Emissions!AE35*17/14,Emissions!AO88/(Emissions!C35*Emissions!AE35)*17/14),2)),"",ROUNDDOWN(IF(Emissions!AC35="Poules_pondeuses",Emissions!AO88/Emissions!AE35*17/14,Emissions!AO88/(Emissions!C35*Emissions!AE35)*17/14),2))</f>
        <v/>
      </c>
      <c r="G38" s="503" t="str">
        <f>IF(ISERROR(ROUNDDOWN(IF(Emissions!AK35="Poules_pondeuses",Emissions!AV88/Emissions!AM35*17/14,Emissions!AV88/(Emissions!C35*Emissions!AM35)*17/14),2)),"",ROUNDDOWN(IF(Emissions!AK35="Poules_pondeuses",Emissions!AV88/Emissions!AM35*17/14,Emissions!AV88/(Emissions!C35*Emissions!AM35)*17/14),2))</f>
        <v/>
      </c>
      <c r="H38" s="504"/>
      <c r="I38" s="587">
        <f>IF(ISERROR(Emissions!BL62),"",Emissions!BL62)</f>
        <v>0</v>
      </c>
      <c r="J38" s="588"/>
      <c r="M38" s="496"/>
      <c r="N38" s="496"/>
      <c r="O38" s="497">
        <f>IF(Emissions!E35="Poules_pondeuses",VLOOKUP(M38,'Donnees d''entrée'!$B$692:$C$694,2,FALSE),IF(Exploitation!C56="Poulets_de_chair",VLOOKUP(N38,'Donnees d''entrée'!$B$700:$C$701,2,FALSE),0))</f>
        <v>0</v>
      </c>
      <c r="P38" s="496"/>
      <c r="Q38" s="496"/>
      <c r="R38" s="497">
        <f>IF(Emissions!M35="Poules_pondeuses",VLOOKUP(P38,'Donnees d''entrée'!$B$692:$C$694,2,FALSE),IF(Exploitation!G56="Poulets_de_chair",VLOOKUP(Q38,'Donnees d''entrée'!$B$700:$C$701,2,FALSE),0))</f>
        <v>0</v>
      </c>
      <c r="S38" s="496"/>
      <c r="T38" s="496"/>
      <c r="U38" s="497">
        <f>IF(Emissions!U35="Poules_pondeuses",VLOOKUP(S38,'Donnees d''entrée'!$B$692:$C$694,2,FALSE),IF(Exploitation!K56="Poulets_de_chair",VLOOKUP(T38,'Donnees d''entrée'!$B$700:$C$701,2,FALSE),0))</f>
        <v>0</v>
      </c>
      <c r="V38" s="496"/>
      <c r="W38" s="496"/>
      <c r="X38" s="497">
        <f>IF(Emissions!AC35="Poules_pondeuses",VLOOKUP(V38,'Donnees d''entrée'!$B$692:$C$694,2,FALSE),IF(Exploitation!O56="Poulets_de_chair",VLOOKUP(W38,'Donnees d''entrée'!$B$700:$C$701,2,FALSE),0))</f>
        <v>0</v>
      </c>
      <c r="Y38" s="496"/>
      <c r="Z38" s="496"/>
      <c r="AA38" s="497">
        <f>IF(Emissions!AK35="Poules_pondeuses",VLOOKUP(Y38,'Donnees d''entrée'!$B$692:$C$694,2,FALSE),IF(Exploitation!S56="Poulets_de_chair",VLOOKUP(Z38,'Donnees d''entrée'!$B$700:$C$701,2,FALSE),0))</f>
        <v>0</v>
      </c>
    </row>
    <row r="39" spans="1:27" x14ac:dyDescent="0.25">
      <c r="B39" s="226" t="str">
        <f>IF(Exploitation!B33="","",Exploitation!B33)</f>
        <v/>
      </c>
      <c r="C39" s="503" t="str">
        <f>IF(ISERROR(ROUNDDOWN(IF(Emissions!E36="Poules_pondeuses",Emissions!T89/Emissions!G36*17/14,Emissions!T89/(Emissions!C36*Emissions!G36)*17/14),2)),"",ROUNDDOWN(IF(Emissions!E36="Poules_pondeuses",Emissions!T89/Emissions!G36*17/14,Emissions!T89/(Emissions!C36*Emissions!G36)*17/14),2))</f>
        <v/>
      </c>
      <c r="D39" s="503" t="str">
        <f>IF(ISERROR(ROUNDDOWN(IF(Emissions!M36="Poules_pondeuses",Emissions!AA89/Emissions!O36*17/14,Emissions!AA89/(Emissions!C36*Emissions!O36)*17/14),2)),"",ROUNDDOWN(IF(Emissions!M36="Poules_pondeuses",Emissions!AA89/Emissions!O36*17/14,Emissions!AA89/(Emissions!C36*Emissions!O36)*17/14),2))</f>
        <v/>
      </c>
      <c r="E39" s="503" t="str">
        <f>IF(ISERROR(ROUNDDOWN(IF(Emissions!U36="Poules_pondeuses",Emissions!AH89/Emissions!W36*17/14,Emissions!AH89/(Emissions!C36*Emissions!W36)*17/14),2)),"",ROUNDDOWN(IF(Emissions!U36="Poules_pondeuses",Emissions!AH89/Emissions!W36*17/14,Emissions!AH89/(Emissions!C36*Emissions!W36)*17/14),2))</f>
        <v/>
      </c>
      <c r="F39" s="503" t="str">
        <f>IF(ISERROR(ROUNDDOWN(IF(Emissions!AC36="Poules_pondeuses",Emissions!AO89/Emissions!AE36*17/14,Emissions!AO89/(Emissions!C36*Emissions!AE36)*17/14),2)),"",ROUNDDOWN(IF(Emissions!AC36="Poules_pondeuses",Emissions!AO89/Emissions!AE36*17/14,Emissions!AO89/(Emissions!C36*Emissions!AE36)*17/14),2))</f>
        <v/>
      </c>
      <c r="G39" s="503" t="str">
        <f>IF(ISERROR(ROUNDDOWN(IF(Emissions!AK36="Poules_pondeuses",Emissions!AV89/Emissions!AM36*17/14,Emissions!AV89/(Emissions!C36*Emissions!AM36)*17/14),2)),"",ROUNDDOWN(IF(Emissions!AK36="Poules_pondeuses",Emissions!AV89/Emissions!AM36*17/14,Emissions!AV89/(Emissions!C36*Emissions!AM36)*17/14),2))</f>
        <v/>
      </c>
      <c r="H39" s="504"/>
      <c r="I39" s="587">
        <f>IF(ISERROR(Emissions!BL63),"",Emissions!BL63)</f>
        <v>0</v>
      </c>
      <c r="J39" s="588"/>
      <c r="M39" s="496"/>
      <c r="N39" s="496"/>
      <c r="O39" s="497">
        <f>IF(Emissions!E36="Poules_pondeuses",VLOOKUP(M39,'Donnees d''entrée'!$B$692:$C$694,2,FALSE),IF(Exploitation!C57="Poulets_de_chair",VLOOKUP(N39,'Donnees d''entrée'!$B$700:$C$701,2,FALSE),0))</f>
        <v>0</v>
      </c>
      <c r="P39" s="496"/>
      <c r="Q39" s="496"/>
      <c r="R39" s="497">
        <f>IF(Emissions!M36="Poules_pondeuses",VLOOKUP(P39,'Donnees d''entrée'!$B$692:$C$694,2,FALSE),IF(Exploitation!G57="Poulets_de_chair",VLOOKUP(Q39,'Donnees d''entrée'!$B$700:$C$701,2,FALSE),0))</f>
        <v>0</v>
      </c>
      <c r="S39" s="496"/>
      <c r="T39" s="496"/>
      <c r="U39" s="497">
        <f>IF(Emissions!U36="Poules_pondeuses",VLOOKUP(S39,'Donnees d''entrée'!$B$692:$C$694,2,FALSE),IF(Exploitation!K57="Poulets_de_chair",VLOOKUP(T39,'Donnees d''entrée'!$B$700:$C$701,2,FALSE),0))</f>
        <v>0</v>
      </c>
      <c r="V39" s="496"/>
      <c r="W39" s="496"/>
      <c r="X39" s="497">
        <f>IF(Emissions!AC36="Poules_pondeuses",VLOOKUP(V39,'Donnees d''entrée'!$B$692:$C$694,2,FALSE),IF(Exploitation!O57="Poulets_de_chair",VLOOKUP(W39,'Donnees d''entrée'!$B$700:$C$701,2,FALSE),0))</f>
        <v>0</v>
      </c>
      <c r="Y39" s="496"/>
      <c r="Z39" s="496"/>
      <c r="AA39" s="497">
        <f>IF(Emissions!AK36="Poules_pondeuses",VLOOKUP(Y39,'Donnees d''entrée'!$B$692:$C$694,2,FALSE),IF(Exploitation!S57="Poulets_de_chair",VLOOKUP(Z39,'Donnees d''entrée'!$B$700:$C$701,2,FALSE),0))</f>
        <v>0</v>
      </c>
    </row>
    <row r="40" spans="1:27" x14ac:dyDescent="0.25">
      <c r="B40" s="226" t="str">
        <f>IF(Exploitation!B34="","",Exploitation!B34)</f>
        <v/>
      </c>
      <c r="C40" s="503" t="str">
        <f>IF(ISERROR(ROUNDDOWN(IF(Emissions!E37="Poules_pondeuses",Emissions!T90/Emissions!G37*17/14,Emissions!T90/(Emissions!C37*Emissions!G37)*17/14),2)),"",ROUNDDOWN(IF(Emissions!E37="Poules_pondeuses",Emissions!T90/Emissions!G37*17/14,Emissions!T90/(Emissions!C37*Emissions!G37)*17/14),2))</f>
        <v/>
      </c>
      <c r="D40" s="503" t="str">
        <f>IF(ISERROR(ROUNDDOWN(IF(Emissions!M37="Poules_pondeuses",Emissions!AA90/Emissions!O37*17/14,Emissions!AA90/(Emissions!C37*Emissions!O37)*17/14),2)),"",ROUNDDOWN(IF(Emissions!M37="Poules_pondeuses",Emissions!AA90/Emissions!O37*17/14,Emissions!AA90/(Emissions!C37*Emissions!O37)*17/14),2))</f>
        <v/>
      </c>
      <c r="E40" s="503" t="str">
        <f>IF(ISERROR(ROUNDDOWN(IF(Emissions!U37="Poules_pondeuses",Emissions!AH90/Emissions!W37*17/14,Emissions!AH90/(Emissions!C37*Emissions!W37)*17/14),2)),"",ROUNDDOWN(IF(Emissions!U37="Poules_pondeuses",Emissions!AH90/Emissions!W37*17/14,Emissions!AH90/(Emissions!C37*Emissions!W37)*17/14),2))</f>
        <v/>
      </c>
      <c r="F40" s="503" t="str">
        <f>IF(ISERROR(ROUNDDOWN(IF(Emissions!AC37="Poules_pondeuses",Emissions!AO90/Emissions!AE37*17/14,Emissions!AO90/(Emissions!C37*Emissions!AE37)*17/14),2)),"",ROUNDDOWN(IF(Emissions!AC37="Poules_pondeuses",Emissions!AO90/Emissions!AE37*17/14,Emissions!AO90/(Emissions!C37*Emissions!AE37)*17/14),2))</f>
        <v/>
      </c>
      <c r="G40" s="503" t="str">
        <f>IF(ISERROR(ROUNDDOWN(IF(Emissions!AK37="Poules_pondeuses",Emissions!AV90/Emissions!AM37*17/14,Emissions!AV90/(Emissions!C37*Emissions!AM37)*17/14),2)),"",ROUNDDOWN(IF(Emissions!AK37="Poules_pondeuses",Emissions!AV90/Emissions!AM37*17/14,Emissions!AV90/(Emissions!C37*Emissions!AM37)*17/14),2))</f>
        <v/>
      </c>
      <c r="H40" s="504"/>
      <c r="I40" s="587">
        <f>IF(ISERROR(Emissions!BL64),"",Emissions!BL64)</f>
        <v>0</v>
      </c>
      <c r="J40" s="588"/>
      <c r="M40" s="496"/>
      <c r="N40" s="496"/>
      <c r="O40" s="497">
        <f>IF(Emissions!E37="Poules_pondeuses",VLOOKUP(M40,'Donnees d''entrée'!$B$692:$C$694,2,FALSE),IF(Exploitation!C58="Poulets_de_chair",VLOOKUP(N40,'Donnees d''entrée'!$B$700:$C$701,2,FALSE),0))</f>
        <v>0</v>
      </c>
      <c r="P40" s="496"/>
      <c r="Q40" s="496"/>
      <c r="R40" s="497">
        <f>IF(Emissions!M37="Poules_pondeuses",VLOOKUP(P40,'Donnees d''entrée'!$B$692:$C$694,2,FALSE),IF(Exploitation!G58="Poulets_de_chair",VLOOKUP(Q40,'Donnees d''entrée'!$B$700:$C$701,2,FALSE),0))</f>
        <v>0</v>
      </c>
      <c r="S40" s="496"/>
      <c r="T40" s="496"/>
      <c r="U40" s="497">
        <f>IF(Emissions!U37="Poules_pondeuses",VLOOKUP(S40,'Donnees d''entrée'!$B$692:$C$694,2,FALSE),IF(Exploitation!K58="Poulets_de_chair",VLOOKUP(T40,'Donnees d''entrée'!$B$700:$C$701,2,FALSE),0))</f>
        <v>0</v>
      </c>
      <c r="V40" s="496"/>
      <c r="W40" s="496"/>
      <c r="X40" s="497">
        <f>IF(Emissions!AC37="Poules_pondeuses",VLOOKUP(V40,'Donnees d''entrée'!$B$692:$C$694,2,FALSE),IF(Exploitation!O58="Poulets_de_chair",VLOOKUP(W40,'Donnees d''entrée'!$B$700:$C$701,2,FALSE),0))</f>
        <v>0</v>
      </c>
      <c r="Y40" s="496"/>
      <c r="Z40" s="496"/>
      <c r="AA40" s="497">
        <f>IF(Emissions!AK37="Poules_pondeuses",VLOOKUP(Y40,'Donnees d''entrée'!$B$692:$C$694,2,FALSE),IF(Exploitation!S58="Poulets_de_chair",VLOOKUP(Z40,'Donnees d''entrée'!$B$700:$C$701,2,FALSE),0))</f>
        <v>0</v>
      </c>
    </row>
    <row r="41" spans="1:27" x14ac:dyDescent="0.25">
      <c r="B41" s="226" t="str">
        <f>IF(Exploitation!B35="","",Exploitation!B35)</f>
        <v/>
      </c>
      <c r="C41" s="503" t="str">
        <f>IF(ISERROR(ROUNDDOWN(IF(Emissions!E38="Poules_pondeuses",Emissions!T91/Emissions!G38*17/14,Emissions!T91/(Emissions!C38*Emissions!G38)*17/14),2)),"",ROUNDDOWN(IF(Emissions!E38="Poules_pondeuses",Emissions!T91/Emissions!G38*17/14,Emissions!T91/(Emissions!C38*Emissions!G38)*17/14),2))</f>
        <v/>
      </c>
      <c r="D41" s="503" t="str">
        <f>IF(ISERROR(ROUNDDOWN(IF(Emissions!M38="Poules_pondeuses",Emissions!AA91/Emissions!O38*17/14,Emissions!AA91/(Emissions!C38*Emissions!O38)*17/14),2)),"",ROUNDDOWN(IF(Emissions!M38="Poules_pondeuses",Emissions!AA91/Emissions!O38*17/14,Emissions!AA91/(Emissions!C38*Emissions!O38)*17/14),2))</f>
        <v/>
      </c>
      <c r="E41" s="503" t="str">
        <f>IF(ISERROR(ROUNDDOWN(IF(Emissions!U38="Poules_pondeuses",Emissions!AH91/Emissions!W38*17/14,Emissions!AH91/(Emissions!C38*Emissions!W38)*17/14),2)),"",ROUNDDOWN(IF(Emissions!U38="Poules_pondeuses",Emissions!AH91/Emissions!W38*17/14,Emissions!AH91/(Emissions!C38*Emissions!W38)*17/14),2))</f>
        <v/>
      </c>
      <c r="F41" s="503" t="str">
        <f>IF(ISERROR(ROUNDDOWN(IF(Emissions!AC38="Poules_pondeuses",Emissions!AO91/Emissions!AE38*17/14,Emissions!AO91/(Emissions!C38*Emissions!AE38)*17/14),2)),"",ROUNDDOWN(IF(Emissions!AC38="Poules_pondeuses",Emissions!AO91/Emissions!AE38*17/14,Emissions!AO91/(Emissions!C38*Emissions!AE38)*17/14),2))</f>
        <v/>
      </c>
      <c r="G41" s="503" t="str">
        <f>IF(ISERROR(ROUNDDOWN(IF(Emissions!AK38="Poules_pondeuses",Emissions!AV91/Emissions!AM38*17/14,Emissions!AV91/(Emissions!C38*Emissions!AM38)*17/14),2)),"",ROUNDDOWN(IF(Emissions!AK38="Poules_pondeuses",Emissions!AV91/Emissions!AM38*17/14,Emissions!AV91/(Emissions!C38*Emissions!AM38)*17/14),2))</f>
        <v/>
      </c>
      <c r="H41" s="504"/>
      <c r="I41" s="587">
        <f>IF(ISERROR(Emissions!BL65),"",Emissions!BL65)</f>
        <v>0</v>
      </c>
      <c r="J41" s="588"/>
      <c r="M41" s="496"/>
      <c r="N41" s="496"/>
      <c r="O41" s="497">
        <f>IF(Emissions!E38="Poules_pondeuses",VLOOKUP(M41,'Donnees d''entrée'!$B$692:$C$694,2,FALSE),IF(Exploitation!C59="Poulets_de_chair",VLOOKUP(N41,'Donnees d''entrée'!$B$700:$C$701,2,FALSE),0))</f>
        <v>0</v>
      </c>
      <c r="P41" s="496"/>
      <c r="Q41" s="496"/>
      <c r="R41" s="497">
        <f>IF(Emissions!M38="Poules_pondeuses",VLOOKUP(P41,'Donnees d''entrée'!$B$692:$C$694,2,FALSE),IF(Exploitation!G59="Poulets_de_chair",VLOOKUP(Q41,'Donnees d''entrée'!$B$700:$C$701,2,FALSE),0))</f>
        <v>0</v>
      </c>
      <c r="S41" s="496"/>
      <c r="T41" s="496"/>
      <c r="U41" s="497">
        <f>IF(Emissions!U38="Poules_pondeuses",VLOOKUP(S41,'Donnees d''entrée'!$B$692:$C$694,2,FALSE),IF(Exploitation!K59="Poulets_de_chair",VLOOKUP(T41,'Donnees d''entrée'!$B$700:$C$701,2,FALSE),0))</f>
        <v>0</v>
      </c>
      <c r="V41" s="496"/>
      <c r="W41" s="496"/>
      <c r="X41" s="497">
        <f>IF(Emissions!AC38="Poules_pondeuses",VLOOKUP(V41,'Donnees d''entrée'!$B$692:$C$694,2,FALSE),IF(Exploitation!O59="Poulets_de_chair",VLOOKUP(W41,'Donnees d''entrée'!$B$700:$C$701,2,FALSE),0))</f>
        <v>0</v>
      </c>
      <c r="Y41" s="496"/>
      <c r="Z41" s="496"/>
      <c r="AA41" s="497">
        <f>IF(Emissions!AK38="Poules_pondeuses",VLOOKUP(Y41,'Donnees d''entrée'!$B$692:$C$694,2,FALSE),IF(Exploitation!S59="Poulets_de_chair",VLOOKUP(Z41,'Donnees d''entrée'!$B$700:$C$701,2,FALSE),0))</f>
        <v>0</v>
      </c>
    </row>
    <row r="42" spans="1:27" s="204" customFormat="1" x14ac:dyDescent="0.25">
      <c r="B42" s="473"/>
      <c r="C42"/>
      <c r="D42"/>
      <c r="E42"/>
      <c r="F42"/>
      <c r="G42"/>
      <c r="H42"/>
      <c r="I42"/>
      <c r="J42"/>
      <c r="K42"/>
      <c r="L42"/>
    </row>
    <row r="44" spans="1:27" ht="18.75" x14ac:dyDescent="0.3">
      <c r="A44" s="225" t="s">
        <v>957</v>
      </c>
      <c r="B44" s="204"/>
      <c r="C44" s="204"/>
      <c r="D44" s="204"/>
      <c r="E44" s="204"/>
      <c r="F44" s="204"/>
      <c r="G44" s="204"/>
    </row>
    <row r="45" spans="1:27" x14ac:dyDescent="0.25">
      <c r="A45" s="204"/>
      <c r="B45" s="204"/>
      <c r="C45" s="204"/>
      <c r="D45" s="204"/>
      <c r="E45" s="204"/>
      <c r="F45" s="204"/>
      <c r="G45" s="204"/>
    </row>
    <row r="46" spans="1:27" s="204" customFormat="1" ht="43.15" customHeight="1" x14ac:dyDescent="0.25">
      <c r="B46" s="471" t="s">
        <v>16</v>
      </c>
      <c r="C46" s="469" t="s">
        <v>916</v>
      </c>
      <c r="D46" s="469" t="s">
        <v>917</v>
      </c>
      <c r="E46" s="469" t="s">
        <v>918</v>
      </c>
      <c r="F46" s="469" t="s">
        <v>919</v>
      </c>
      <c r="G46" s="469" t="s">
        <v>920</v>
      </c>
      <c r="I46" s="596" t="s">
        <v>922</v>
      </c>
      <c r="J46" s="596"/>
      <c r="M46"/>
      <c r="N46"/>
      <c r="O46"/>
      <c r="P46"/>
      <c r="Q46"/>
      <c r="R46"/>
    </row>
    <row r="47" spans="1:27" s="204" customFormat="1" x14ac:dyDescent="0.25">
      <c r="B47" s="70" t="str">
        <f>IF(Exploitation!B40="","",Exploitation!B40)</f>
        <v>P1P2P3</v>
      </c>
      <c r="C47" s="505">
        <f>IF(ISERROR(Emissions!T72*17/14),"",Emissions!T72*17/14)</f>
        <v>7670.4355980000009</v>
      </c>
      <c r="D47" s="505" t="str">
        <f>IF(ISERROR(Emissions!AA72*17/14),"",Emissions!AA72*17/14)</f>
        <v/>
      </c>
      <c r="E47" s="505" t="str">
        <f>IF(ISERROR(Emissions!AH72*17/14),"",Emissions!AH72*17/14)</f>
        <v/>
      </c>
      <c r="F47" s="505" t="str">
        <f>IF(ISERROR(Emissions!AO72*17/14),"",Emissions!AO72*17/14)</f>
        <v/>
      </c>
      <c r="G47" s="505" t="str">
        <f>IF(ISERROR(Emissions!AV72*17/14),"",Emissions!AV72*17/14)</f>
        <v/>
      </c>
      <c r="H47" s="506"/>
      <c r="I47" s="597">
        <f>SUM(C47:G47)</f>
        <v>7670.4355980000009</v>
      </c>
      <c r="J47" s="597"/>
      <c r="M47"/>
      <c r="N47"/>
      <c r="O47"/>
      <c r="P47"/>
      <c r="Q47"/>
      <c r="R47"/>
    </row>
    <row r="48" spans="1:27" s="204" customFormat="1" x14ac:dyDescent="0.25">
      <c r="B48" s="226" t="str">
        <f>IF(Exploitation!B41="","",Exploitation!B41)</f>
        <v/>
      </c>
      <c r="C48" s="505" t="str">
        <f>IF(ISERROR(Emissions!T73*17/14),"",Emissions!T73*17/14)</f>
        <v/>
      </c>
      <c r="D48" s="505" t="str">
        <f>IF(ISERROR(Emissions!AA73*17/14),"",Emissions!AA73*17/14)</f>
        <v/>
      </c>
      <c r="E48" s="505" t="str">
        <f>IF(ISERROR(Emissions!AH73*17/14),"",Emissions!AH73*17/14)</f>
        <v/>
      </c>
      <c r="F48" s="505" t="str">
        <f>IF(ISERROR(Emissions!AO73*17/14),"",Emissions!AO73*17/14)</f>
        <v/>
      </c>
      <c r="G48" s="505" t="str">
        <f>IF(ISERROR(Emissions!AV73*17/14),"",Emissions!AV73*17/14)</f>
        <v/>
      </c>
      <c r="H48" s="506"/>
      <c r="I48" s="597">
        <f t="shared" ref="I48:I66" si="0">SUM(C48:G48)</f>
        <v>0</v>
      </c>
      <c r="J48" s="597"/>
      <c r="M48"/>
      <c r="N48"/>
      <c r="O48"/>
      <c r="P48"/>
      <c r="Q48"/>
      <c r="R48"/>
    </row>
    <row r="49" spans="2:18" s="204" customFormat="1" x14ac:dyDescent="0.25">
      <c r="B49" s="226" t="str">
        <f>IF(Exploitation!B42="","",Exploitation!B42)</f>
        <v/>
      </c>
      <c r="C49" s="505" t="str">
        <f>IF(ISERROR(Emissions!T74*17/14),"",Emissions!T74*17/14)</f>
        <v/>
      </c>
      <c r="D49" s="505" t="str">
        <f>IF(ISERROR(Emissions!AA74*17/14),"",Emissions!AA74*17/14)</f>
        <v/>
      </c>
      <c r="E49" s="505" t="str">
        <f>IF(ISERROR(Emissions!AH74*17/14),"",Emissions!AH74*17/14)</f>
        <v/>
      </c>
      <c r="F49" s="505" t="str">
        <f>IF(ISERROR(Emissions!AO74*17/14),"",Emissions!AO74*17/14)</f>
        <v/>
      </c>
      <c r="G49" s="505" t="str">
        <f>IF(ISERROR(Emissions!AV74*17/14),"",Emissions!AV74*17/14)</f>
        <v/>
      </c>
      <c r="H49" s="506"/>
      <c r="I49" s="597">
        <f t="shared" si="0"/>
        <v>0</v>
      </c>
      <c r="J49" s="597"/>
      <c r="M49"/>
      <c r="N49"/>
      <c r="O49"/>
      <c r="P49"/>
      <c r="Q49"/>
      <c r="R49"/>
    </row>
    <row r="50" spans="2:18" s="204" customFormat="1" x14ac:dyDescent="0.25">
      <c r="B50" s="226" t="str">
        <f>IF(Exploitation!B43="","",Exploitation!B43)</f>
        <v/>
      </c>
      <c r="C50" s="505" t="str">
        <f>IF(ISERROR(Emissions!T75*17/14),"",Emissions!T75*17/14)</f>
        <v/>
      </c>
      <c r="D50" s="505" t="str">
        <f>IF(ISERROR(Emissions!AA75*17/14),"",Emissions!AA75*17/14)</f>
        <v/>
      </c>
      <c r="E50" s="505" t="str">
        <f>IF(ISERROR(Emissions!AH75*17/14),"",Emissions!AH75*17/14)</f>
        <v/>
      </c>
      <c r="F50" s="505" t="str">
        <f>IF(ISERROR(Emissions!AO75*17/14),"",Emissions!AO75*17/14)</f>
        <v/>
      </c>
      <c r="G50" s="505" t="str">
        <f>IF(ISERROR(Emissions!AV75*17/14),"",Emissions!AV75*17/14)</f>
        <v/>
      </c>
      <c r="H50" s="506"/>
      <c r="I50" s="597">
        <f t="shared" si="0"/>
        <v>0</v>
      </c>
      <c r="J50" s="597"/>
      <c r="M50"/>
      <c r="N50"/>
      <c r="O50"/>
      <c r="P50"/>
      <c r="Q50"/>
      <c r="R50"/>
    </row>
    <row r="51" spans="2:18" s="204" customFormat="1" x14ac:dyDescent="0.25">
      <c r="B51" s="226" t="str">
        <f>IF(Exploitation!B44="","",Exploitation!B44)</f>
        <v/>
      </c>
      <c r="C51" s="505" t="str">
        <f>IF(ISERROR(Emissions!T76*17/14),"",Emissions!T76*17/14)</f>
        <v/>
      </c>
      <c r="D51" s="505" t="str">
        <f>IF(ISERROR(Emissions!AA76*17/14),"",Emissions!AA76*17/14)</f>
        <v/>
      </c>
      <c r="E51" s="505" t="str">
        <f>IF(ISERROR(Emissions!AH76*17/14),"",Emissions!AH76*17/14)</f>
        <v/>
      </c>
      <c r="F51" s="505" t="str">
        <f>IF(ISERROR(Emissions!AO76*17/14),"",Emissions!AO76*17/14)</f>
        <v/>
      </c>
      <c r="G51" s="505" t="str">
        <f>IF(ISERROR(Emissions!AV76*17/14),"",Emissions!AV76*17/14)</f>
        <v/>
      </c>
      <c r="H51" s="506"/>
      <c r="I51" s="597">
        <f t="shared" si="0"/>
        <v>0</v>
      </c>
      <c r="J51" s="597"/>
      <c r="M51"/>
      <c r="N51"/>
      <c r="O51"/>
      <c r="P51"/>
      <c r="Q51"/>
      <c r="R51"/>
    </row>
    <row r="52" spans="2:18" s="204" customFormat="1" x14ac:dyDescent="0.25">
      <c r="B52" s="226" t="str">
        <f>IF(Exploitation!B45="","",Exploitation!B45)</f>
        <v/>
      </c>
      <c r="C52" s="505" t="str">
        <f>IF(ISERROR(Emissions!T77*17/14),"",Emissions!T77*17/14)</f>
        <v/>
      </c>
      <c r="D52" s="505" t="str">
        <f>IF(ISERROR(Emissions!AA77*17/14),"",Emissions!AA77*17/14)</f>
        <v/>
      </c>
      <c r="E52" s="505" t="str">
        <f>IF(ISERROR(Emissions!AH77*17/14),"",Emissions!AH77*17/14)</f>
        <v/>
      </c>
      <c r="F52" s="505" t="str">
        <f>IF(ISERROR(Emissions!AO77*17/14),"",Emissions!AO77*17/14)</f>
        <v/>
      </c>
      <c r="G52" s="505" t="str">
        <f>IF(ISERROR(Emissions!AV77*17/14),"",Emissions!AV77*17/14)</f>
        <v/>
      </c>
      <c r="H52" s="506"/>
      <c r="I52" s="597">
        <f t="shared" si="0"/>
        <v>0</v>
      </c>
      <c r="J52" s="597"/>
      <c r="M52"/>
      <c r="N52"/>
      <c r="O52"/>
      <c r="P52"/>
      <c r="Q52"/>
      <c r="R52"/>
    </row>
    <row r="53" spans="2:18" s="204" customFormat="1" x14ac:dyDescent="0.25">
      <c r="B53" s="226" t="str">
        <f>IF(Exploitation!B46="","",Exploitation!B46)</f>
        <v/>
      </c>
      <c r="C53" s="505" t="str">
        <f>IF(ISERROR(Emissions!T78*17/14),"",Emissions!T78*17/14)</f>
        <v/>
      </c>
      <c r="D53" s="505" t="str">
        <f>IF(ISERROR(Emissions!AA78*17/14),"",Emissions!AA78*17/14)</f>
        <v/>
      </c>
      <c r="E53" s="505" t="str">
        <f>IF(ISERROR(Emissions!AH78*17/14),"",Emissions!AH78*17/14)</f>
        <v/>
      </c>
      <c r="F53" s="505" t="str">
        <f>IF(ISERROR(Emissions!AO78*17/14),"",Emissions!AO78*17/14)</f>
        <v/>
      </c>
      <c r="G53" s="505" t="str">
        <f>IF(ISERROR(Emissions!AV78*17/14),"",Emissions!AV78*17/14)</f>
        <v/>
      </c>
      <c r="H53" s="506"/>
      <c r="I53" s="597">
        <f t="shared" si="0"/>
        <v>0</v>
      </c>
      <c r="J53" s="597"/>
      <c r="M53"/>
      <c r="N53"/>
      <c r="O53"/>
      <c r="P53"/>
      <c r="Q53"/>
      <c r="R53"/>
    </row>
    <row r="54" spans="2:18" s="204" customFormat="1" x14ac:dyDescent="0.25">
      <c r="B54" s="226" t="str">
        <f>IF(Exploitation!B47="","",Exploitation!B47)</f>
        <v/>
      </c>
      <c r="C54" s="505" t="str">
        <f>IF(ISERROR(Emissions!T79*17/14),"",Emissions!T79*17/14)</f>
        <v/>
      </c>
      <c r="D54" s="505" t="str">
        <f>IF(ISERROR(Emissions!AA79*17/14),"",Emissions!AA79*17/14)</f>
        <v/>
      </c>
      <c r="E54" s="505" t="str">
        <f>IF(ISERROR(Emissions!AH79*17/14),"",Emissions!AH79*17/14)</f>
        <v/>
      </c>
      <c r="F54" s="505" t="str">
        <f>IF(ISERROR(Emissions!AO79*17/14),"",Emissions!AO79*17/14)</f>
        <v/>
      </c>
      <c r="G54" s="505" t="str">
        <f>IF(ISERROR(Emissions!AV79*17/14),"",Emissions!AV79*17/14)</f>
        <v/>
      </c>
      <c r="H54" s="506"/>
      <c r="I54" s="597">
        <f t="shared" si="0"/>
        <v>0</v>
      </c>
      <c r="J54" s="597"/>
      <c r="M54"/>
      <c r="N54"/>
      <c r="O54"/>
      <c r="P54"/>
      <c r="Q54"/>
      <c r="R54"/>
    </row>
    <row r="55" spans="2:18" s="204" customFormat="1" x14ac:dyDescent="0.25">
      <c r="B55" s="226" t="str">
        <f>IF(Exploitation!B48="","",Exploitation!B48)</f>
        <v/>
      </c>
      <c r="C55" s="505" t="str">
        <f>IF(ISERROR(Emissions!T80*17/14),"",Emissions!T80*17/14)</f>
        <v/>
      </c>
      <c r="D55" s="505" t="str">
        <f>IF(ISERROR(Emissions!AA80*17/14),"",Emissions!AA80*17/14)</f>
        <v/>
      </c>
      <c r="E55" s="505" t="str">
        <f>IF(ISERROR(Emissions!AH80*17/14),"",Emissions!AH80*17/14)</f>
        <v/>
      </c>
      <c r="F55" s="505" t="str">
        <f>IF(ISERROR(Emissions!AO80*17/14),"",Emissions!AO80*17/14)</f>
        <v/>
      </c>
      <c r="G55" s="505" t="str">
        <f>IF(ISERROR(Emissions!AV80*17/14),"",Emissions!AV80*17/14)</f>
        <v/>
      </c>
      <c r="H55" s="506"/>
      <c r="I55" s="597">
        <f t="shared" si="0"/>
        <v>0</v>
      </c>
      <c r="J55" s="597"/>
      <c r="M55"/>
      <c r="N55"/>
      <c r="O55"/>
      <c r="P55"/>
      <c r="Q55"/>
      <c r="R55"/>
    </row>
    <row r="56" spans="2:18" s="204" customFormat="1" x14ac:dyDescent="0.25">
      <c r="B56" s="226" t="str">
        <f>IF(Exploitation!B49="","",Exploitation!B49)</f>
        <v/>
      </c>
      <c r="C56" s="505" t="str">
        <f>IF(ISERROR(Emissions!T81*17/14),"",Emissions!T81*17/14)</f>
        <v/>
      </c>
      <c r="D56" s="505" t="str">
        <f>IF(ISERROR(Emissions!AA81*17/14),"",Emissions!AA81*17/14)</f>
        <v/>
      </c>
      <c r="E56" s="505" t="str">
        <f>IF(ISERROR(Emissions!AH81*17/14),"",Emissions!AH81*17/14)</f>
        <v/>
      </c>
      <c r="F56" s="505" t="str">
        <f>IF(ISERROR(Emissions!AO81*17/14),"",Emissions!AO81*17/14)</f>
        <v/>
      </c>
      <c r="G56" s="505" t="str">
        <f>IF(ISERROR(Emissions!AV81*17/14),"",Emissions!AV81*17/14)</f>
        <v/>
      </c>
      <c r="H56" s="506"/>
      <c r="I56" s="597">
        <f t="shared" si="0"/>
        <v>0</v>
      </c>
      <c r="J56" s="597"/>
      <c r="M56"/>
      <c r="N56"/>
      <c r="O56"/>
      <c r="P56"/>
      <c r="Q56"/>
      <c r="R56"/>
    </row>
    <row r="57" spans="2:18" s="204" customFormat="1" x14ac:dyDescent="0.25">
      <c r="B57" s="226" t="str">
        <f>IF(Exploitation!B50="","",Exploitation!B50)</f>
        <v/>
      </c>
      <c r="C57" s="505" t="str">
        <f>IF(ISERROR(Emissions!T82*17/14),"",Emissions!T82*17/14)</f>
        <v/>
      </c>
      <c r="D57" s="505" t="str">
        <f>IF(ISERROR(Emissions!AA82*17/14),"",Emissions!AA82*17/14)</f>
        <v/>
      </c>
      <c r="E57" s="505" t="str">
        <f>IF(ISERROR(Emissions!AH82*17/14),"",Emissions!AH82*17/14)</f>
        <v/>
      </c>
      <c r="F57" s="505" t="str">
        <f>IF(ISERROR(Emissions!AO82*17/14),"",Emissions!AO82*17/14)</f>
        <v/>
      </c>
      <c r="G57" s="505" t="str">
        <f>IF(ISERROR(Emissions!AV82*17/14),"",Emissions!AV82*17/14)</f>
        <v/>
      </c>
      <c r="H57" s="506"/>
      <c r="I57" s="597">
        <f t="shared" si="0"/>
        <v>0</v>
      </c>
      <c r="J57" s="597"/>
      <c r="M57"/>
      <c r="N57"/>
      <c r="O57"/>
      <c r="P57"/>
      <c r="Q57"/>
      <c r="R57"/>
    </row>
    <row r="58" spans="2:18" s="204" customFormat="1" x14ac:dyDescent="0.25">
      <c r="B58" s="226" t="str">
        <f>IF(Exploitation!B51="","",Exploitation!B51)</f>
        <v/>
      </c>
      <c r="C58" s="505" t="str">
        <f>IF(ISERROR(Emissions!T83*17/14),"",Emissions!T83*17/14)</f>
        <v/>
      </c>
      <c r="D58" s="505" t="str">
        <f>IF(ISERROR(Emissions!AA83*17/14),"",Emissions!AA83*17/14)</f>
        <v/>
      </c>
      <c r="E58" s="505" t="str">
        <f>IF(ISERROR(Emissions!AH83*17/14),"",Emissions!AH83*17/14)</f>
        <v/>
      </c>
      <c r="F58" s="505" t="str">
        <f>IF(ISERROR(Emissions!AO83*17/14),"",Emissions!AO83*17/14)</f>
        <v/>
      </c>
      <c r="G58" s="505" t="str">
        <f>IF(ISERROR(Emissions!AV83*17/14),"",Emissions!AV83*17/14)</f>
        <v/>
      </c>
      <c r="H58" s="506"/>
      <c r="I58" s="597">
        <f t="shared" si="0"/>
        <v>0</v>
      </c>
      <c r="J58" s="597"/>
      <c r="M58"/>
      <c r="N58"/>
      <c r="O58"/>
      <c r="P58"/>
      <c r="Q58"/>
      <c r="R58"/>
    </row>
    <row r="59" spans="2:18" s="204" customFormat="1" x14ac:dyDescent="0.25">
      <c r="B59" s="226" t="str">
        <f>IF(Exploitation!B52="","",Exploitation!B52)</f>
        <v/>
      </c>
      <c r="C59" s="505" t="str">
        <f>IF(ISERROR(Emissions!T84*17/14),"",Emissions!T84*17/14)</f>
        <v/>
      </c>
      <c r="D59" s="505" t="str">
        <f>IF(ISERROR(Emissions!AA84*17/14),"",Emissions!AA84*17/14)</f>
        <v/>
      </c>
      <c r="E59" s="505" t="str">
        <f>IF(ISERROR(Emissions!AH84*17/14),"",Emissions!AH84*17/14)</f>
        <v/>
      </c>
      <c r="F59" s="505" t="str">
        <f>IF(ISERROR(Emissions!AO84*17/14),"",Emissions!AO84*17/14)</f>
        <v/>
      </c>
      <c r="G59" s="505" t="str">
        <f>IF(ISERROR(Emissions!AV84*17/14),"",Emissions!AV84*17/14)</f>
        <v/>
      </c>
      <c r="H59" s="506"/>
      <c r="I59" s="597">
        <f t="shared" si="0"/>
        <v>0</v>
      </c>
      <c r="J59" s="597"/>
      <c r="M59"/>
      <c r="N59"/>
      <c r="O59"/>
      <c r="P59"/>
      <c r="Q59"/>
      <c r="R59"/>
    </row>
    <row r="60" spans="2:18" s="204" customFormat="1" x14ac:dyDescent="0.25">
      <c r="B60" s="226" t="str">
        <f>IF(Exploitation!B53="","",Exploitation!B53)</f>
        <v/>
      </c>
      <c r="C60" s="505" t="str">
        <f>IF(ISERROR(Emissions!T85*17/14),"",Emissions!T85*17/14)</f>
        <v/>
      </c>
      <c r="D60" s="505" t="str">
        <f>IF(ISERROR(Emissions!AA85*17/14),"",Emissions!AA85*17/14)</f>
        <v/>
      </c>
      <c r="E60" s="505" t="str">
        <f>IF(ISERROR(Emissions!AH85*17/14),"",Emissions!AH85*17/14)</f>
        <v/>
      </c>
      <c r="F60" s="505" t="str">
        <f>IF(ISERROR(Emissions!AO85*17/14),"",Emissions!AO85*17/14)</f>
        <v/>
      </c>
      <c r="G60" s="505" t="str">
        <f>IF(ISERROR(Emissions!AV85*17/14),"",Emissions!AV85*17/14)</f>
        <v/>
      </c>
      <c r="H60" s="506"/>
      <c r="I60" s="597">
        <f t="shared" si="0"/>
        <v>0</v>
      </c>
      <c r="J60" s="597"/>
      <c r="M60"/>
      <c r="N60"/>
      <c r="O60"/>
      <c r="P60"/>
      <c r="Q60"/>
      <c r="R60"/>
    </row>
    <row r="61" spans="2:18" s="204" customFormat="1" x14ac:dyDescent="0.25">
      <c r="B61" s="226" t="str">
        <f>IF(Exploitation!B54="","",Exploitation!B54)</f>
        <v/>
      </c>
      <c r="C61" s="505" t="str">
        <f>IF(ISERROR(Emissions!T86*17/14),"",Emissions!T86*17/14)</f>
        <v/>
      </c>
      <c r="D61" s="505" t="str">
        <f>IF(ISERROR(Emissions!AA86*17/14),"",Emissions!AA86*17/14)</f>
        <v/>
      </c>
      <c r="E61" s="505" t="str">
        <f>IF(ISERROR(Emissions!AH86*17/14),"",Emissions!AH86*17/14)</f>
        <v/>
      </c>
      <c r="F61" s="505" t="str">
        <f>IF(ISERROR(Emissions!AO86*17/14),"",Emissions!AO86*17/14)</f>
        <v/>
      </c>
      <c r="G61" s="505" t="str">
        <f>IF(ISERROR(Emissions!AV86*17/14),"",Emissions!AV86*17/14)</f>
        <v/>
      </c>
      <c r="H61" s="506"/>
      <c r="I61" s="597">
        <f t="shared" si="0"/>
        <v>0</v>
      </c>
      <c r="J61" s="597"/>
      <c r="M61"/>
      <c r="N61"/>
      <c r="O61"/>
      <c r="P61"/>
      <c r="Q61"/>
      <c r="R61"/>
    </row>
    <row r="62" spans="2:18" s="204" customFormat="1" x14ac:dyDescent="0.25">
      <c r="B62" s="226" t="str">
        <f>IF(Exploitation!B55="","",Exploitation!B55)</f>
        <v/>
      </c>
      <c r="C62" s="505" t="str">
        <f>IF(ISERROR(Emissions!T87*17/14),"",Emissions!T87*17/14)</f>
        <v/>
      </c>
      <c r="D62" s="505" t="str">
        <f>IF(ISERROR(Emissions!AA87*17/14),"",Emissions!AA87*17/14)</f>
        <v/>
      </c>
      <c r="E62" s="505" t="str">
        <f>IF(ISERROR(Emissions!AH87*17/14),"",Emissions!AH87*17/14)</f>
        <v/>
      </c>
      <c r="F62" s="505" t="str">
        <f>IF(ISERROR(Emissions!AO87*17/14),"",Emissions!AO87*17/14)</f>
        <v/>
      </c>
      <c r="G62" s="505" t="str">
        <f>IF(ISERROR(Emissions!AV87*17/14),"",Emissions!AV87*17/14)</f>
        <v/>
      </c>
      <c r="H62" s="506"/>
      <c r="I62" s="597">
        <f t="shared" si="0"/>
        <v>0</v>
      </c>
      <c r="J62" s="597"/>
      <c r="M62"/>
      <c r="N62"/>
      <c r="O62"/>
      <c r="P62"/>
      <c r="Q62"/>
      <c r="R62"/>
    </row>
    <row r="63" spans="2:18" s="204" customFormat="1" x14ac:dyDescent="0.25">
      <c r="B63" s="226" t="str">
        <f>IF(Exploitation!B56="","",Exploitation!B56)</f>
        <v/>
      </c>
      <c r="C63" s="505" t="str">
        <f>IF(ISERROR(Emissions!T88*17/14),"",Emissions!T88*17/14)</f>
        <v/>
      </c>
      <c r="D63" s="505" t="str">
        <f>IF(ISERROR(Emissions!AA88*17/14),"",Emissions!AA88*17/14)</f>
        <v/>
      </c>
      <c r="E63" s="505" t="str">
        <f>IF(ISERROR(Emissions!AH88*17/14),"",Emissions!AH88*17/14)</f>
        <v/>
      </c>
      <c r="F63" s="505" t="str">
        <f>IF(ISERROR(Emissions!AO88*17/14),"",Emissions!AO88*17/14)</f>
        <v/>
      </c>
      <c r="G63" s="505" t="str">
        <f>IF(ISERROR(Emissions!AV88*17/14),"",Emissions!AV88*17/14)</f>
        <v/>
      </c>
      <c r="H63" s="506"/>
      <c r="I63" s="597">
        <f t="shared" si="0"/>
        <v>0</v>
      </c>
      <c r="J63" s="597"/>
      <c r="M63"/>
      <c r="N63"/>
      <c r="O63"/>
      <c r="P63"/>
      <c r="Q63"/>
      <c r="R63"/>
    </row>
    <row r="64" spans="2:18" s="204" customFormat="1" x14ac:dyDescent="0.25">
      <c r="B64" s="226" t="str">
        <f>IF(Exploitation!B57="","",Exploitation!B57)</f>
        <v/>
      </c>
      <c r="C64" s="505" t="str">
        <f>IF(ISERROR(Emissions!T89*17/14),"",Emissions!T89*17/14)</f>
        <v/>
      </c>
      <c r="D64" s="505" t="str">
        <f>IF(ISERROR(Emissions!AA89*17/14),"",Emissions!AA89*17/14)</f>
        <v/>
      </c>
      <c r="E64" s="505" t="str">
        <f>IF(ISERROR(Emissions!AH89*17/14),"",Emissions!AH89*17/14)</f>
        <v/>
      </c>
      <c r="F64" s="505" t="str">
        <f>IF(ISERROR(Emissions!AO89*17/14),"",Emissions!AO89*17/14)</f>
        <v/>
      </c>
      <c r="G64" s="505" t="str">
        <f>IF(ISERROR(Emissions!AV89*17/14),"",Emissions!AV89*17/14)</f>
        <v/>
      </c>
      <c r="H64" s="506"/>
      <c r="I64" s="597">
        <f t="shared" si="0"/>
        <v>0</v>
      </c>
      <c r="J64" s="597"/>
      <c r="M64"/>
      <c r="N64"/>
      <c r="O64"/>
      <c r="P64"/>
      <c r="Q64"/>
      <c r="R64"/>
    </row>
    <row r="65" spans="1:18" s="204" customFormat="1" x14ac:dyDescent="0.25">
      <c r="B65" s="226" t="str">
        <f>IF(Exploitation!B58="","",Exploitation!B58)</f>
        <v/>
      </c>
      <c r="C65" s="505" t="str">
        <f>IF(ISERROR(Emissions!T90*17/14),"",Emissions!T90*17/14)</f>
        <v/>
      </c>
      <c r="D65" s="505" t="str">
        <f>IF(ISERROR(Emissions!AA90*17/14),"",Emissions!AA90*17/14)</f>
        <v/>
      </c>
      <c r="E65" s="505" t="str">
        <f>IF(ISERROR(Emissions!AH90*17/14),"",Emissions!AH90*17/14)</f>
        <v/>
      </c>
      <c r="F65" s="505" t="str">
        <f>IF(ISERROR(Emissions!AO90*17/14),"",Emissions!AO90*17/14)</f>
        <v/>
      </c>
      <c r="G65" s="505" t="str">
        <f>IF(ISERROR(Emissions!AV90*17/14),"",Emissions!AV90*17/14)</f>
        <v/>
      </c>
      <c r="H65" s="506"/>
      <c r="I65" s="597">
        <f t="shared" si="0"/>
        <v>0</v>
      </c>
      <c r="J65" s="597"/>
      <c r="M65"/>
      <c r="N65"/>
      <c r="O65"/>
      <c r="P65"/>
      <c r="Q65"/>
      <c r="R65"/>
    </row>
    <row r="66" spans="1:18" s="204" customFormat="1" x14ac:dyDescent="0.25">
      <c r="B66" s="226" t="str">
        <f>IF(Exploitation!B59="","",Exploitation!B59)</f>
        <v/>
      </c>
      <c r="C66" s="505" t="str">
        <f>IF(ISERROR(Emissions!T91*17/14),"",Emissions!T91*17/14)</f>
        <v/>
      </c>
      <c r="D66" s="505" t="str">
        <f>IF(ISERROR(Emissions!AA91*17/14),"",Emissions!AA91*17/14)</f>
        <v/>
      </c>
      <c r="E66" s="505" t="str">
        <f>IF(ISERROR(Emissions!AH91*17/14),"",Emissions!AH91*17/14)</f>
        <v/>
      </c>
      <c r="F66" s="505" t="str">
        <f>IF(ISERROR(Emissions!AO91*17/14),"",Emissions!AO91*17/14)</f>
        <v/>
      </c>
      <c r="G66" s="505" t="str">
        <f>IF(ISERROR(Emissions!AV91*17/14),"",Emissions!AV91*17/14)</f>
        <v/>
      </c>
      <c r="H66" s="506"/>
      <c r="I66" s="597">
        <f t="shared" si="0"/>
        <v>0</v>
      </c>
      <c r="J66" s="597"/>
      <c r="M66"/>
      <c r="N66"/>
      <c r="O66"/>
      <c r="P66"/>
      <c r="Q66"/>
      <c r="R66"/>
    </row>
    <row r="67" spans="1:18" s="204" customFormat="1" x14ac:dyDescent="0.25">
      <c r="M67"/>
      <c r="N67"/>
      <c r="O67"/>
      <c r="P67"/>
      <c r="Q67"/>
      <c r="R67"/>
    </row>
    <row r="68" spans="1:18" s="204" customFormat="1" x14ac:dyDescent="0.25">
      <c r="M68"/>
      <c r="N68"/>
      <c r="O68"/>
      <c r="P68"/>
      <c r="Q68"/>
      <c r="R68"/>
    </row>
    <row r="69" spans="1:18" ht="18.75" x14ac:dyDescent="0.3">
      <c r="A69" s="225" t="s">
        <v>895</v>
      </c>
    </row>
    <row r="71" spans="1:18" x14ac:dyDescent="0.25">
      <c r="B71" s="427" t="s">
        <v>16</v>
      </c>
      <c r="C71" s="429" t="s">
        <v>196</v>
      </c>
      <c r="D71" s="429" t="s">
        <v>197</v>
      </c>
      <c r="E71" s="429" t="s">
        <v>236</v>
      </c>
      <c r="F71" s="429" t="s">
        <v>454</v>
      </c>
      <c r="G71" s="429" t="s">
        <v>455</v>
      </c>
    </row>
    <row r="72" spans="1:18" x14ac:dyDescent="0.25">
      <c r="B72" s="70" t="str">
        <f>IF(Exploitation!B16="","",Exploitation!B16)</f>
        <v>P1P2P3</v>
      </c>
      <c r="C72" s="428">
        <f>IF(Emissions!D19="Poulets_de_chair",Emissions!H19/Emissions!I19-1,"")</f>
        <v>0.18110236220472453</v>
      </c>
      <c r="D72" s="428" t="str">
        <f>IF(Emissions!L19="Poulets_de_chair",Emissions!P19/Emissions!Q19-1,"")</f>
        <v/>
      </c>
      <c r="E72" s="428" t="str">
        <f>IF(Emissions!T19="Poulets_de_chair",Emissions!X19/Emissions!Y19-1,"")</f>
        <v/>
      </c>
      <c r="F72" s="428" t="str">
        <f>IF(Emissions!AB19="Poulets_de_chair",Emissions!AF19/Emissions!AG19-1,"")</f>
        <v/>
      </c>
      <c r="G72" s="428" t="str">
        <f>IF(Emissions!AJ19="Poulets_de_chair",Emissions!AN19/Emissions!AO19-1,"")</f>
        <v/>
      </c>
    </row>
    <row r="73" spans="1:18" x14ac:dyDescent="0.25">
      <c r="B73" s="70" t="str">
        <f>IF(Exploitation!B17="","",Exploitation!B17)</f>
        <v/>
      </c>
      <c r="C73" s="428" t="str">
        <f>IF(Emissions!D20="Poulets_de_chair",Emissions!H20/Emissions!I20-1,"")</f>
        <v/>
      </c>
      <c r="D73" s="428" t="str">
        <f>IF(Emissions!L20="Poulets_de_chair",Emissions!P20/Emissions!Q20-1,"")</f>
        <v/>
      </c>
      <c r="E73" s="428" t="str">
        <f>IF(Emissions!T20="Poulets_de_chair",Emissions!X20/Emissions!Y20-1,"")</f>
        <v/>
      </c>
      <c r="F73" s="428" t="str">
        <f>IF(Emissions!AB20="Poulets_de_chair",Emissions!AF20/Emissions!AG20-1,"")</f>
        <v/>
      </c>
      <c r="G73" s="428" t="str">
        <f>IF(Emissions!AJ20="Poulets_de_chair",Emissions!AN20/Emissions!AO20-1,"")</f>
        <v/>
      </c>
    </row>
    <row r="74" spans="1:18" x14ac:dyDescent="0.25">
      <c r="B74" s="70" t="str">
        <f>IF(Exploitation!B18="","",Exploitation!B18)</f>
        <v/>
      </c>
      <c r="C74" s="428" t="str">
        <f>IF(Emissions!D21="Poulets_de_chair",Emissions!H21/Emissions!I21-1,"")</f>
        <v/>
      </c>
      <c r="D74" s="428" t="str">
        <f>IF(Emissions!L21="Poulets_de_chair",Emissions!P21/Emissions!Q21-1,"")</f>
        <v/>
      </c>
      <c r="E74" s="428" t="str">
        <f>IF(Emissions!T21="Poulets_de_chair",Emissions!X21/Emissions!Y21-1,"")</f>
        <v/>
      </c>
      <c r="F74" s="428" t="str">
        <f>IF(Emissions!AB21="Poulets_de_chair",Emissions!AF21/Emissions!AG21-1,"")</f>
        <v/>
      </c>
      <c r="G74" s="428" t="str">
        <f>IF(Emissions!AJ21="Poulets_de_chair",Emissions!AN21/Emissions!AO21-1,"")</f>
        <v/>
      </c>
    </row>
    <row r="75" spans="1:18" x14ac:dyDescent="0.25">
      <c r="B75" s="70" t="str">
        <f>IF(Exploitation!B19="","",Exploitation!B19)</f>
        <v/>
      </c>
      <c r="C75" s="428" t="str">
        <f>IF(Emissions!D22="Poulets_de_chair",Emissions!H22/Emissions!I22-1,"")</f>
        <v/>
      </c>
      <c r="D75" s="428" t="str">
        <f>IF(Emissions!L22="Poulets_de_chair",Emissions!P22/Emissions!Q22-1,"")</f>
        <v/>
      </c>
      <c r="E75" s="428" t="str">
        <f>IF(Emissions!T22="Poulets_de_chair",Emissions!X22/Emissions!Y22-1,"")</f>
        <v/>
      </c>
      <c r="F75" s="428" t="str">
        <f>IF(Emissions!AB22="Poulets_de_chair",Emissions!AF22/Emissions!AG22-1,"")</f>
        <v/>
      </c>
      <c r="G75" s="428" t="str">
        <f>IF(Emissions!AJ22="Poulets_de_chair",Emissions!AN22/Emissions!AO22-1,"")</f>
        <v/>
      </c>
    </row>
    <row r="76" spans="1:18" x14ac:dyDescent="0.25">
      <c r="B76" s="70" t="str">
        <f>IF(Exploitation!B20="","",Exploitation!B20)</f>
        <v/>
      </c>
      <c r="C76" s="428" t="str">
        <f>IF(Emissions!D23="Poulets_de_chair",Emissions!H23/Emissions!I23-1,"")</f>
        <v/>
      </c>
      <c r="D76" s="428" t="str">
        <f>IF(Emissions!L23="Poulets_de_chair",Emissions!P23/Emissions!Q23-1,"")</f>
        <v/>
      </c>
      <c r="E76" s="428" t="str">
        <f>IF(Emissions!T23="Poulets_de_chair",Emissions!X23/Emissions!Y23-1,"")</f>
        <v/>
      </c>
      <c r="F76" s="428" t="str">
        <f>IF(Emissions!AB23="Poulets_de_chair",Emissions!AF23/Emissions!AG23-1,"")</f>
        <v/>
      </c>
      <c r="G76" s="428" t="str">
        <f>IF(Emissions!AJ23="Poulets_de_chair",Emissions!AN23/Emissions!AO23-1,"")</f>
        <v/>
      </c>
    </row>
    <row r="77" spans="1:18" x14ac:dyDescent="0.25">
      <c r="B77" s="70" t="str">
        <f>IF(Exploitation!B21="","",Exploitation!B21)</f>
        <v/>
      </c>
      <c r="C77" s="428" t="str">
        <f>IF(Emissions!D24="Poulets_de_chair",Emissions!H24/Emissions!I24-1,"")</f>
        <v/>
      </c>
      <c r="D77" s="428" t="str">
        <f>IF(Emissions!L24="Poulets_de_chair",Emissions!P24/Emissions!Q24-1,"")</f>
        <v/>
      </c>
      <c r="E77" s="428" t="str">
        <f>IF(Emissions!T24="Poulets_de_chair",Emissions!X24/Emissions!Y24-1,"")</f>
        <v/>
      </c>
      <c r="F77" s="428" t="str">
        <f>IF(Emissions!AB24="Poulets_de_chair",Emissions!AF24/Emissions!AG24-1,"")</f>
        <v/>
      </c>
      <c r="G77" s="428" t="str">
        <f>IF(Emissions!AJ24="Poulets_de_chair",Emissions!AN24/Emissions!AO24-1,"")</f>
        <v/>
      </c>
    </row>
    <row r="78" spans="1:18" x14ac:dyDescent="0.25">
      <c r="B78" s="70" t="str">
        <f>IF(Exploitation!B22="","",Exploitation!B22)</f>
        <v/>
      </c>
      <c r="C78" s="428" t="str">
        <f>IF(Emissions!D25="Poulets_de_chair",Emissions!H25/Emissions!I25-1,"")</f>
        <v/>
      </c>
      <c r="D78" s="428" t="str">
        <f>IF(Emissions!L25="Poulets_de_chair",Emissions!P25/Emissions!Q25-1,"")</f>
        <v/>
      </c>
      <c r="E78" s="428" t="str">
        <f>IF(Emissions!T25="Poulets_de_chair",Emissions!X25/Emissions!Y25-1,"")</f>
        <v/>
      </c>
      <c r="F78" s="428" t="str">
        <f>IF(Emissions!AB25="Poulets_de_chair",Emissions!AF25/Emissions!AG25-1,"")</f>
        <v/>
      </c>
      <c r="G78" s="428" t="str">
        <f>IF(Emissions!AJ25="Poulets_de_chair",Emissions!AN25/Emissions!AO25-1,"")</f>
        <v/>
      </c>
    </row>
    <row r="79" spans="1:18" x14ac:dyDescent="0.25">
      <c r="B79" s="70" t="str">
        <f>IF(Exploitation!B23="","",Exploitation!B23)</f>
        <v/>
      </c>
      <c r="C79" s="428" t="str">
        <f>IF(Emissions!D26="Poulets_de_chair",Emissions!H26/Emissions!I26-1,"")</f>
        <v/>
      </c>
      <c r="D79" s="428" t="str">
        <f>IF(Emissions!L26="Poulets_de_chair",Emissions!P26/Emissions!Q26-1,"")</f>
        <v/>
      </c>
      <c r="E79" s="428" t="str">
        <f>IF(Emissions!T26="Poulets_de_chair",Emissions!X26/Emissions!Y26-1,"")</f>
        <v/>
      </c>
      <c r="F79" s="428" t="str">
        <f>IF(Emissions!AB26="Poulets_de_chair",Emissions!AF26/Emissions!AG26-1,"")</f>
        <v/>
      </c>
      <c r="G79" s="428" t="str">
        <f>IF(Emissions!AJ26="Poulets_de_chair",Emissions!AN26/Emissions!AO26-1,"")</f>
        <v/>
      </c>
    </row>
    <row r="80" spans="1:18" x14ac:dyDescent="0.25">
      <c r="B80" s="70" t="str">
        <f>IF(Exploitation!B24="","",Exploitation!B24)</f>
        <v/>
      </c>
      <c r="C80" s="428" t="str">
        <f>IF(Emissions!D27="Poulets_de_chair",Emissions!H27/Emissions!I27-1,"")</f>
        <v/>
      </c>
      <c r="D80" s="428" t="str">
        <f>IF(Emissions!L27="Poulets_de_chair",Emissions!P27/Emissions!Q27-1,"")</f>
        <v/>
      </c>
      <c r="E80" s="428" t="str">
        <f>IF(Emissions!T27="Poulets_de_chair",Emissions!X27/Emissions!Y27-1,"")</f>
        <v/>
      </c>
      <c r="F80" s="428" t="str">
        <f>IF(Emissions!AB27="Poulets_de_chair",Emissions!AF27/Emissions!AG27-1,"")</f>
        <v/>
      </c>
      <c r="G80" s="428" t="str">
        <f>IF(Emissions!AJ27="Poulets_de_chair",Emissions!AN27/Emissions!AO27-1,"")</f>
        <v/>
      </c>
    </row>
    <row r="81" spans="2:7" x14ac:dyDescent="0.25">
      <c r="B81" s="70" t="str">
        <f>IF(Exploitation!B25="","",Exploitation!B25)</f>
        <v/>
      </c>
      <c r="C81" s="428" t="str">
        <f>IF(Emissions!D28="Poulets_de_chair",Emissions!H28/Emissions!I28-1,"")</f>
        <v/>
      </c>
      <c r="D81" s="428" t="str">
        <f>IF(Emissions!L28="Poulets_de_chair",Emissions!P28/Emissions!Q28-1,"")</f>
        <v/>
      </c>
      <c r="E81" s="428" t="str">
        <f>IF(Emissions!T28="Poulets_de_chair",Emissions!X28/Emissions!Y28-1,"")</f>
        <v/>
      </c>
      <c r="F81" s="428" t="str">
        <f>IF(Emissions!AB28="Poulets_de_chair",Emissions!AF28/Emissions!AG28-1,"")</f>
        <v/>
      </c>
      <c r="G81" s="428" t="str">
        <f>IF(Emissions!AJ28="Poulets_de_chair",Emissions!AN28/Emissions!AO28-1,"")</f>
        <v/>
      </c>
    </row>
    <row r="82" spans="2:7" x14ac:dyDescent="0.25">
      <c r="B82" s="70" t="str">
        <f>IF(Exploitation!B26="","",Exploitation!B26)</f>
        <v/>
      </c>
      <c r="C82" s="428" t="str">
        <f>IF(Emissions!D29="Poulets_de_chair",Emissions!H29/Emissions!I29-1,"")</f>
        <v/>
      </c>
      <c r="D82" s="428" t="str">
        <f>IF(Emissions!L29="Poulets_de_chair",Emissions!P29/Emissions!Q29-1,"")</f>
        <v/>
      </c>
      <c r="E82" s="428" t="str">
        <f>IF(Emissions!T29="Poulets_de_chair",Emissions!X29/Emissions!Y29-1,"")</f>
        <v/>
      </c>
      <c r="F82" s="428" t="str">
        <f>IF(Emissions!AB29="Poulets_de_chair",Emissions!AF29/Emissions!AG29-1,"")</f>
        <v/>
      </c>
      <c r="G82" s="428" t="str">
        <f>IF(Emissions!AJ29="Poulets_de_chair",Emissions!AN29/Emissions!AO29-1,"")</f>
        <v/>
      </c>
    </row>
    <row r="83" spans="2:7" x14ac:dyDescent="0.25">
      <c r="B83" s="70" t="str">
        <f>IF(Exploitation!B27="","",Exploitation!B27)</f>
        <v/>
      </c>
      <c r="C83" s="428" t="str">
        <f>IF(Emissions!D30="Poulets_de_chair",Emissions!H30/Emissions!I30-1,"")</f>
        <v/>
      </c>
      <c r="D83" s="428" t="str">
        <f>IF(Emissions!L30="Poulets_de_chair",Emissions!P30/Emissions!Q30-1,"")</f>
        <v/>
      </c>
      <c r="E83" s="428" t="str">
        <f>IF(Emissions!T30="Poulets_de_chair",Emissions!X30/Emissions!Y30-1,"")</f>
        <v/>
      </c>
      <c r="F83" s="428" t="str">
        <f>IF(Emissions!AB30="Poulets_de_chair",Emissions!AF30/Emissions!AG30-1,"")</f>
        <v/>
      </c>
      <c r="G83" s="428" t="str">
        <f>IF(Emissions!AJ30="Poulets_de_chair",Emissions!AN30/Emissions!AO30-1,"")</f>
        <v/>
      </c>
    </row>
    <row r="84" spans="2:7" x14ac:dyDescent="0.25">
      <c r="B84" s="70" t="str">
        <f>IF(Exploitation!B28="","",Exploitation!B28)</f>
        <v/>
      </c>
      <c r="C84" s="428" t="str">
        <f>IF(Emissions!D31="Poulets_de_chair",Emissions!H31/Emissions!I31-1,"")</f>
        <v/>
      </c>
      <c r="D84" s="428" t="str">
        <f>IF(Emissions!L31="Poulets_de_chair",Emissions!P31/Emissions!Q31-1,"")</f>
        <v/>
      </c>
      <c r="E84" s="428" t="str">
        <f>IF(Emissions!T31="Poulets_de_chair",Emissions!X31/Emissions!Y31-1,"")</f>
        <v/>
      </c>
      <c r="F84" s="428" t="str">
        <f>IF(Emissions!AB31="Poulets_de_chair",Emissions!AF31/Emissions!AG31-1,"")</f>
        <v/>
      </c>
      <c r="G84" s="428" t="str">
        <f>IF(Emissions!AJ31="Poulets_de_chair",Emissions!AN31/Emissions!AO31-1,"")</f>
        <v/>
      </c>
    </row>
    <row r="85" spans="2:7" x14ac:dyDescent="0.25">
      <c r="B85" s="70" t="str">
        <f>IF(Exploitation!B29="","",Exploitation!B29)</f>
        <v/>
      </c>
      <c r="C85" s="428" t="str">
        <f>IF(Emissions!D32="Poulets_de_chair",Emissions!H32/Emissions!I32-1,"")</f>
        <v/>
      </c>
      <c r="D85" s="428" t="str">
        <f>IF(Emissions!L32="Poulets_de_chair",Emissions!P32/Emissions!Q32-1,"")</f>
        <v/>
      </c>
      <c r="E85" s="428" t="str">
        <f>IF(Emissions!T32="Poulets_de_chair",Emissions!X32/Emissions!Y32-1,"")</f>
        <v/>
      </c>
      <c r="F85" s="428" t="str">
        <f>IF(Emissions!AB32="Poulets_de_chair",Emissions!AF32/Emissions!AG32-1,"")</f>
        <v/>
      </c>
      <c r="G85" s="428" t="str">
        <f>IF(Emissions!AJ32="Poulets_de_chair",Emissions!AN32/Emissions!AO32-1,"")</f>
        <v/>
      </c>
    </row>
    <row r="86" spans="2:7" x14ac:dyDescent="0.25">
      <c r="B86" s="70" t="str">
        <f>IF(Exploitation!B30="","",Exploitation!B30)</f>
        <v/>
      </c>
      <c r="C86" s="428" t="str">
        <f>IF(Emissions!D33="Poulets_de_chair",Emissions!H33/Emissions!I33-1,"")</f>
        <v/>
      </c>
      <c r="D86" s="428" t="str">
        <f>IF(Emissions!L33="Poulets_de_chair",Emissions!P33/Emissions!Q33-1,"")</f>
        <v/>
      </c>
      <c r="E86" s="428" t="str">
        <f>IF(Emissions!T33="Poulets_de_chair",Emissions!X33/Emissions!Y33-1,"")</f>
        <v/>
      </c>
      <c r="F86" s="428" t="str">
        <f>IF(Emissions!AB33="Poulets_de_chair",Emissions!AF33/Emissions!AG33-1,"")</f>
        <v/>
      </c>
      <c r="G86" s="428" t="str">
        <f>IF(Emissions!AJ33="Poulets_de_chair",Emissions!AN33/Emissions!AO33-1,"")</f>
        <v/>
      </c>
    </row>
    <row r="87" spans="2:7" x14ac:dyDescent="0.25">
      <c r="B87" s="70" t="str">
        <f>IF(Exploitation!B31="","",Exploitation!B31)</f>
        <v/>
      </c>
      <c r="C87" s="428" t="str">
        <f>IF(Emissions!D34="Poulets_de_chair",Emissions!H34/Emissions!I34-1,"")</f>
        <v/>
      </c>
      <c r="D87" s="428" t="str">
        <f>IF(Emissions!L34="Poulets_de_chair",Emissions!P34/Emissions!Q34-1,"")</f>
        <v/>
      </c>
      <c r="E87" s="428" t="str">
        <f>IF(Emissions!T34="Poulets_de_chair",Emissions!X34/Emissions!Y34-1,"")</f>
        <v/>
      </c>
      <c r="F87" s="428" t="str">
        <f>IF(Emissions!AB34="Poulets_de_chair",Emissions!AF34/Emissions!AG34-1,"")</f>
        <v/>
      </c>
      <c r="G87" s="428" t="str">
        <f>IF(Emissions!AJ34="Poulets_de_chair",Emissions!AN34/Emissions!AO34-1,"")</f>
        <v/>
      </c>
    </row>
    <row r="88" spans="2:7" x14ac:dyDescent="0.25">
      <c r="B88" s="70" t="str">
        <f>IF(Exploitation!B32="","",Exploitation!B32)</f>
        <v/>
      </c>
      <c r="C88" s="428" t="str">
        <f>IF(Emissions!D35="Poulets_de_chair",Emissions!H35/Emissions!I35-1,"")</f>
        <v/>
      </c>
      <c r="D88" s="428" t="str">
        <f>IF(Emissions!L35="Poulets_de_chair",Emissions!P35/Emissions!Q35-1,"")</f>
        <v/>
      </c>
      <c r="E88" s="428" t="str">
        <f>IF(Emissions!T35="Poulets_de_chair",Emissions!X35/Emissions!Y35-1,"")</f>
        <v/>
      </c>
      <c r="F88" s="428" t="str">
        <f>IF(Emissions!AB35="Poulets_de_chair",Emissions!AF35/Emissions!AG35-1,"")</f>
        <v/>
      </c>
      <c r="G88" s="428" t="str">
        <f>IF(Emissions!AJ35="Poulets_de_chair",Emissions!AN35/Emissions!AO35-1,"")</f>
        <v/>
      </c>
    </row>
    <row r="89" spans="2:7" x14ac:dyDescent="0.25">
      <c r="B89" s="70" t="str">
        <f>IF(Exploitation!B33="","",Exploitation!B33)</f>
        <v/>
      </c>
      <c r="C89" s="428" t="str">
        <f>IF(Emissions!D36="Poulets_de_chair",Emissions!H36/Emissions!I36-1,"")</f>
        <v/>
      </c>
      <c r="D89" s="428" t="str">
        <f>IF(Emissions!L36="Poulets_de_chair",Emissions!P36/Emissions!Q36-1,"")</f>
        <v/>
      </c>
      <c r="E89" s="428" t="str">
        <f>IF(Emissions!T36="Poulets_de_chair",Emissions!X36/Emissions!Y36-1,"")</f>
        <v/>
      </c>
      <c r="F89" s="428" t="str">
        <f>IF(Emissions!AB36="Poulets_de_chair",Emissions!AF36/Emissions!AG36-1,"")</f>
        <v/>
      </c>
      <c r="G89" s="428" t="str">
        <f>IF(Emissions!AJ36="Poulets_de_chair",Emissions!AN36/Emissions!AO36-1,"")</f>
        <v/>
      </c>
    </row>
    <row r="90" spans="2:7" x14ac:dyDescent="0.25">
      <c r="B90" s="70" t="str">
        <f>IF(Exploitation!B34="","",Exploitation!B34)</f>
        <v/>
      </c>
      <c r="C90" s="428" t="str">
        <f>IF(Emissions!D37="Poulets_de_chair",Emissions!H37/Emissions!I37-1,"")</f>
        <v/>
      </c>
      <c r="D90" s="428" t="str">
        <f>IF(Emissions!L37="Poulets_de_chair",Emissions!P37/Emissions!Q37-1,"")</f>
        <v/>
      </c>
      <c r="E90" s="428" t="str">
        <f>IF(Emissions!T37="Poulets_de_chair",Emissions!X37/Emissions!Y37-1,"")</f>
        <v/>
      </c>
      <c r="F90" s="428" t="str">
        <f>IF(Emissions!AB37="Poulets_de_chair",Emissions!AF37/Emissions!AG37-1,"")</f>
        <v/>
      </c>
      <c r="G90" s="428" t="str">
        <f>IF(Emissions!AJ37="Poulets_de_chair",Emissions!AN37/Emissions!AO37-1,"")</f>
        <v/>
      </c>
    </row>
    <row r="91" spans="2:7" x14ac:dyDescent="0.25">
      <c r="B91" s="70" t="str">
        <f>IF(Exploitation!B35="","",Exploitation!B35)</f>
        <v/>
      </c>
      <c r="C91" s="428" t="str">
        <f>IF(Emissions!D38="Poulets_de_chair",Emissions!H38/Emissions!I38-1,"")</f>
        <v/>
      </c>
      <c r="D91" s="428" t="str">
        <f>IF(Emissions!L38="Poulets_de_chair",Emissions!P38/Emissions!Q38-1,"")</f>
        <v/>
      </c>
      <c r="E91" s="428" t="str">
        <f>IF(Emissions!T38="Poulets_de_chair",Emissions!X38/Emissions!Y38-1,"")</f>
        <v/>
      </c>
      <c r="F91" s="428" t="str">
        <f>IF(Emissions!AB38="Poulets_de_chair",Emissions!AF38/Emissions!AG38-1,"")</f>
        <v/>
      </c>
      <c r="G91" s="428" t="str">
        <f>IF(Emissions!AJ38="Poulets_de_chair",Emissions!AN38/Emissions!AO38-1,"")</f>
        <v/>
      </c>
    </row>
  </sheetData>
  <mergeCells count="66">
    <mergeCell ref="I65:J65"/>
    <mergeCell ref="I66:J66"/>
    <mergeCell ref="I60:J60"/>
    <mergeCell ref="I61:J61"/>
    <mergeCell ref="I62:J62"/>
    <mergeCell ref="I63:J63"/>
    <mergeCell ref="I64:J64"/>
    <mergeCell ref="I55:J55"/>
    <mergeCell ref="I56:J56"/>
    <mergeCell ref="I57:J57"/>
    <mergeCell ref="I58:J58"/>
    <mergeCell ref="I59:J59"/>
    <mergeCell ref="I50:J50"/>
    <mergeCell ref="I51:J51"/>
    <mergeCell ref="I52:J52"/>
    <mergeCell ref="I53:J53"/>
    <mergeCell ref="I54:J54"/>
    <mergeCell ref="I46:J46"/>
    <mergeCell ref="I47:J47"/>
    <mergeCell ref="I48:J48"/>
    <mergeCell ref="I49:J49"/>
    <mergeCell ref="N6:N11"/>
    <mergeCell ref="I21:J21"/>
    <mergeCell ref="I22:J22"/>
    <mergeCell ref="I23:J23"/>
    <mergeCell ref="I24:J24"/>
    <mergeCell ref="I25:J25"/>
    <mergeCell ref="I26:J26"/>
    <mergeCell ref="I27:J27"/>
    <mergeCell ref="I28:J28"/>
    <mergeCell ref="I29:J29"/>
    <mergeCell ref="I30:J30"/>
    <mergeCell ref="I31:J31"/>
    <mergeCell ref="O6:O11"/>
    <mergeCell ref="P6:P11"/>
    <mergeCell ref="Q6:Q11"/>
    <mergeCell ref="M9:M10"/>
    <mergeCell ref="M3:M4"/>
    <mergeCell ref="N3:N4"/>
    <mergeCell ref="O3:O4"/>
    <mergeCell ref="P3:P4"/>
    <mergeCell ref="Q3:Q4"/>
    <mergeCell ref="C3:C4"/>
    <mergeCell ref="D6:D11"/>
    <mergeCell ref="E6:E11"/>
    <mergeCell ref="F6:F11"/>
    <mergeCell ref="G6:G11"/>
    <mergeCell ref="G3:G4"/>
    <mergeCell ref="D3:D4"/>
    <mergeCell ref="E3:E4"/>
    <mergeCell ref="F3:F4"/>
    <mergeCell ref="I32:J32"/>
    <mergeCell ref="I33:J33"/>
    <mergeCell ref="I34:J34"/>
    <mergeCell ref="I35:J35"/>
    <mergeCell ref="I41:J41"/>
    <mergeCell ref="I36:J36"/>
    <mergeCell ref="I37:J37"/>
    <mergeCell ref="I38:J38"/>
    <mergeCell ref="I39:J39"/>
    <mergeCell ref="I40:J40"/>
    <mergeCell ref="M20:O20"/>
    <mergeCell ref="P20:R20"/>
    <mergeCell ref="S20:U20"/>
    <mergeCell ref="V20:X20"/>
    <mergeCell ref="Y20:AA20"/>
  </mergeCells>
  <conditionalFormatting sqref="C12">
    <cfRule type="cellIs" dxfId="39" priority="65" operator="greaterThan">
      <formula>$C$14</formula>
    </cfRule>
  </conditionalFormatting>
  <conditionalFormatting sqref="D12">
    <cfRule type="cellIs" dxfId="38" priority="64" operator="greaterThan">
      <formula>$D$14</formula>
    </cfRule>
  </conditionalFormatting>
  <conditionalFormatting sqref="E12">
    <cfRule type="cellIs" dxfId="37" priority="63" operator="greaterThan">
      <formula>$E$14</formula>
    </cfRule>
  </conditionalFormatting>
  <conditionalFormatting sqref="F12">
    <cfRule type="cellIs" dxfId="36" priority="62" operator="greaterThan">
      <formula>$F$14</formula>
    </cfRule>
  </conditionalFormatting>
  <conditionalFormatting sqref="G12">
    <cfRule type="cellIs" dxfId="35" priority="61" operator="greaterThan">
      <formula>$G$14</formula>
    </cfRule>
  </conditionalFormatting>
  <conditionalFormatting sqref="M12">
    <cfRule type="cellIs" dxfId="34" priority="60" operator="greaterThan">
      <formula>$C$14</formula>
    </cfRule>
  </conditionalFormatting>
  <conditionalFormatting sqref="N12">
    <cfRule type="cellIs" dxfId="33" priority="59" operator="greaterThan">
      <formula>$D$14</formula>
    </cfRule>
  </conditionalFormatting>
  <conditionalFormatting sqref="O12">
    <cfRule type="cellIs" dxfId="32" priority="58" operator="greaterThan">
      <formula>$E$14</formula>
    </cfRule>
  </conditionalFormatting>
  <conditionalFormatting sqref="P12">
    <cfRule type="cellIs" dxfId="31" priority="57" operator="greaterThan">
      <formula>$F$14</formula>
    </cfRule>
  </conditionalFormatting>
  <conditionalFormatting sqref="Q12">
    <cfRule type="cellIs" dxfId="30" priority="56" operator="greaterThan">
      <formula>$G$14</formula>
    </cfRule>
  </conditionalFormatting>
  <conditionalFormatting sqref="O22:O41">
    <cfRule type="expression" dxfId="29" priority="53">
      <formula>O22&lt;&gt;0</formula>
    </cfRule>
  </conditionalFormatting>
  <conditionalFormatting sqref="O22:O41">
    <cfRule type="expression" dxfId="28" priority="34">
      <formula>N22="entre 2,5 et 3,2kg"</formula>
    </cfRule>
  </conditionalFormatting>
  <conditionalFormatting sqref="O23:O41">
    <cfRule type="expression" dxfId="27" priority="33">
      <formula>$N23="entre 2,5 et 3,2kg"</formula>
    </cfRule>
  </conditionalFormatting>
  <conditionalFormatting sqref="O23:O41">
    <cfRule type="expression" dxfId="26" priority="32">
      <formula>N23="entre 2,5 et 3,2kg"</formula>
    </cfRule>
  </conditionalFormatting>
  <conditionalFormatting sqref="R22:R41">
    <cfRule type="expression" dxfId="25" priority="31">
      <formula>R22&lt;&gt;0</formula>
    </cfRule>
  </conditionalFormatting>
  <conditionalFormatting sqref="R22:R41">
    <cfRule type="expression" dxfId="24" priority="30">
      <formula>Q22="entre 2,5 et 3,2kg"</formula>
    </cfRule>
  </conditionalFormatting>
  <conditionalFormatting sqref="R23:R41">
    <cfRule type="expression" dxfId="23" priority="29">
      <formula>$N23="entre 2,5 et 3,2kg"</formula>
    </cfRule>
  </conditionalFormatting>
  <conditionalFormatting sqref="R23:R41">
    <cfRule type="expression" dxfId="22" priority="28">
      <formula>Q23="entre 2,5 et 3,2kg"</formula>
    </cfRule>
  </conditionalFormatting>
  <conditionalFormatting sqref="U22:U41">
    <cfRule type="expression" dxfId="21" priority="27">
      <formula>U22&lt;&gt;0</formula>
    </cfRule>
  </conditionalFormatting>
  <conditionalFormatting sqref="U22:U41">
    <cfRule type="expression" dxfId="20" priority="26">
      <formula>T22="entre 2,5 et 3,2kg"</formula>
    </cfRule>
  </conditionalFormatting>
  <conditionalFormatting sqref="U23:U41">
    <cfRule type="expression" dxfId="19" priority="25">
      <formula>$N23="entre 2,5 et 3,2kg"</formula>
    </cfRule>
  </conditionalFormatting>
  <conditionalFormatting sqref="U23:U41">
    <cfRule type="expression" dxfId="18" priority="24">
      <formula>T23="entre 2,5 et 3,2kg"</formula>
    </cfRule>
  </conditionalFormatting>
  <conditionalFormatting sqref="X22:X41">
    <cfRule type="expression" dxfId="17" priority="23">
      <formula>X22&lt;&gt;0</formula>
    </cfRule>
  </conditionalFormatting>
  <conditionalFormatting sqref="X22:X41">
    <cfRule type="expression" dxfId="16" priority="22">
      <formula>W22="entre 2,5 et 3,2kg"</formula>
    </cfRule>
  </conditionalFormatting>
  <conditionalFormatting sqref="X23:X41">
    <cfRule type="expression" dxfId="15" priority="21">
      <formula>$N23="entre 2,5 et 3,2kg"</formula>
    </cfRule>
  </conditionalFormatting>
  <conditionalFormatting sqref="X23:X41">
    <cfRule type="expression" dxfId="14" priority="20">
      <formula>W23="entre 2,5 et 3,2kg"</formula>
    </cfRule>
  </conditionalFormatting>
  <conditionalFormatting sqref="AA22:AA41">
    <cfRule type="expression" dxfId="13" priority="19">
      <formula>AA22&lt;&gt;0</formula>
    </cfRule>
  </conditionalFormatting>
  <conditionalFormatting sqref="AA22:AA41">
    <cfRule type="expression" dxfId="12" priority="18">
      <formula>Z22="entre 2,5 et 3,2kg"</formula>
    </cfRule>
  </conditionalFormatting>
  <conditionalFormatting sqref="AA23:AA41">
    <cfRule type="expression" dxfId="11" priority="17">
      <formula>$N23="entre 2,5 et 3,2kg"</formula>
    </cfRule>
  </conditionalFormatting>
  <conditionalFormatting sqref="AA23:AA41">
    <cfRule type="expression" dxfId="10" priority="16">
      <formula>Z23="entre 2,5 et 3,2kg"</formula>
    </cfRule>
  </conditionalFormatting>
  <dataValidations count="2">
    <dataValidation type="list" allowBlank="1" showInputMessage="1" showErrorMessage="1" sqref="S22:S41 V22:V41 M22:M41 P22:P41 Y22:Y41" xr:uid="{73D06782-2AAE-496B-A33C-DB8BD66CF2EC}">
      <formula1>NEA_PP</formula1>
    </dataValidation>
    <dataValidation type="list" allowBlank="1" showInputMessage="1" showErrorMessage="1" sqref="Q22:Q41 T22:T41 W22:W41 Z22:Z41 N22:N41" xr:uid="{DA7F2A6D-CB86-4DF8-BBEA-D17268118FDA}">
      <formula1>POIDS_PC</formula1>
    </dataValidation>
  </dataValidations>
  <pageMargins left="0.7" right="0.7" top="0.75" bottom="0.75" header="0.3" footer="0.3"/>
  <pageSetup paperSize="8" orientation="landscape" r:id="rId1"/>
  <extLst>
    <ext xmlns:x14="http://schemas.microsoft.com/office/spreadsheetml/2009/9/main" uri="{78C0D931-6437-407d-A8EE-F0AAD7539E65}">
      <x14:conditionalFormattings>
        <x14:conditionalFormatting xmlns:xm="http://schemas.microsoft.com/office/excel/2006/main">
          <x14:cfRule type="expression" priority="54" id="{437D45A2-1F9A-4F10-8266-75B8A27D4179}">
            <xm:f>Emissions!$E19="Poules_pondeuses"</xm:f>
            <x14:dxf>
              <fill>
                <patternFill patternType="solid">
                  <bgColor rgb="FFFFCCFF"/>
                </patternFill>
              </fill>
            </x14:dxf>
          </x14:cfRule>
          <xm:sqref>M22:M41</xm:sqref>
        </x14:conditionalFormatting>
        <x14:conditionalFormatting xmlns:xm="http://schemas.microsoft.com/office/excel/2006/main">
          <x14:cfRule type="expression" priority="52" id="{56A19DAF-D3BB-440A-92CA-30C91B09BE87}">
            <xm:f>Emissions!$M19="Poules_pondeuses"</xm:f>
            <x14:dxf>
              <fill>
                <patternFill patternType="solid">
                  <bgColor rgb="FFFFCCFF"/>
                </patternFill>
              </fill>
            </x14:dxf>
          </x14:cfRule>
          <xm:sqref>P22:P41</xm:sqref>
        </x14:conditionalFormatting>
        <x14:conditionalFormatting xmlns:xm="http://schemas.microsoft.com/office/excel/2006/main">
          <x14:cfRule type="expression" priority="51" id="{7A9E2E79-963D-411A-9744-3CF73E0B02CB}">
            <xm:f>Exploitation!$G40="Poulets_de_chair"</xm:f>
            <x14:dxf>
              <fill>
                <patternFill patternType="solid">
                  <bgColor rgb="FFFFCCFF"/>
                </patternFill>
              </fill>
            </x14:dxf>
          </x14:cfRule>
          <xm:sqref>Q22:Q41</xm:sqref>
        </x14:conditionalFormatting>
        <x14:conditionalFormatting xmlns:xm="http://schemas.microsoft.com/office/excel/2006/main">
          <x14:cfRule type="expression" priority="49" id="{18CACB98-A142-4377-B13E-523D810A1697}">
            <xm:f>Emissions!$U$19="Poules_pondeuses"</xm:f>
            <x14:dxf>
              <fill>
                <patternFill patternType="solid">
                  <bgColor rgb="FFFFCCFF"/>
                </patternFill>
              </fill>
            </x14:dxf>
          </x14:cfRule>
          <xm:sqref>S22:S41</xm:sqref>
        </x14:conditionalFormatting>
        <x14:conditionalFormatting xmlns:xm="http://schemas.microsoft.com/office/excel/2006/main">
          <x14:cfRule type="expression" priority="48" id="{76EACB3C-1D3F-4C83-AFE6-62C3F617F915}">
            <xm:f>Exploitation!$K40="Poulets_de_chair"</xm:f>
            <x14:dxf>
              <fill>
                <patternFill patternType="solid">
                  <bgColor rgb="FFFFCCFF"/>
                </patternFill>
              </fill>
            </x14:dxf>
          </x14:cfRule>
          <xm:sqref>T22:T41</xm:sqref>
        </x14:conditionalFormatting>
        <x14:conditionalFormatting xmlns:xm="http://schemas.microsoft.com/office/excel/2006/main">
          <x14:cfRule type="expression" priority="46" id="{F34776C9-D1D2-4EBD-B16C-1F81C219CEA4}">
            <xm:f>Emissions!$AC19="Poules_pondeuses"</xm:f>
            <x14:dxf>
              <fill>
                <patternFill patternType="solid">
                  <bgColor rgb="FFFFCCFF"/>
                </patternFill>
              </fill>
            </x14:dxf>
          </x14:cfRule>
          <xm:sqref>V22:V41</xm:sqref>
        </x14:conditionalFormatting>
        <x14:conditionalFormatting xmlns:xm="http://schemas.microsoft.com/office/excel/2006/main">
          <x14:cfRule type="expression" priority="45" id="{91475D6F-0E53-4D00-95D9-27DDB5EBB7C8}">
            <xm:f>Exploitation!$O40="Poulets_de_chair"</xm:f>
            <x14:dxf>
              <fill>
                <patternFill patternType="solid">
                  <bgColor rgb="FFFFCCFF"/>
                </patternFill>
              </fill>
            </x14:dxf>
          </x14:cfRule>
          <xm:sqref>W22:W41</xm:sqref>
        </x14:conditionalFormatting>
        <x14:conditionalFormatting xmlns:xm="http://schemas.microsoft.com/office/excel/2006/main">
          <x14:cfRule type="expression" priority="43" id="{B7A94A73-CBE6-44CB-A2E6-38B9E99CCB3C}">
            <xm:f>Emissions!$AK19="Poules_pondeuses"</xm:f>
            <x14:dxf>
              <fill>
                <patternFill patternType="solid">
                  <bgColor rgb="FFFFCCFF"/>
                </patternFill>
              </fill>
            </x14:dxf>
          </x14:cfRule>
          <xm:sqref>Y22:Y41</xm:sqref>
        </x14:conditionalFormatting>
        <x14:conditionalFormatting xmlns:xm="http://schemas.microsoft.com/office/excel/2006/main">
          <x14:cfRule type="expression" priority="42" id="{0E268DEA-4807-45AE-9C2F-7B81FE6BDF4E}">
            <xm:f>Exploitation!$S40="Poulets_de_chair"</xm:f>
            <x14:dxf>
              <fill>
                <patternFill patternType="solid">
                  <bgColor rgb="FFFFCCFF"/>
                </patternFill>
              </fill>
            </x14:dxf>
          </x14:cfRule>
          <xm:sqref>Z22:Z41</xm:sqref>
        </x14:conditionalFormatting>
        <x14:conditionalFormatting xmlns:xm="http://schemas.microsoft.com/office/excel/2006/main">
          <x14:cfRule type="expression" priority="39" id="{5C0DF297-BD6B-4664-9B67-79A0AB097018}">
            <xm:f>Exploitation!$C40="Poulets_de_chair"</xm:f>
            <x14:dxf>
              <fill>
                <patternFill patternType="solid">
                  <bgColor rgb="FFFFCCFF"/>
                </patternFill>
              </fill>
            </x14:dxf>
          </x14:cfRule>
          <xm:sqref>N22:N41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92</vt:i4>
      </vt:variant>
    </vt:vector>
  </HeadingPairs>
  <TitlesOfParts>
    <vt:vector size="98" baseType="lpstr">
      <vt:lpstr>Donnees d'entrée</vt:lpstr>
      <vt:lpstr>Accueil</vt:lpstr>
      <vt:lpstr>Exploitation</vt:lpstr>
      <vt:lpstr>Emissions</vt:lpstr>
      <vt:lpstr>ITAVI_2013_volailles</vt:lpstr>
      <vt:lpstr>Synthèse des émissions</vt:lpstr>
      <vt:lpstr>autre_cat_animal</vt:lpstr>
      <vt:lpstr>autre_gest</vt:lpstr>
      <vt:lpstr>autre_gest_sol</vt:lpstr>
      <vt:lpstr>Autres</vt:lpstr>
      <vt:lpstr>beton_caillebotis_litiere_cat_animal</vt:lpstr>
      <vt:lpstr>beton_caillebotis_litiere_gest_sol</vt:lpstr>
      <vt:lpstr>beton_litiere_cat_animal</vt:lpstr>
      <vt:lpstr>beton_litiere_gest_sol</vt:lpstr>
      <vt:lpstr>Bo_VS</vt:lpstr>
      <vt:lpstr>cage_cat_animal</vt:lpstr>
      <vt:lpstr>cage_gest_sol</vt:lpstr>
      <vt:lpstr>caillebotis_cat_animal</vt:lpstr>
      <vt:lpstr>caillebotis_gest_sol</vt:lpstr>
      <vt:lpstr>Cailles</vt:lpstr>
      <vt:lpstr>Canards</vt:lpstr>
      <vt:lpstr>canards_gest</vt:lpstr>
      <vt:lpstr>CORPEN</vt:lpstr>
      <vt:lpstr>corres_FE</vt:lpstr>
      <vt:lpstr>devenir_efflu</vt:lpstr>
      <vt:lpstr>Dindes_et_dindons</vt:lpstr>
      <vt:lpstr>epandage_liquide</vt:lpstr>
      <vt:lpstr>epandage_solide</vt:lpstr>
      <vt:lpstr>FA_CH4_trait</vt:lpstr>
      <vt:lpstr>FA_epandage</vt:lpstr>
      <vt:lpstr>FA_particules_air</vt:lpstr>
      <vt:lpstr>FA_particules_ambiance</vt:lpstr>
      <vt:lpstr>FA_stockage</vt:lpstr>
      <vt:lpstr>FE_CH4</vt:lpstr>
      <vt:lpstr>FE_NH3</vt:lpstr>
      <vt:lpstr>FE_poulet</vt:lpstr>
      <vt:lpstr>fientes_bat</vt:lpstr>
      <vt:lpstr>indic_stock_CH4</vt:lpstr>
      <vt:lpstr>Indic_stockage</vt:lpstr>
      <vt:lpstr>indic_trait_CH4</vt:lpstr>
      <vt:lpstr>indicateur_air</vt:lpstr>
      <vt:lpstr>indicateur_ventilation</vt:lpstr>
      <vt:lpstr>liquide_bat</vt:lpstr>
      <vt:lpstr>liquide_stock</vt:lpstr>
      <vt:lpstr>list_caill</vt:lpstr>
      <vt:lpstr>list_lit</vt:lpstr>
      <vt:lpstr>liste_abreuvoir</vt:lpstr>
      <vt:lpstr>liste_air</vt:lpstr>
      <vt:lpstr>liste_ambiance</vt:lpstr>
      <vt:lpstr>liste_bet_lit</vt:lpstr>
      <vt:lpstr>liste_cages</vt:lpstr>
      <vt:lpstr>liste_cailles</vt:lpstr>
      <vt:lpstr>liste_cat_animal</vt:lpstr>
      <vt:lpstr>liste_efflu</vt:lpstr>
      <vt:lpstr>liste_efflu_apres</vt:lpstr>
      <vt:lpstr>liste_efflu_avant</vt:lpstr>
      <vt:lpstr>liste_efflu_epan</vt:lpstr>
      <vt:lpstr>liste_efflu_sortant_stock</vt:lpstr>
      <vt:lpstr>liste_efflu_sortant_trait</vt:lpstr>
      <vt:lpstr>liste_gest</vt:lpstr>
      <vt:lpstr>liste_prod</vt:lpstr>
      <vt:lpstr>liste_region</vt:lpstr>
      <vt:lpstr>liste_sols</vt:lpstr>
      <vt:lpstr>liste_temps_bat</vt:lpstr>
      <vt:lpstr>liste_ter_lit</vt:lpstr>
      <vt:lpstr>liste_volieres</vt:lpstr>
      <vt:lpstr>litiere_cat_animal</vt:lpstr>
      <vt:lpstr>litiere_gest_sol</vt:lpstr>
      <vt:lpstr>MCF</vt:lpstr>
      <vt:lpstr>NEA</vt:lpstr>
      <vt:lpstr>NEA_PP</vt:lpstr>
      <vt:lpstr>Particules_autres</vt:lpstr>
      <vt:lpstr>Particules_poules</vt:lpstr>
      <vt:lpstr>Pintades</vt:lpstr>
      <vt:lpstr>POIDS_PC</vt:lpstr>
      <vt:lpstr>Poules_pondeuses</vt:lpstr>
      <vt:lpstr>poules_pondeuses_gest</vt:lpstr>
      <vt:lpstr>Poulets_de_chair</vt:lpstr>
      <vt:lpstr>Poulettes</vt:lpstr>
      <vt:lpstr>poulettes_gest</vt:lpstr>
      <vt:lpstr>solide_bat</vt:lpstr>
      <vt:lpstr>solide_stock</vt:lpstr>
      <vt:lpstr>stock_fientes</vt:lpstr>
      <vt:lpstr>stock_liquide</vt:lpstr>
      <vt:lpstr>stock_solide</vt:lpstr>
      <vt:lpstr>terre_caillebotis_litiere_cat_animal</vt:lpstr>
      <vt:lpstr>terre_caillebotis_litiere_gest_sol</vt:lpstr>
      <vt:lpstr>terre_litiere_cat_animal</vt:lpstr>
      <vt:lpstr>terre_litiere_gest_sol</vt:lpstr>
      <vt:lpstr>trait_fientes</vt:lpstr>
      <vt:lpstr>trait_liquide</vt:lpstr>
      <vt:lpstr>trait_solide</vt:lpstr>
      <vt:lpstr>traitement</vt:lpstr>
      <vt:lpstr>volailles_de_chair_gest</vt:lpstr>
      <vt:lpstr>volailles_repro_gest</vt:lpstr>
      <vt:lpstr>Volailles_reproductrices</vt:lpstr>
      <vt:lpstr>voliere_cat_animal</vt:lpstr>
      <vt:lpstr>voliere_gest_sol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2006-09-12T15:06:44Z</dcterms:created>
  <dcterms:modified xsi:type="dcterms:W3CDTF">2020-10-26T18:29:27Z</dcterms:modified>
</cp:coreProperties>
</file>