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24226"/>
  <mc:AlternateContent xmlns:mc="http://schemas.openxmlformats.org/markup-compatibility/2006">
    <mc:Choice Requires="x15">
      <x15ac:absPath xmlns:x15ac="http://schemas.microsoft.com/office/spreadsheetml/2010/11/ac" url="X:\Dropbox\AGROSTIDE ENVIRONNEMENTs\dossiers\DavidCoudray28\IED\"/>
    </mc:Choice>
  </mc:AlternateContent>
  <xr:revisionPtr revIDLastSave="0" documentId="13_ncr:1_{446D307C-D476-4F64-AC40-955BB1C64E2D}" xr6:coauthVersionLast="45" xr6:coauthVersionMax="45" xr10:uidLastSave="{00000000-0000-0000-0000-000000000000}"/>
  <bookViews>
    <workbookView xWindow="-120" yWindow="-120" windowWidth="29040" windowHeight="15840" tabRatio="827" activeTab="5" xr2:uid="{00000000-000D-0000-FFFF-FFFF00000000}"/>
  </bookViews>
  <sheets>
    <sheet name="Contact" sheetId="118" r:id="rId1"/>
    <sheet name="Présentation" sheetId="137" r:id="rId2"/>
    <sheet name="Notice" sheetId="129" r:id="rId3"/>
    <sheet name="Alimentation Chair Palmi Fut R" sheetId="134" r:id="rId4"/>
    <sheet name="Zootechnie Chair Palmi Fut R" sheetId="135" r:id="rId5"/>
    <sheet name="BRS Chair Palmi Fut R" sheetId="130" r:id="rId6"/>
    <sheet name="Alimentation Pondeuse et Repro" sheetId="136" r:id="rId7"/>
    <sheet name="BRS Pondeuse et Reproductrice" sheetId="133" r:id="rId8"/>
    <sheet name="Listes" sheetId="131" state="hidden" r:id="rId9"/>
  </sheets>
  <definedNames>
    <definedName name="effluent">Listes!$L$2:$L$7</definedName>
    <definedName name="esp">Listes!$A$4:$A$30</definedName>
    <definedName name="espece">Listes!$A$4:$A$23,Listes!$A$38:$A$45</definedName>
    <definedName name="espèce">Listes!$A$4:$A$23</definedName>
    <definedName name="Liti">Listes!$L$12:$L$15</definedName>
    <definedName name="oeuf">Listes!$A$38:$A$45</definedName>
    <definedName name="ON">Listes!$L$18:$L$19</definedName>
    <definedName name="pondeuses">Listes!$A$32:$A$37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5" i="131" l="1"/>
  <c r="H44" i="131"/>
  <c r="H43" i="131"/>
  <c r="H42" i="131"/>
  <c r="H41" i="131"/>
  <c r="H40" i="131"/>
  <c r="H39" i="131"/>
  <c r="H38" i="131"/>
  <c r="H37" i="131"/>
  <c r="H36" i="131"/>
  <c r="H35" i="131"/>
  <c r="H34" i="131"/>
  <c r="H33" i="131"/>
  <c r="H32" i="131"/>
  <c r="H30" i="131"/>
  <c r="H29" i="131"/>
  <c r="H28" i="131"/>
  <c r="H27" i="131"/>
  <c r="H26" i="131"/>
  <c r="H25" i="131"/>
  <c r="H23" i="131"/>
  <c r="H22" i="131"/>
  <c r="H20" i="131"/>
  <c r="H19" i="131"/>
  <c r="H18" i="131"/>
  <c r="H17" i="131"/>
  <c r="H16" i="131"/>
  <c r="H15" i="131"/>
  <c r="H13" i="131"/>
  <c r="H12" i="131"/>
  <c r="H11" i="131"/>
  <c r="H10" i="131"/>
  <c r="H9" i="131"/>
  <c r="H8" i="131"/>
  <c r="H7" i="131"/>
  <c r="H6" i="131"/>
  <c r="H5" i="131"/>
  <c r="H4" i="131"/>
  <c r="G45" i="131"/>
  <c r="G44" i="131"/>
  <c r="G42" i="131"/>
  <c r="G41" i="131"/>
  <c r="G40" i="131"/>
  <c r="G39" i="131"/>
  <c r="G38" i="131"/>
  <c r="G37" i="131"/>
  <c r="G36" i="131"/>
  <c r="G35" i="131"/>
  <c r="G34" i="131"/>
  <c r="G33" i="131"/>
  <c r="G32" i="131"/>
  <c r="G30" i="131"/>
  <c r="G29" i="131"/>
  <c r="G28" i="131"/>
  <c r="G27" i="131"/>
  <c r="G26" i="131"/>
  <c r="G25" i="131"/>
  <c r="G23" i="131"/>
  <c r="G22" i="131"/>
  <c r="G20" i="131"/>
  <c r="G19" i="131"/>
  <c r="G18" i="131"/>
  <c r="G17" i="131"/>
  <c r="G16" i="131"/>
  <c r="G15" i="131"/>
  <c r="G13" i="131"/>
  <c r="G12" i="131"/>
  <c r="G11" i="131"/>
  <c r="G10" i="131"/>
  <c r="G9" i="131"/>
  <c r="G8" i="131"/>
  <c r="G7" i="131"/>
  <c r="G6" i="131"/>
  <c r="G5" i="131"/>
  <c r="G4" i="131"/>
  <c r="C64" i="133" l="1"/>
  <c r="C63" i="133"/>
  <c r="C62" i="133"/>
  <c r="L29" i="135" l="1"/>
  <c r="F44" i="135" l="1"/>
  <c r="B10" i="130" s="1"/>
  <c r="B10" i="136" l="1"/>
  <c r="M31" i="135"/>
  <c r="M32" i="135"/>
  <c r="M33" i="135"/>
  <c r="M34" i="135"/>
  <c r="M35" i="135"/>
  <c r="M36" i="135"/>
  <c r="M37" i="135"/>
  <c r="M38" i="135"/>
  <c r="M39" i="135"/>
  <c r="M30" i="135"/>
  <c r="O29" i="135"/>
  <c r="M40" i="135" l="1"/>
  <c r="L40" i="135" l="1"/>
  <c r="N29" i="135" s="1"/>
  <c r="F47" i="135" s="1"/>
  <c r="B18" i="130" s="1"/>
  <c r="B19" i="133" l="1"/>
  <c r="B16" i="133"/>
  <c r="F43" i="135" l="1"/>
  <c r="B17" i="130" s="1"/>
  <c r="B49" i="130"/>
  <c r="B47" i="130"/>
  <c r="F44" i="130"/>
  <c r="B44" i="130"/>
  <c r="F43" i="130"/>
  <c r="B43" i="130"/>
  <c r="F57" i="135"/>
  <c r="B48" i="130" s="1"/>
  <c r="B7" i="130"/>
  <c r="B19" i="130"/>
  <c r="C59" i="130" l="1"/>
  <c r="C58" i="130"/>
  <c r="C57" i="130"/>
  <c r="N32" i="136"/>
  <c r="M32" i="136"/>
  <c r="L32" i="136"/>
  <c r="K32" i="136"/>
  <c r="J32" i="136"/>
  <c r="I32" i="136"/>
  <c r="N31" i="136"/>
  <c r="M31" i="136"/>
  <c r="L31" i="136"/>
  <c r="K31" i="136"/>
  <c r="J31" i="136"/>
  <c r="I31" i="136"/>
  <c r="N30" i="136"/>
  <c r="M30" i="136"/>
  <c r="L30" i="136"/>
  <c r="K30" i="136"/>
  <c r="J30" i="136"/>
  <c r="I30" i="136"/>
  <c r="N29" i="136"/>
  <c r="M29" i="136"/>
  <c r="L29" i="136"/>
  <c r="K29" i="136"/>
  <c r="J29" i="136"/>
  <c r="I29" i="136"/>
  <c r="N28" i="136"/>
  <c r="M28" i="136"/>
  <c r="L28" i="136"/>
  <c r="K28" i="136"/>
  <c r="J28" i="136"/>
  <c r="I28" i="136"/>
  <c r="C50" i="136"/>
  <c r="N27" i="136"/>
  <c r="M27" i="136"/>
  <c r="L27" i="136"/>
  <c r="K27" i="136"/>
  <c r="J27" i="136"/>
  <c r="I27" i="136"/>
  <c r="N26" i="136"/>
  <c r="M26" i="136"/>
  <c r="L26" i="136"/>
  <c r="K26" i="136"/>
  <c r="J26" i="136"/>
  <c r="I26" i="136"/>
  <c r="C48" i="136"/>
  <c r="N25" i="136"/>
  <c r="M25" i="136"/>
  <c r="L25" i="136"/>
  <c r="K25" i="136"/>
  <c r="J25" i="136"/>
  <c r="I25" i="136"/>
  <c r="N24" i="136"/>
  <c r="M24" i="136"/>
  <c r="L24" i="136"/>
  <c r="K24" i="136"/>
  <c r="J24" i="136"/>
  <c r="I24" i="136"/>
  <c r="C46" i="136"/>
  <c r="N23" i="136"/>
  <c r="M23" i="136"/>
  <c r="L23" i="136"/>
  <c r="K23" i="136"/>
  <c r="J23" i="136"/>
  <c r="I23" i="136"/>
  <c r="N22" i="136"/>
  <c r="M22" i="136"/>
  <c r="L22" i="136"/>
  <c r="K22" i="136"/>
  <c r="J22" i="136"/>
  <c r="I22" i="136"/>
  <c r="C44" i="136"/>
  <c r="N21" i="136"/>
  <c r="M21" i="136"/>
  <c r="L21" i="136"/>
  <c r="K21" i="136"/>
  <c r="J21" i="136"/>
  <c r="I21" i="136"/>
  <c r="N20" i="136"/>
  <c r="M20" i="136"/>
  <c r="L20" i="136"/>
  <c r="K20" i="136"/>
  <c r="J20" i="136"/>
  <c r="I20" i="136"/>
  <c r="C42" i="136"/>
  <c r="N19" i="136"/>
  <c r="M19" i="136"/>
  <c r="L19" i="136"/>
  <c r="K19" i="136"/>
  <c r="J19" i="136"/>
  <c r="I19" i="136"/>
  <c r="N18" i="136"/>
  <c r="M18" i="136"/>
  <c r="L18" i="136"/>
  <c r="K18" i="136"/>
  <c r="J18" i="136"/>
  <c r="I18" i="136"/>
  <c r="C40" i="136"/>
  <c r="N17" i="136"/>
  <c r="M17" i="136"/>
  <c r="L17" i="136"/>
  <c r="K17" i="136"/>
  <c r="J17" i="136"/>
  <c r="I17" i="136"/>
  <c r="N16" i="136"/>
  <c r="M16" i="136"/>
  <c r="L16" i="136"/>
  <c r="K16" i="136"/>
  <c r="J16" i="136"/>
  <c r="I16" i="136"/>
  <c r="C38" i="136"/>
  <c r="N15" i="136"/>
  <c r="M15" i="136"/>
  <c r="L15" i="136"/>
  <c r="K15" i="136"/>
  <c r="J15" i="136"/>
  <c r="I15" i="136"/>
  <c r="N14" i="136"/>
  <c r="M14" i="136"/>
  <c r="L14" i="136"/>
  <c r="K14" i="136"/>
  <c r="J14" i="136"/>
  <c r="I14" i="136"/>
  <c r="C36" i="136"/>
  <c r="N13" i="136"/>
  <c r="M13" i="136"/>
  <c r="L13" i="136"/>
  <c r="K13" i="136"/>
  <c r="J13" i="136"/>
  <c r="I13" i="136"/>
  <c r="N12" i="136"/>
  <c r="M12" i="136"/>
  <c r="L12" i="136"/>
  <c r="K12" i="136"/>
  <c r="J12" i="136"/>
  <c r="I12" i="136"/>
  <c r="I33" i="135"/>
  <c r="I30" i="135"/>
  <c r="J34" i="136" l="1"/>
  <c r="D10" i="136" s="1"/>
  <c r="B38" i="133" s="1"/>
  <c r="F46" i="133" s="1"/>
  <c r="N34" i="136"/>
  <c r="K34" i="136"/>
  <c r="E10" i="136" s="1"/>
  <c r="B39" i="133" s="1"/>
  <c r="F47" i="133" s="1"/>
  <c r="L34" i="136"/>
  <c r="F10" i="136" s="1"/>
  <c r="B40" i="133" s="1"/>
  <c r="I34" i="136"/>
  <c r="C10" i="136" s="1"/>
  <c r="B37" i="133" s="1"/>
  <c r="F45" i="133" s="1"/>
  <c r="M34" i="136"/>
  <c r="G10" i="136" s="1"/>
  <c r="B41" i="133" s="1"/>
  <c r="F49" i="133" s="1"/>
  <c r="H10" i="136"/>
  <c r="B42" i="133" s="1"/>
  <c r="F50" i="133" s="1"/>
  <c r="J30" i="135" l="1"/>
  <c r="K30" i="135" s="1"/>
  <c r="I31" i="135"/>
  <c r="J31" i="135" s="1"/>
  <c r="K31" i="135" s="1"/>
  <c r="I32" i="135"/>
  <c r="J32" i="135" s="1"/>
  <c r="K32" i="135" s="1"/>
  <c r="J33" i="135"/>
  <c r="K33" i="135" s="1"/>
  <c r="I34" i="135"/>
  <c r="J34" i="135" s="1"/>
  <c r="K34" i="135" s="1"/>
  <c r="I35" i="135"/>
  <c r="J35" i="135" s="1"/>
  <c r="K35" i="135" s="1"/>
  <c r="I36" i="135"/>
  <c r="J36" i="135" s="1"/>
  <c r="K36" i="135" s="1"/>
  <c r="I38" i="135"/>
  <c r="J38" i="135" s="1"/>
  <c r="K38" i="135" s="1"/>
  <c r="I29" i="135"/>
  <c r="J29" i="135" s="1"/>
  <c r="K29" i="135" l="1"/>
  <c r="K40" i="135" s="1"/>
  <c r="J40" i="135"/>
  <c r="I40" i="135"/>
  <c r="F45" i="135" l="1"/>
  <c r="B14" i="130" s="1"/>
  <c r="K40" i="129"/>
  <c r="K38" i="129"/>
  <c r="K44" i="129"/>
  <c r="K42" i="129"/>
  <c r="K52" i="129"/>
  <c r="K50" i="129"/>
  <c r="K48" i="129"/>
  <c r="K46" i="129"/>
  <c r="C81" i="134"/>
  <c r="C79" i="134"/>
  <c r="C77" i="134"/>
  <c r="C75" i="134"/>
  <c r="C73" i="134"/>
  <c r="C71" i="134"/>
  <c r="C69" i="134"/>
  <c r="C67" i="134"/>
  <c r="B11" i="134"/>
  <c r="I13" i="134"/>
  <c r="J13" i="134"/>
  <c r="K13" i="134"/>
  <c r="I14" i="134"/>
  <c r="J14" i="134"/>
  <c r="K14" i="134"/>
  <c r="I15" i="134"/>
  <c r="J15" i="134"/>
  <c r="K15" i="134"/>
  <c r="I16" i="134"/>
  <c r="J16" i="134"/>
  <c r="K16" i="134"/>
  <c r="I17" i="134"/>
  <c r="J17" i="134"/>
  <c r="K17" i="134"/>
  <c r="I18" i="134"/>
  <c r="J18" i="134"/>
  <c r="K18" i="134"/>
  <c r="I19" i="134"/>
  <c r="J19" i="134"/>
  <c r="K19" i="134"/>
  <c r="I20" i="134"/>
  <c r="J20" i="134"/>
  <c r="K20" i="134"/>
  <c r="I21" i="134"/>
  <c r="J21" i="134"/>
  <c r="K21" i="134"/>
  <c r="I22" i="134"/>
  <c r="J22" i="134"/>
  <c r="K22" i="134"/>
  <c r="I23" i="134"/>
  <c r="J23" i="134"/>
  <c r="K23" i="134"/>
  <c r="I24" i="134"/>
  <c r="J24" i="134"/>
  <c r="K24" i="134"/>
  <c r="I25" i="134"/>
  <c r="J25" i="134"/>
  <c r="K25" i="134"/>
  <c r="I26" i="134"/>
  <c r="J26" i="134"/>
  <c r="K26" i="134"/>
  <c r="I27" i="134"/>
  <c r="J27" i="134"/>
  <c r="K27" i="134"/>
  <c r="I28" i="134"/>
  <c r="J28" i="134"/>
  <c r="K28" i="134"/>
  <c r="I29" i="134"/>
  <c r="J29" i="134"/>
  <c r="K29" i="134"/>
  <c r="I30" i="134"/>
  <c r="J30" i="134"/>
  <c r="K30" i="134"/>
  <c r="I31" i="134"/>
  <c r="J31" i="134"/>
  <c r="K31" i="134"/>
  <c r="I32" i="134"/>
  <c r="J32" i="134"/>
  <c r="K32" i="134"/>
  <c r="I33" i="134"/>
  <c r="J33" i="134"/>
  <c r="K33" i="134"/>
  <c r="I34" i="134"/>
  <c r="J34" i="134"/>
  <c r="K34" i="134"/>
  <c r="I35" i="134"/>
  <c r="J35" i="134"/>
  <c r="K35" i="134"/>
  <c r="I36" i="134"/>
  <c r="J36" i="134"/>
  <c r="K36" i="134"/>
  <c r="I37" i="134"/>
  <c r="J37" i="134"/>
  <c r="K37" i="134"/>
  <c r="I38" i="134"/>
  <c r="J38" i="134"/>
  <c r="K38" i="134"/>
  <c r="I39" i="134"/>
  <c r="J39" i="134"/>
  <c r="K39" i="134"/>
  <c r="L39" i="134"/>
  <c r="M39" i="134"/>
  <c r="N39" i="134"/>
  <c r="I40" i="134"/>
  <c r="J40" i="134"/>
  <c r="K40" i="134"/>
  <c r="L40" i="134"/>
  <c r="M40" i="134"/>
  <c r="N40" i="134"/>
  <c r="I41" i="134"/>
  <c r="J41" i="134"/>
  <c r="K41" i="134"/>
  <c r="L41" i="134"/>
  <c r="M41" i="134"/>
  <c r="N41" i="134"/>
  <c r="I42" i="134"/>
  <c r="J42" i="134"/>
  <c r="K42" i="134"/>
  <c r="L42" i="134"/>
  <c r="M42" i="134"/>
  <c r="N42" i="134"/>
  <c r="I43" i="134"/>
  <c r="J43" i="134"/>
  <c r="K43" i="134"/>
  <c r="L43" i="134"/>
  <c r="M43" i="134"/>
  <c r="N43" i="134"/>
  <c r="I44" i="134"/>
  <c r="J44" i="134"/>
  <c r="K44" i="134"/>
  <c r="L44" i="134"/>
  <c r="M44" i="134"/>
  <c r="N44" i="134"/>
  <c r="I45" i="134"/>
  <c r="J45" i="134"/>
  <c r="K45" i="134"/>
  <c r="L45" i="134"/>
  <c r="M45" i="134"/>
  <c r="N45" i="134"/>
  <c r="I46" i="134"/>
  <c r="J46" i="134"/>
  <c r="K46" i="134"/>
  <c r="L46" i="134"/>
  <c r="M46" i="134"/>
  <c r="N46" i="134"/>
  <c r="I47" i="134"/>
  <c r="J47" i="134"/>
  <c r="K47" i="134"/>
  <c r="L47" i="134"/>
  <c r="M47" i="134"/>
  <c r="N47" i="134"/>
  <c r="I48" i="134"/>
  <c r="J48" i="134"/>
  <c r="K48" i="134"/>
  <c r="L48" i="134"/>
  <c r="M48" i="134"/>
  <c r="N48" i="134"/>
  <c r="I49" i="134"/>
  <c r="J49" i="134"/>
  <c r="K49" i="134"/>
  <c r="L49" i="134"/>
  <c r="M49" i="134"/>
  <c r="N49" i="134"/>
  <c r="I50" i="134"/>
  <c r="J50" i="134"/>
  <c r="K50" i="134"/>
  <c r="L50" i="134"/>
  <c r="M50" i="134"/>
  <c r="N50" i="134"/>
  <c r="I51" i="134"/>
  <c r="J51" i="134"/>
  <c r="K51" i="134"/>
  <c r="L51" i="134"/>
  <c r="M51" i="134"/>
  <c r="N51" i="134"/>
  <c r="I52" i="134"/>
  <c r="J52" i="134"/>
  <c r="K52" i="134"/>
  <c r="L52" i="134"/>
  <c r="M52" i="134"/>
  <c r="N52" i="134"/>
  <c r="I53" i="134"/>
  <c r="J53" i="134"/>
  <c r="K53" i="134"/>
  <c r="L53" i="134"/>
  <c r="M53" i="134"/>
  <c r="N53" i="134"/>
  <c r="I54" i="134"/>
  <c r="J54" i="134"/>
  <c r="K54" i="134"/>
  <c r="L54" i="134"/>
  <c r="M54" i="134"/>
  <c r="N54" i="134"/>
  <c r="I55" i="134"/>
  <c r="J55" i="134"/>
  <c r="K55" i="134"/>
  <c r="L55" i="134"/>
  <c r="M55" i="134"/>
  <c r="N55" i="134"/>
  <c r="I56" i="134"/>
  <c r="J56" i="134"/>
  <c r="K56" i="134"/>
  <c r="L56" i="134"/>
  <c r="M56" i="134"/>
  <c r="N56" i="134"/>
  <c r="I57" i="134"/>
  <c r="J57" i="134"/>
  <c r="K57" i="134"/>
  <c r="L57" i="134"/>
  <c r="M57" i="134"/>
  <c r="N57" i="134"/>
  <c r="I58" i="134"/>
  <c r="J58" i="134"/>
  <c r="K58" i="134"/>
  <c r="L58" i="134"/>
  <c r="M58" i="134"/>
  <c r="N58" i="134"/>
  <c r="I59" i="134"/>
  <c r="J59" i="134"/>
  <c r="K59" i="134"/>
  <c r="L59" i="134"/>
  <c r="M59" i="134"/>
  <c r="N59" i="134"/>
  <c r="I60" i="134"/>
  <c r="J60" i="134"/>
  <c r="K60" i="134"/>
  <c r="L60" i="134"/>
  <c r="M60" i="134"/>
  <c r="N60" i="134"/>
  <c r="I61" i="134"/>
  <c r="J61" i="134"/>
  <c r="K61" i="134"/>
  <c r="L61" i="134"/>
  <c r="M61" i="134"/>
  <c r="N61" i="134"/>
  <c r="I62" i="134"/>
  <c r="J62" i="134"/>
  <c r="K62" i="134"/>
  <c r="L62" i="134"/>
  <c r="M62" i="134"/>
  <c r="N62" i="134"/>
  <c r="J64" i="134" l="1"/>
  <c r="D11" i="134" s="1"/>
  <c r="F46" i="135"/>
  <c r="B15" i="130" s="1"/>
  <c r="I64" i="134"/>
  <c r="K64" i="134"/>
  <c r="E11" i="134" s="1"/>
  <c r="B29" i="130" s="1"/>
  <c r="B13" i="130"/>
  <c r="C11" i="134" l="1"/>
  <c r="B27" i="130" s="1"/>
  <c r="E35" i="130" s="1"/>
  <c r="B28" i="130"/>
  <c r="N14" i="134"/>
  <c r="N15" i="134"/>
  <c r="N16" i="134"/>
  <c r="N17" i="134"/>
  <c r="N18" i="134"/>
  <c r="N19" i="134"/>
  <c r="N20" i="134"/>
  <c r="N21" i="134"/>
  <c r="N22" i="134"/>
  <c r="N23" i="134"/>
  <c r="N24" i="134"/>
  <c r="N25" i="134"/>
  <c r="N26" i="134"/>
  <c r="N27" i="134"/>
  <c r="N28" i="134"/>
  <c r="N29" i="134"/>
  <c r="N30" i="134"/>
  <c r="N31" i="134"/>
  <c r="N32" i="134"/>
  <c r="N33" i="134"/>
  <c r="N34" i="134"/>
  <c r="N35" i="134"/>
  <c r="N36" i="134"/>
  <c r="N37" i="134"/>
  <c r="N38" i="134"/>
  <c r="M14" i="134"/>
  <c r="M15" i="134"/>
  <c r="M16" i="134"/>
  <c r="M17" i="134"/>
  <c r="M18" i="134"/>
  <c r="M19" i="134"/>
  <c r="M20" i="134"/>
  <c r="M21" i="134"/>
  <c r="M22" i="134"/>
  <c r="M23" i="134"/>
  <c r="M24" i="134"/>
  <c r="M25" i="134"/>
  <c r="M26" i="134"/>
  <c r="M27" i="134"/>
  <c r="M28" i="134"/>
  <c r="M29" i="134"/>
  <c r="M30" i="134"/>
  <c r="M31" i="134"/>
  <c r="M32" i="134"/>
  <c r="M33" i="134"/>
  <c r="M34" i="134"/>
  <c r="M35" i="134"/>
  <c r="M36" i="134"/>
  <c r="M37" i="134"/>
  <c r="M38" i="134"/>
  <c r="L14" i="134"/>
  <c r="L15" i="134"/>
  <c r="L16" i="134"/>
  <c r="L17" i="134"/>
  <c r="L18" i="134"/>
  <c r="L19" i="134"/>
  <c r="L20" i="134"/>
  <c r="L21" i="134"/>
  <c r="L22" i="134"/>
  <c r="L23" i="134"/>
  <c r="L24" i="134"/>
  <c r="L25" i="134"/>
  <c r="L26" i="134"/>
  <c r="L27" i="134"/>
  <c r="L28" i="134"/>
  <c r="L29" i="134"/>
  <c r="L30" i="134"/>
  <c r="L31" i="134"/>
  <c r="L32" i="134"/>
  <c r="L33" i="134"/>
  <c r="L34" i="134"/>
  <c r="L35" i="134"/>
  <c r="L36" i="134"/>
  <c r="L37" i="134"/>
  <c r="L38" i="134"/>
  <c r="L13" i="134"/>
  <c r="M13" i="134"/>
  <c r="N13" i="134"/>
  <c r="L64" i="134" l="1"/>
  <c r="F11" i="134" s="1"/>
  <c r="N64" i="134"/>
  <c r="H11" i="134" s="1"/>
  <c r="M64" i="134"/>
  <c r="G11" i="134" s="1"/>
  <c r="B24" i="130"/>
  <c r="B23" i="130"/>
  <c r="B22" i="130"/>
  <c r="B21" i="130"/>
  <c r="E37" i="130" s="1"/>
  <c r="B20" i="130"/>
  <c r="E36" i="130" s="1"/>
  <c r="B11" i="130"/>
  <c r="B14" i="133"/>
  <c r="D39" i="130" l="1"/>
  <c r="E39" i="130"/>
  <c r="D40" i="130"/>
  <c r="E40" i="130"/>
  <c r="E38" i="130"/>
  <c r="D38" i="130"/>
  <c r="B31" i="130"/>
  <c r="B32" i="130"/>
  <c r="F48" i="133"/>
  <c r="B30" i="130"/>
  <c r="I45" i="131"/>
  <c r="I41" i="131"/>
  <c r="I38" i="131"/>
  <c r="B34" i="133"/>
  <c r="D50" i="133" s="1"/>
  <c r="B33" i="133"/>
  <c r="D49" i="133" s="1"/>
  <c r="B32" i="133"/>
  <c r="D48" i="133" s="1"/>
  <c r="B31" i="133"/>
  <c r="B30" i="133"/>
  <c r="B29" i="133"/>
  <c r="B28" i="133"/>
  <c r="C50" i="133" s="1"/>
  <c r="B27" i="133"/>
  <c r="C49" i="133" s="1"/>
  <c r="B26" i="133"/>
  <c r="C48" i="133" s="1"/>
  <c r="B25" i="133"/>
  <c r="E47" i="133" s="1"/>
  <c r="B24" i="133"/>
  <c r="B23" i="133"/>
  <c r="B52" i="130"/>
  <c r="B58" i="133"/>
  <c r="B13" i="133"/>
  <c r="B54" i="130"/>
  <c r="B53" i="130"/>
  <c r="D35" i="130"/>
  <c r="E48" i="133" l="1"/>
  <c r="E49" i="133"/>
  <c r="E50" i="133"/>
  <c r="D46" i="133"/>
  <c r="D47" i="133"/>
  <c r="D45" i="133"/>
  <c r="C45" i="133"/>
  <c r="E45" i="133"/>
  <c r="C47" i="133"/>
  <c r="E46" i="133"/>
  <c r="C46" i="133"/>
  <c r="D37" i="130"/>
  <c r="D36" i="130"/>
  <c r="B48" i="133" l="1"/>
  <c r="G48" i="133" s="1"/>
  <c r="B47" i="133"/>
  <c r="G47" i="133" s="1"/>
  <c r="B46" i="133"/>
  <c r="B45" i="133"/>
  <c r="D62" i="133" s="1"/>
  <c r="B49" i="133"/>
  <c r="B66" i="133" s="1"/>
  <c r="B50" i="133"/>
  <c r="G50" i="133" l="1"/>
  <c r="B67" i="133"/>
  <c r="G67" i="133" s="1"/>
  <c r="B64" i="133"/>
  <c r="G64" i="133" s="1"/>
  <c r="E62" i="133"/>
  <c r="F62" i="133" s="1"/>
  <c r="G66" i="133"/>
  <c r="G49" i="133"/>
  <c r="B65" i="133"/>
  <c r="G65" i="133" s="1"/>
  <c r="G45" i="133"/>
  <c r="B62" i="133" l="1"/>
  <c r="B12" i="130"/>
  <c r="B16" i="130" s="1"/>
  <c r="C39" i="130" l="1"/>
  <c r="C38" i="130"/>
  <c r="B38" i="130" s="1"/>
  <c r="B60" i="130" s="1"/>
  <c r="C40" i="130"/>
  <c r="B40" i="130" s="1"/>
  <c r="B62" i="130" s="1"/>
  <c r="B39" i="130"/>
  <c r="B61" i="130" s="1"/>
  <c r="C37" i="130"/>
  <c r="B37" i="130" s="1"/>
  <c r="B59" i="130" s="1"/>
  <c r="C35" i="130"/>
  <c r="B35" i="130" s="1"/>
  <c r="C36" i="130"/>
  <c r="B36" i="130" s="1"/>
  <c r="F36" i="130" l="1"/>
  <c r="B58" i="130"/>
  <c r="F58" i="130" s="1"/>
  <c r="D57" i="130"/>
  <c r="F60" i="130"/>
  <c r="F61" i="130"/>
  <c r="F59" i="130"/>
  <c r="F62" i="130"/>
  <c r="F38" i="130"/>
  <c r="F37" i="130"/>
  <c r="F39" i="130"/>
  <c r="F35" i="130"/>
  <c r="F40" i="130"/>
  <c r="E57" i="130" l="1"/>
  <c r="G57" i="130" s="1"/>
  <c r="G62" i="133"/>
  <c r="B57" i="130" l="1"/>
  <c r="F57" i="130" s="1"/>
  <c r="G46" i="133"/>
  <c r="B63" i="133"/>
  <c r="G63" i="1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Anonyme</author>
  </authors>
  <commentList>
    <comment ref="E44" authorId="0" shapeId="0" xr:uid="{00000000-0006-0000-0200-000001000000}">
      <text>
        <r>
          <rPr>
            <b/>
            <sz val="9"/>
            <color indexed="81"/>
            <rFont val="Tahoma"/>
            <family val="2"/>
          </rPr>
          <t>Anonyme:</t>
        </r>
        <r>
          <rPr>
            <sz val="9"/>
            <color indexed="81"/>
            <rFont val="Tahoma"/>
            <family val="2"/>
          </rPr>
          <t xml:space="preserve">
Ex : 0,57% de P dans l'aliment correspond à une teneur de 5,7 g de P/kg d'aliment</t>
        </r>
      </text>
    </comment>
  </commentList>
</comments>
</file>

<file path=xl/sharedStrings.xml><?xml version="1.0" encoding="utf-8"?>
<sst xmlns="http://schemas.openxmlformats.org/spreadsheetml/2006/main" count="463" uniqueCount="306">
  <si>
    <t>IC</t>
  </si>
  <si>
    <t>Aliment ingéré (kg)</t>
  </si>
  <si>
    <t>N</t>
  </si>
  <si>
    <t>P2O5</t>
  </si>
  <si>
    <t>Poids moyen des morts (kg)</t>
  </si>
  <si>
    <t>K2O</t>
  </si>
  <si>
    <t>CaO</t>
  </si>
  <si>
    <t>Cu</t>
  </si>
  <si>
    <t>Nbre de bandes/an</t>
  </si>
  <si>
    <t>Zn</t>
  </si>
  <si>
    <t>Poids du poussin (kg)</t>
  </si>
  <si>
    <t>P</t>
  </si>
  <si>
    <t>K</t>
  </si>
  <si>
    <t>Ca</t>
  </si>
  <si>
    <t>Stockage</t>
  </si>
  <si>
    <t>Gain de poids (kg)</t>
  </si>
  <si>
    <t>Epandage</t>
  </si>
  <si>
    <t>Oie Grasse</t>
  </si>
  <si>
    <t>Mortalité (%)</t>
  </si>
  <si>
    <t>Poids moyen d'un œuf (g)</t>
  </si>
  <si>
    <t>Masse d'œufs/tête (kg)</t>
  </si>
  <si>
    <t>Nombre d'œufs/tête</t>
  </si>
  <si>
    <t>Azote - Phophore - Potassium - Calcium - Cuivre et Zinc</t>
  </si>
  <si>
    <t>par les élevages avicoles</t>
  </si>
  <si>
    <t xml:space="preserve">Estimation des rejets </t>
  </si>
  <si>
    <t>Bilan Réel Simplifié</t>
  </si>
  <si>
    <t>Durée du lot (j)</t>
  </si>
  <si>
    <t>ESPECE</t>
  </si>
  <si>
    <t>MAT</t>
  </si>
  <si>
    <t>du PV)</t>
  </si>
  <si>
    <t xml:space="preserve">(g/kg </t>
  </si>
  <si>
    <t>de PV)</t>
  </si>
  <si>
    <t>(g/kg</t>
  </si>
  <si>
    <t>Pigeon, Faisan, Perdrix</t>
  </si>
  <si>
    <r>
      <t xml:space="preserve"> </t>
    </r>
    <r>
      <rPr>
        <b/>
        <sz val="8"/>
        <rFont val="Arial"/>
        <family val="2"/>
      </rPr>
      <t>(%</t>
    </r>
  </si>
  <si>
    <r>
      <t>de PV)</t>
    </r>
    <r>
      <rPr>
        <b/>
        <sz val="11"/>
        <rFont val="Arial"/>
        <family val="2"/>
      </rPr>
      <t xml:space="preserve"> </t>
    </r>
  </si>
  <si>
    <r>
      <t xml:space="preserve"> de PV)</t>
    </r>
    <r>
      <rPr>
        <b/>
        <sz val="11"/>
        <rFont val="Arial"/>
        <family val="2"/>
      </rPr>
      <t xml:space="preserve"> </t>
    </r>
  </si>
  <si>
    <t>Poulet conventionnel</t>
  </si>
  <si>
    <t>Dinde conventionnelle</t>
  </si>
  <si>
    <t>Pintade conventionnelle</t>
  </si>
  <si>
    <t>Canard conventionnel</t>
  </si>
  <si>
    <t>Canette conventionnelle</t>
  </si>
  <si>
    <t>Oie conventionnelle</t>
  </si>
  <si>
    <t>Chapon conventionnel</t>
  </si>
  <si>
    <t>Caille conventionnelle</t>
  </si>
  <si>
    <r>
      <t xml:space="preserve">Canard </t>
    </r>
    <r>
      <rPr>
        <sz val="8"/>
        <rFont val="Arial"/>
        <family val="2"/>
      </rPr>
      <t xml:space="preserve">Mixte </t>
    </r>
    <r>
      <rPr>
        <sz val="11"/>
        <rFont val="Arial"/>
        <family val="2"/>
      </rPr>
      <t>conventionnel</t>
    </r>
  </si>
  <si>
    <t>Poulet Biologique ou Label</t>
  </si>
  <si>
    <t>Dinde Biologique ou Label</t>
  </si>
  <si>
    <t>Pintade Biologique ou Label</t>
  </si>
  <si>
    <t>Canette Biologique ou Label</t>
  </si>
  <si>
    <t>Chapon Biologique ou Label</t>
  </si>
  <si>
    <t>Caille Biologique ou Label</t>
  </si>
  <si>
    <t>Canard Gras</t>
  </si>
  <si>
    <t xml:space="preserve"> Œuf de Poule</t>
  </si>
  <si>
    <t xml:space="preserve"> Œuf dePintade</t>
  </si>
  <si>
    <t xml:space="preserve"> Œuf de Dinde</t>
  </si>
  <si>
    <t xml:space="preserve"> Œuf de Cane</t>
  </si>
  <si>
    <t xml:space="preserve"> Œuf d'Oie</t>
  </si>
  <si>
    <t xml:space="preserve"> Œuf de Faisan</t>
  </si>
  <si>
    <t xml:space="preserve"> Œuf de Perdrix</t>
  </si>
  <si>
    <t xml:space="preserve"> Œuf de Caille</t>
  </si>
  <si>
    <t>Références Zootechnniques</t>
  </si>
  <si>
    <t>Données annualisées de l'élevage</t>
  </si>
  <si>
    <t>Taux de protéine des carcasses entières (%)</t>
  </si>
  <si>
    <t>Alimentation - Composition alimentaire</t>
  </si>
  <si>
    <t>Taux de MAT de l’aliment (%)</t>
  </si>
  <si>
    <t>Taux de Phosphore de l’aliment (P en g/kg)</t>
  </si>
  <si>
    <t>Taux de Potassium de l'aliment (K en g/kg)</t>
  </si>
  <si>
    <t>Taux de Calcium de l'aliment (Ca en g/kg)</t>
  </si>
  <si>
    <t>Taux de Cuivre de l'aliment (Cu en mg/kg)</t>
  </si>
  <si>
    <t>Elément total excrété (kg/animal/lot)</t>
  </si>
  <si>
    <t>Taux de Calcium des carcasses entières (en g Ca/kg)</t>
  </si>
  <si>
    <t>Taux de Potassium des carcasses entières (en g K/kg)</t>
  </si>
  <si>
    <t>Taux de Phosphore des carcasses entières (en g P/kg)</t>
  </si>
  <si>
    <t>Taux de Cuivre des carcasses entières (en g Cu/kg)</t>
  </si>
  <si>
    <t>Taux de Zinc des carcasses entières (en g Zn/kg)</t>
  </si>
  <si>
    <t>Type d'effluent produits dans le bâtiment</t>
  </si>
  <si>
    <t>Liste effluent</t>
  </si>
  <si>
    <t>Lisier</t>
  </si>
  <si>
    <t>Fientes préséchées</t>
  </si>
  <si>
    <t>Fientes séchées</t>
  </si>
  <si>
    <t>Fumier Gras</t>
  </si>
  <si>
    <t>Fumier Reproducteur</t>
  </si>
  <si>
    <t>Volatilisation au bâtiment</t>
  </si>
  <si>
    <t>Pertes azotées (%)</t>
  </si>
  <si>
    <t>Batiment</t>
  </si>
  <si>
    <t>Volatilisation au stockage</t>
  </si>
  <si>
    <t>Volatilisation epandage</t>
  </si>
  <si>
    <t>Bilan Massique à l'épandage (après pertes par volatilisation)</t>
  </si>
  <si>
    <t>Elément volatilisé au bâtiment (kg)</t>
  </si>
  <si>
    <t>Poids final moyen (kg)</t>
  </si>
  <si>
    <t>Poids début de lot (kg)</t>
  </si>
  <si>
    <t>Aliment ingéré (g/animal/jour)</t>
  </si>
  <si>
    <t>Taux de protéine des oeufs (%)</t>
  </si>
  <si>
    <t>Taux de Phosphore des oeufs (en g P/kg)</t>
  </si>
  <si>
    <t>Taux de Potassium des oeufs (en g K/kg)</t>
  </si>
  <si>
    <t>Taux de Calcium des oeufs (en g Ca/kg)</t>
  </si>
  <si>
    <t>Taux de Cuivre des oeufs (en g Cu/kg)</t>
  </si>
  <si>
    <t>Taux de Zinc des œufs (en g Zn/kg)</t>
  </si>
  <si>
    <t>IC (par kg d'œufs)</t>
  </si>
  <si>
    <t>Elément ingéré (kg)</t>
  </si>
  <si>
    <t>Elément fixé par les animaux vivants (kg)</t>
  </si>
  <si>
    <t>Elément fixé par les oeufs (kg)</t>
  </si>
  <si>
    <t>Elément fixé par les animaux morts (kg)</t>
  </si>
  <si>
    <t>Poule Future reproductrice</t>
  </si>
  <si>
    <t>Dinde Future reproductrice</t>
  </si>
  <si>
    <t>Pintade Future reproductrice</t>
  </si>
  <si>
    <t>Cane Future reproductrice</t>
  </si>
  <si>
    <t>Oie Future reproductrice</t>
  </si>
  <si>
    <t>Caille Future reproductrice</t>
  </si>
  <si>
    <t>Poids du poussin ou de l'œuf</t>
  </si>
  <si>
    <t>(kg ou g)</t>
  </si>
  <si>
    <t>ponchant@itavi.asso.fr</t>
  </si>
  <si>
    <t>MAT (%)</t>
  </si>
  <si>
    <t>Phosphore (P en g/kg)</t>
  </si>
  <si>
    <t>TOTAL ALIMENT MOYEN ANNUEL</t>
  </si>
  <si>
    <t>Potassium (K en g/kg)</t>
  </si>
  <si>
    <t>Calcium (Ca en g/kg)</t>
  </si>
  <si>
    <t xml:space="preserve">Phosphore </t>
  </si>
  <si>
    <t xml:space="preserve">Potassium </t>
  </si>
  <si>
    <t>Calcium</t>
  </si>
  <si>
    <t>Cuivre</t>
  </si>
  <si>
    <t xml:space="preserve">Zinc </t>
  </si>
  <si>
    <t>Taux de Zinc de l'aliment (Zn en mg/kg)</t>
  </si>
  <si>
    <t>Cuivre (Cu en mg/kg)</t>
  </si>
  <si>
    <t>Zinc (Zn en mg/kg)</t>
  </si>
  <si>
    <t>Elément volatilisé au stockage (kg)</t>
  </si>
  <si>
    <t>Elément volatilisé à l'épandage (kg)</t>
  </si>
  <si>
    <t>Elément volatilisé au bâtiment  (kg/animal/lot)</t>
  </si>
  <si>
    <t>Elément volatilisé au stockage  (kg/animal/lot)</t>
  </si>
  <si>
    <t>Elément volatilisé à l'épandage (kg/animal/lot)</t>
  </si>
  <si>
    <t>Eléments ingérés  (kg/animal/lot)</t>
  </si>
  <si>
    <t>Eléments fixés par les animaux produits  (kg/animal/lot)</t>
  </si>
  <si>
    <t>Eléments fixés par les animaux morts  (kg/animal/lot)</t>
  </si>
  <si>
    <t>Produits de l'atelier</t>
  </si>
  <si>
    <t>Calculatrice des équivalences</t>
  </si>
  <si>
    <t>Teneur en P2O5</t>
  </si>
  <si>
    <t>Teneur en P</t>
  </si>
  <si>
    <t>Teneur en K20</t>
  </si>
  <si>
    <t>Teneur en K</t>
  </si>
  <si>
    <t>Teneur en K2O</t>
  </si>
  <si>
    <t>Teneur en MAT</t>
  </si>
  <si>
    <t>Teneur en N</t>
  </si>
  <si>
    <t>Teneur en %</t>
  </si>
  <si>
    <t>Teneur en g/kg</t>
  </si>
  <si>
    <t xml:space="preserve">Equivalences </t>
  </si>
  <si>
    <t>P2O5 = 2,29 x P</t>
  </si>
  <si>
    <t>K2O = 1,21 x K</t>
  </si>
  <si>
    <t>MAT = 6,25 x N</t>
  </si>
  <si>
    <t>10 x teneur en % = teneur en g/kg</t>
  </si>
  <si>
    <t>teneur en % = teneur en g/kg / 10</t>
  </si>
  <si>
    <t xml:space="preserve">Fumier Pailleux </t>
  </si>
  <si>
    <t>Litière (démarrage + paillage en cours de lot)</t>
  </si>
  <si>
    <t>Type de litière</t>
  </si>
  <si>
    <t>COMPOSITION LITIERE</t>
  </si>
  <si>
    <t>MS %</t>
  </si>
  <si>
    <t>Prot brute (%)</t>
  </si>
  <si>
    <t>N (%)</t>
  </si>
  <si>
    <t>N (g/kg)</t>
  </si>
  <si>
    <t>P (g/kg)</t>
  </si>
  <si>
    <t>K (g/kg)</t>
  </si>
  <si>
    <t>MO %</t>
  </si>
  <si>
    <t>C (kg/kg) (MB)</t>
  </si>
  <si>
    <t>Source</t>
  </si>
  <si>
    <t>paille de blé</t>
  </si>
  <si>
    <t>table INRA et cihean.org (MO et C)</t>
  </si>
  <si>
    <t>paille de blé bio</t>
  </si>
  <si>
    <t>Analyse paille - Projet Avialim 2013 et Arvalis/ ADEME (MO et C)</t>
  </si>
  <si>
    <t>copeaux</t>
  </si>
  <si>
    <t>ITP</t>
  </si>
  <si>
    <t>Paille + copeaux</t>
  </si>
  <si>
    <t>MOYENNE PAILLE DE BLE ET COPEAUX</t>
  </si>
  <si>
    <t>Elément apporté par la litière (kg/animal/lot</t>
  </si>
  <si>
    <t>Densité (animaux/m²)</t>
  </si>
  <si>
    <t>Quantité de litière mise en place par lot (kg/m²)</t>
  </si>
  <si>
    <t>Matériaux 1</t>
  </si>
  <si>
    <t>Matériaux 2</t>
  </si>
  <si>
    <t>LOT 1</t>
  </si>
  <si>
    <t>LOT 2</t>
  </si>
  <si>
    <t>LOT 3</t>
  </si>
  <si>
    <t>LOT 4</t>
  </si>
  <si>
    <t>LOT 5</t>
  </si>
  <si>
    <t>LOT 6</t>
  </si>
  <si>
    <t>LOT 7</t>
  </si>
  <si>
    <t>LOT 8</t>
  </si>
  <si>
    <t>LOT 9</t>
  </si>
  <si>
    <t>Densité à la mise en place (animaux/m²)</t>
  </si>
  <si>
    <t>Mortalité (cumul du nombre d'animaux morts au cours du lot)</t>
  </si>
  <si>
    <t>Effectif à la mise en place (animaux)</t>
  </si>
  <si>
    <t>Oui</t>
  </si>
  <si>
    <t>Non</t>
  </si>
  <si>
    <t>Tableau 1</t>
  </si>
  <si>
    <t>Tableau 2</t>
  </si>
  <si>
    <t>Effectif en fin de lot</t>
  </si>
  <si>
    <t>Poids vif produit en fin de lot</t>
  </si>
  <si>
    <t>Nombre de lot par an</t>
  </si>
  <si>
    <t>Tableau 3</t>
  </si>
  <si>
    <t>Dans le cas où l'éleveur ne dispose pas d'information agrégées, les éléments nécessaires sont présents sur les fiches de lot disponibles en élevage. Il faut remplir les performances pour une même espèce élevée dans un même bâtiment dans les tableaux 2 et 3.</t>
  </si>
  <si>
    <t>LOT 10</t>
  </si>
  <si>
    <t>Alimentation - Liste des aliments distribués sur l'année civile</t>
  </si>
  <si>
    <t>Poule Pondeuse ou reproductrice</t>
  </si>
  <si>
    <t>Dinde Pondeuse ou reproductrice</t>
  </si>
  <si>
    <t>Pintade  Pondeuse ou reproductrice</t>
  </si>
  <si>
    <t>Cane Pondeuse ou reproductrice</t>
  </si>
  <si>
    <t>Oie Pondeuse ou reproductrice</t>
  </si>
  <si>
    <t>Caille Pondeuse ou reproductrice</t>
  </si>
  <si>
    <t>Tableau 4</t>
  </si>
  <si>
    <t>Tableau 5</t>
  </si>
  <si>
    <t>Bilan Massique de l'excrétion (avant pertes par volatilisation) -Valeurs N et P2O5 à comparer aux NEA MTD Excrétion</t>
  </si>
  <si>
    <t>Elément épandable (kg/animal/lot)</t>
  </si>
  <si>
    <t>Bilan Massique de l'excrétion (avant pertes par volatilisation) - Valeurs N et P2O5 à comparer aux NEA MTD Excrétion</t>
  </si>
  <si>
    <t>Elément épandable par emplacement et par an (kg/place/an)</t>
  </si>
  <si>
    <t>Elément excrété par emplacement et par an (kg/place/an)</t>
  </si>
  <si>
    <t xml:space="preserve">Dans ce cas de figure, il est possible de réaliser un BRS sur la période d'élevage en poussinière puis de faire des BRS complémentaires sur les phases d'engraissement. </t>
  </si>
  <si>
    <t>L'excrétion totale d'une volaille correspond à la somme de l'excrétion calculée sur la poussinière et de l'excrétion calculée en engraissement</t>
  </si>
  <si>
    <t>Nb de jour d'élevage non réalisé sur l'année de référence</t>
  </si>
  <si>
    <t>Nombre de jours d'élevage sur l'année</t>
  </si>
  <si>
    <t>Durée moyenne d'un lot</t>
  </si>
  <si>
    <t>Pour calculer les éléments épandables, il est nécessaire de remplir les tableaux 4 et 5.</t>
  </si>
  <si>
    <t>Quantité totale consommée(kg)</t>
  </si>
  <si>
    <t>Quantité consommée (kg)</t>
  </si>
  <si>
    <t>Nb de jour d'élevage réalisé sur l'année de référence</t>
  </si>
  <si>
    <t>Date de début du lot (xx/xx/xxxx)</t>
  </si>
  <si>
    <t>Date de fin de lot (xx/xx/xxxx)</t>
  </si>
  <si>
    <t>Durée du lot (jours)</t>
  </si>
  <si>
    <t>Bilan Réel Simplifié pour les élevages de poules pondeuses ou de poules reproductrices</t>
  </si>
  <si>
    <t>Détermination des éléments ingérés pour les élevages de poules pondeuses ou de poules reproductrices</t>
  </si>
  <si>
    <t>Bilan Réel Simplifié pour les élevages de volaille de chair, palmipèdes ou de futurs reproducteurs</t>
  </si>
  <si>
    <t>Détermination des performances zootechniques pour les élevages de volailles de chair, de palmipèdes ou de futurs reproducteurs</t>
  </si>
  <si>
    <t>Détermination des éléments ingérés pour les élevages de volailles de chair, palmipèdes ou de futurs reproducteurs</t>
  </si>
  <si>
    <t>Remerciements :</t>
  </si>
  <si>
    <t>Contact : Paul Ponchant</t>
  </si>
  <si>
    <t>02.30.62.00.13</t>
  </si>
  <si>
    <r>
      <t xml:space="preserve">Enfin, bien que son utilisation soit prévue dans le cadre réglementaire de la Directive IED, le BRS pourra être proposé comme </t>
    </r>
    <r>
      <rPr>
        <b/>
        <sz val="11"/>
        <rFont val="Arial"/>
        <family val="2"/>
      </rPr>
      <t>outil de suivi, de conseil et de progrès</t>
    </r>
    <r>
      <rPr>
        <sz val="11"/>
        <rFont val="Arial"/>
        <family val="2"/>
      </rPr>
      <t xml:space="preserve"> auprès des éleveurs pour la réduction des rejets en élevage et des impacts environnementaux associés.</t>
    </r>
  </si>
  <si>
    <t xml:space="preserve">La lecture de cette notice est un préalable à la bonne utilisation de cet outil. </t>
  </si>
  <si>
    <t>Exemple de cellule à renseigner</t>
  </si>
  <si>
    <t xml:space="preserve">Pour les données relatives aux intrants alimentaires, les informations sont à remplir dans l'onglet "Alimentation". Si l'information agrégée n'est pas directement disponible, se munir des bons de livraisons ou des factures de l'élevage (nom de l'aliment, quantités distribuées, teneur en MAT, P, K, Ca, Cu, Zn) </t>
  </si>
  <si>
    <t>Remplissage de l'outil pour le calcul des éléments excrétés</t>
  </si>
  <si>
    <t>Remplissage complémentaire de l'outil pour le calcul des éléments épandables</t>
  </si>
  <si>
    <t>Gestion des déjections</t>
  </si>
  <si>
    <t xml:space="preserve">Les fientes séchées en poules pondeuses, sont des fientes qui sont rapidement évacuées du bâtiment vers un séchoir à l'exterieur (séchage forcé). </t>
  </si>
  <si>
    <t>Les fientes préséchées en poules pondeuses, sont des fientes qui sont séchées dans le bâtiment à l'aide de l'air ambiant.</t>
  </si>
  <si>
    <t>Les lisiers sont des effluents liquides (qui peuvent être pompés) que l'on retrouve dans les productions de canards à rôtir et de canards en gavage.</t>
  </si>
  <si>
    <t>Temps passé au bâtiment</t>
  </si>
  <si>
    <t>Pour les productions avec accès à un parcours, le % temps passé au bâtiment peut être obtenu en se référant aux informations des tableaux 11A, 11B, 11C et 11D du document de référence "Estimation des rejets d’azote – phosphore - potassium calcium - cuivre – et zinc  par les élevages avicoles", publié en 2013 par l'ITAVI et validé par le Comité NPC.</t>
  </si>
  <si>
    <t xml:space="preserve">Equivalences utiles pour le remplissage de l'outil </t>
  </si>
  <si>
    <t>Matières Azotées Totales</t>
  </si>
  <si>
    <t>Phosphore</t>
  </si>
  <si>
    <t>Azote</t>
  </si>
  <si>
    <t xml:space="preserve"> Potassium</t>
  </si>
  <si>
    <t>Zinc</t>
  </si>
  <si>
    <t>Indice de consommation : Quantité d'aliment nécessaire à la production d'un kilo de croît.</t>
  </si>
  <si>
    <t>Cas particulier</t>
  </si>
  <si>
    <t>Cas d'un élevage avec démarrage en poussinière puis transfert vers d'autres bâtiments</t>
  </si>
  <si>
    <t xml:space="preserve"> </t>
  </si>
  <si>
    <t>Les fumiers gras sont les effluents solides issus des productions de canards et d'oie en préparation au gavage</t>
  </si>
  <si>
    <t>Les fumiers reproducteurs sont les effluents solides issus des productions d'élevage reproducteurs</t>
  </si>
  <si>
    <t>Les fumiers pailleux sont les effluents solides issus des productions de volailles de chair, de pondeuses alternatif, de poulettes ou de futurs reproducteurs</t>
  </si>
  <si>
    <t xml:space="preserve">Entrer dans le tableau ci-dessous l'ensemble des aliments consommés. </t>
  </si>
  <si>
    <t>Espèce et production sur laquelle est réalisé le BRS</t>
  </si>
  <si>
    <t>Les performances moyennes nécessaires au calcul sont elles connues ou fournies par le groupement de productions? (oui/non)</t>
  </si>
  <si>
    <t xml:space="preserve">Dans le cas où l'eleveur dispose d'information agrégée (moyenne sur l'année par exemple), donnée par son organisation de production, saisir ces informations dans le tableau 1 </t>
  </si>
  <si>
    <t>Les cellules colorées sont à remplir à partir des données disponibles en élevages (performances zootechniques disponibles sur des fiches de lot ou auprès du groupement de production) et des données relatives à la composition alimentaire moyenne distribuée sur l'année (bons de livraison d'aliment, factures ou information potentiellement disponible auprès du groupement de production). Il est conseillé de réaliser un BRS par production/espèce et par bâtiment dans le cadre du réexamen des élevages IED.</t>
  </si>
  <si>
    <t>Année de référence du BRS : Indiquez le 1er jour de l'année de référence ( xx/xx/xxxx)</t>
  </si>
  <si>
    <t>Surface du (des) bâtiment(s) concerné(s) (en m²)</t>
  </si>
  <si>
    <t>Performances zootechniques calculées sur l'année de référence à partir des informations collectées dans les tableaux 2 et 3</t>
  </si>
  <si>
    <t>Répartition des déjections au bâtiment (%)</t>
  </si>
  <si>
    <t>Répartition des déjections sur le parcours (%)</t>
  </si>
  <si>
    <t xml:space="preserve">Espèce et production </t>
  </si>
  <si>
    <t xml:space="preserve">Entrer dans le tableaux ci-dessous les aliments consommés. </t>
  </si>
  <si>
    <t>Gestion des dejections</t>
  </si>
  <si>
    <t>Répartition au Bâtiment (%)</t>
  </si>
  <si>
    <t>Répartition sur le Parcours (%)</t>
  </si>
  <si>
    <t>Type d'effluent produit dans le bâtiment</t>
  </si>
  <si>
    <t xml:space="preserve">Pour accompagner les professionnels et l’Administration dans la mise en œuvre de la réglementation IED, l’ITAVI propose un outil de calcul pour déterminer les rejets en élevage de volailles : le BRS Volailles (Bilan Réel Simplifié). </t>
  </si>
  <si>
    <r>
      <t xml:space="preserve">Le BRS Volaille utilise </t>
    </r>
    <r>
      <rPr>
        <b/>
        <sz val="11"/>
        <rFont val="Arial"/>
        <family val="2"/>
      </rPr>
      <t>la méthode du bilan massique</t>
    </r>
    <r>
      <rPr>
        <sz val="11"/>
        <rFont val="Arial"/>
        <family val="2"/>
      </rPr>
      <t xml:space="preserve"> pour déterminer les éléments excrétés et les éléments épandables en élevage. </t>
    </r>
  </si>
  <si>
    <r>
      <t xml:space="preserve">L’avantage du BRS est qu’il permet de déterminer l’excrétion de chaque élevage avicole de manière simple, en se basant sur l'aliment distribué aux animaux et sur ses performances zootechniques propres, afin de </t>
    </r>
    <r>
      <rPr>
        <b/>
        <sz val="11"/>
        <rFont val="Arial"/>
        <family val="2"/>
      </rPr>
      <t>rendre compte des efforts des professionnels</t>
    </r>
    <r>
      <rPr>
        <sz val="11"/>
        <rFont val="Arial"/>
        <family val="2"/>
      </rPr>
      <t xml:space="preserve"> en terme de nutrition et de productivité, ce que ne permettent pas les valeurs forfaitaires de rejets.</t>
    </r>
  </si>
  <si>
    <r>
      <t>P</t>
    </r>
    <r>
      <rPr>
        <vertAlign val="subscript"/>
        <sz val="12"/>
        <rFont val="Arial"/>
        <family val="2"/>
      </rPr>
      <t>2</t>
    </r>
    <r>
      <rPr>
        <sz val="12"/>
        <rFont val="Arial"/>
        <family val="2"/>
      </rPr>
      <t>O</t>
    </r>
    <r>
      <rPr>
        <vertAlign val="subscript"/>
        <sz val="12"/>
        <rFont val="Arial"/>
        <family val="2"/>
      </rPr>
      <t>5</t>
    </r>
  </si>
  <si>
    <r>
      <t>Pentoxyde de Phosphore</t>
    </r>
    <r>
      <rPr>
        <i/>
        <sz val="12"/>
        <rFont val="Arial"/>
        <family val="2"/>
      </rPr>
      <t xml:space="preserve"> (unité d'expression d'un engrais phosphaté)</t>
    </r>
  </si>
  <si>
    <r>
      <t>Oxyde de potassium</t>
    </r>
    <r>
      <rPr>
        <i/>
        <sz val="12"/>
        <rFont val="Arial"/>
        <family val="2"/>
      </rPr>
      <t xml:space="preserve"> (unité d'expression d'un engrais contenant du potassium)</t>
    </r>
  </si>
  <si>
    <r>
      <t>K</t>
    </r>
    <r>
      <rPr>
        <vertAlign val="subscript"/>
        <sz val="12"/>
        <rFont val="Arial"/>
        <family val="2"/>
      </rPr>
      <t>2</t>
    </r>
    <r>
      <rPr>
        <sz val="12"/>
        <rFont val="Arial"/>
        <family val="2"/>
      </rPr>
      <t xml:space="preserve">O </t>
    </r>
  </si>
  <si>
    <t>Oxyde de calcium</t>
  </si>
  <si>
    <t xml:space="preserve">Des informations complémentaires sont disponibles dans l'article "Le Bilan Réel Simplifié Volaille (BRS) paru dans le TeMa n°42 et téléchargeable sur le site de l'ITAVI (www.itavi.asso.fr) </t>
  </si>
  <si>
    <t>Nous remercions notre partenaire financier, Le Ministère de l’Agriculture et de l’Alimentation via le CAS DAR (Compte d’Affectation Spécial Développement Agricole et Rural)</t>
  </si>
  <si>
    <t>Schéma du principe général d'établissement du bilan réel simplifié</t>
  </si>
  <si>
    <t>Liste des abréviations rencontrées dans le BRS</t>
  </si>
  <si>
    <t>Pour la détermination des rejets épandables, des coefficients de volatilisation globaux sur l’azote sont associés au calcul. Ces références sont issues du document "Estimation des rejets d’azote – phosphore - potassium calcium - cuivre – et zinc  par les élevages avicoles", publié en 2013 par l'ITAVI et validé par le Comité NPC.</t>
  </si>
  <si>
    <t>Pour les données relatives aux performances zootechniques, les informations sont à remplir dans l'onglet "Zootechnie" pour les volailles de chair et les futures repro. Si l'information agrégée n'est pas directement disponible, se munir des fiches de lots de l'élevage (effectif, densité, superficie du bâtiment, nombre de morts, poids vif final). Pour les poules pondeuses et poules reproductrices remplir les performances zootechniques dans l'onglet BRS</t>
  </si>
  <si>
    <t>Gestion  des déjections</t>
  </si>
  <si>
    <t>Répartition sur le parcours (%)</t>
  </si>
  <si>
    <t>Répartition au bâtiment (%)</t>
  </si>
  <si>
    <t>Quantité totale consommée (kg)</t>
  </si>
  <si>
    <t>L'auteur et l'ITAVI déclinent toutes responsabilités en ce qui concerne l'utilisation de l'outil et les résultats qui en découlent.</t>
  </si>
  <si>
    <r>
      <t>Densité animale (animaux/m²)</t>
    </r>
    <r>
      <rPr>
        <i/>
        <sz val="9"/>
        <rFont val="Arial"/>
        <family val="2"/>
      </rPr>
      <t xml:space="preserve"> (ne rien saisir pour les animaux élevés en cage)</t>
    </r>
  </si>
  <si>
    <t>Elément excrété par emplacement et par an (kg/place/an)*</t>
  </si>
  <si>
    <t>Cu *(en mg)</t>
  </si>
  <si>
    <t>Zn *(en mg)</t>
  </si>
  <si>
    <t xml:space="preserve">Zn </t>
  </si>
  <si>
    <t>Taux de Cuivre des carcasses entières (en mg Cu/kg)</t>
  </si>
  <si>
    <t>Taux de Zinc des carcasses entières (en mg Zn/kg)</t>
  </si>
  <si>
    <t>(mg/kg</t>
  </si>
  <si>
    <t>0,9/1000</t>
  </si>
  <si>
    <t>Mars 2018</t>
  </si>
  <si>
    <t>Dans le cas où l'éleveur dispose d'une information agrégée, donnée par son organisation de production, saisir sur la première ligne du tableau (ligne 13) la quantité distribuée et la composition moyenne annuelle de l'aliment.</t>
  </si>
  <si>
    <t>Dans le cas où l'éleveur dispose d'une information agrégée, donnée par son organisation de production, saisir sur la première ligne du tableau (ligne 12) la quantité distribuée et la composition moyenne annuelle de l'aliment.</t>
  </si>
  <si>
    <t>Aliment poulet Huttepain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</si>
</sst>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0"/>
    <numFmt numFmtId="165" formatCode="0.0"/>
    <numFmt numFmtId="166" formatCode="_-* #,##0.00\ [$€]_-;\-* #,##0.00\ [$€]_-;_-* \-??\ [$€]_-;_-@_-"/>
  </numFmts>
  <fonts count="60" x14ac:knownFonts="1">
    <font>
      <sz val="10"/>
      <name val="Arial"/>
    </font>
    <font>
      <sz val="10"/>
      <name val="Arial"/>
      <family val="2"/>
    </font>
    <font>
      <b/>
      <sz val="10"/>
      <name val="Arial"/>
      <family val="2"/>
    </font>
    <font>
      <sz val="10"/>
      <name val="Arial"/>
      <family val="2"/>
    </font>
    <font>
      <sz val="8"/>
      <name val="Arial"/>
      <family val="2"/>
    </font>
    <font>
      <b/>
      <sz val="8"/>
      <name val="Arial"/>
      <family val="2"/>
    </font>
    <font>
      <b/>
      <sz val="14"/>
      <name val="Arial"/>
      <family val="2"/>
    </font>
    <font>
      <b/>
      <sz val="10"/>
      <color rgb="FFFF0000"/>
      <name val="Arial"/>
      <family val="2"/>
    </font>
    <font>
      <b/>
      <sz val="20"/>
      <name val="Verdana"/>
      <family val="2"/>
    </font>
    <font>
      <sz val="10"/>
      <color rgb="FFFF0000"/>
      <name val="Arial"/>
      <family val="2"/>
    </font>
    <font>
      <b/>
      <sz val="11"/>
      <name val="Arial"/>
      <family val="2"/>
    </font>
    <font>
      <b/>
      <sz val="16"/>
      <name val="Verdana"/>
      <family val="2"/>
    </font>
    <font>
      <sz val="11"/>
      <name val="Arial"/>
      <family val="2"/>
    </font>
    <font>
      <sz val="9"/>
      <name val="Arial"/>
      <family val="2"/>
    </font>
    <font>
      <u/>
      <sz val="10"/>
      <color theme="10"/>
      <name val="Arial"/>
      <family val="2"/>
    </font>
    <font>
      <sz val="14"/>
      <name val="Arial"/>
      <family val="2"/>
    </font>
    <font>
      <sz val="11"/>
      <color rgb="FFFF0000"/>
      <name val="Arial"/>
      <family val="2"/>
    </font>
    <font>
      <b/>
      <u/>
      <sz val="11"/>
      <color theme="1"/>
      <name val="Arial"/>
      <family val="2"/>
    </font>
    <font>
      <sz val="12"/>
      <color theme="1"/>
      <name val="Arial"/>
      <family val="2"/>
    </font>
    <font>
      <sz val="12"/>
      <name val="Arial"/>
      <family val="2"/>
    </font>
    <font>
      <b/>
      <sz val="9"/>
      <color indexed="81"/>
      <name val="Tahoma"/>
      <family val="2"/>
    </font>
    <font>
      <sz val="9"/>
      <color indexed="81"/>
      <name val="Tahoma"/>
      <family val="2"/>
    </font>
    <font>
      <u/>
      <sz val="12"/>
      <name val="Arial"/>
      <family val="2"/>
    </font>
    <font>
      <sz val="10"/>
      <name val="Arial"/>
    </font>
    <font>
      <b/>
      <sz val="9"/>
      <name val="Arial"/>
      <family val="2"/>
    </font>
    <font>
      <i/>
      <sz val="10"/>
      <name val="Arial"/>
      <family val="2"/>
    </font>
    <font>
      <b/>
      <sz val="12"/>
      <name val="Arial"/>
      <family val="2"/>
    </font>
    <font>
      <b/>
      <i/>
      <sz val="8"/>
      <name val="Arial"/>
      <family val="2"/>
    </font>
    <font>
      <b/>
      <i/>
      <sz val="11"/>
      <name val="Arial"/>
      <family val="2"/>
    </font>
    <font>
      <u/>
      <sz val="12"/>
      <color theme="10"/>
      <name val="Arial"/>
      <family val="2"/>
    </font>
    <font>
      <b/>
      <sz val="12"/>
      <color theme="1"/>
      <name val="Arial"/>
      <family val="2"/>
    </font>
    <font>
      <u/>
      <sz val="16"/>
      <name val="Arial"/>
      <family val="2"/>
    </font>
    <font>
      <i/>
      <u/>
      <sz val="12"/>
      <name val="Arial"/>
      <family val="2"/>
    </font>
    <font>
      <b/>
      <u/>
      <sz val="12"/>
      <name val="Arial"/>
      <family val="2"/>
    </font>
    <font>
      <b/>
      <u/>
      <sz val="12"/>
      <color theme="0"/>
      <name val="Arial"/>
      <family val="2"/>
    </font>
    <font>
      <sz val="12"/>
      <color theme="0"/>
      <name val="Arial"/>
      <family val="2"/>
    </font>
    <font>
      <sz val="10"/>
      <color theme="0"/>
      <name val="Arial"/>
      <family val="2"/>
    </font>
    <font>
      <vertAlign val="subscript"/>
      <sz val="12"/>
      <name val="Arial"/>
      <family val="2"/>
    </font>
    <font>
      <i/>
      <sz val="12"/>
      <name val="Arial"/>
      <family val="2"/>
    </font>
    <font>
      <sz val="9"/>
      <color rgb="FF66666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sz val="10"/>
      <color indexed="12"/>
      <name val="Arial"/>
      <family val="2"/>
    </font>
    <font>
      <b/>
      <sz val="18"/>
      <color indexed="56"/>
      <name val="Cambria"/>
      <family val="2"/>
    </font>
    <font>
      <sz val="10"/>
      <name val="Calibri"/>
      <family val="2"/>
    </font>
    <font>
      <i/>
      <sz val="9"/>
      <name val="Arial"/>
      <family val="2"/>
    </font>
  </fonts>
  <fills count="3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bgColor rgb="FFCCCCCC"/>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CC"/>
        <bgColor indexed="64"/>
      </patternFill>
    </fill>
    <fill>
      <patternFill patternType="solid">
        <fgColor theme="4" tint="0.59999389629810485"/>
        <bgColor rgb="FFCCCCCC"/>
      </patternFill>
    </fill>
    <fill>
      <patternFill patternType="solid">
        <fgColor theme="4" tint="0.59999389629810485"/>
        <bgColor indexed="64"/>
      </patternFill>
    </fill>
    <fill>
      <patternFill patternType="solid">
        <fgColor rgb="FFFFFF00"/>
        <bgColor indexed="64"/>
      </patternFill>
    </fill>
    <fill>
      <patternFill patternType="solid">
        <fgColor theme="4"/>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bgColor indexed="26"/>
      </patternFill>
    </fill>
    <fill>
      <patternFill patternType="solid">
        <fgColor indexed="55"/>
        <bgColor indexed="23"/>
      </patternFill>
    </fill>
    <fill>
      <patternFill patternType="solid">
        <fgColor rgb="FFCCCC00"/>
        <bgColor indexed="64"/>
      </patternFill>
    </fill>
    <fill>
      <patternFill patternType="solid">
        <fgColor rgb="FFFFFF66"/>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rgb="FF000000"/>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s>
  <cellStyleXfs count="51">
    <xf numFmtId="0" fontId="0" fillId="0" borderId="0"/>
    <xf numFmtId="0" fontId="3" fillId="0" borderId="0"/>
    <xf numFmtId="9" fontId="3" fillId="0" borderId="0" applyFont="0" applyFill="0" applyBorder="0" applyAlignment="0" applyProtection="0"/>
    <xf numFmtId="0" fontId="14" fillId="0" borderId="0" applyNumberFormat="0" applyFill="0" applyBorder="0" applyAlignment="0" applyProtection="0"/>
    <xf numFmtId="9" fontId="23" fillId="0" borderId="0" applyFont="0" applyFill="0" applyBorder="0" applyAlignment="0" applyProtection="0"/>
    <xf numFmtId="0" fontId="1" fillId="0" borderId="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39" applyNumberFormat="0" applyAlignment="0" applyProtection="0"/>
    <xf numFmtId="0" fontId="44" fillId="0" borderId="40" applyNumberFormat="0" applyFill="0" applyAlignment="0" applyProtection="0"/>
    <xf numFmtId="0" fontId="45" fillId="17" borderId="39" applyNumberFormat="0" applyAlignment="0" applyProtection="0"/>
    <xf numFmtId="166" fontId="1" fillId="0" borderId="0" applyFill="0" applyBorder="0" applyAlignment="0" applyProtection="0"/>
    <xf numFmtId="0" fontId="46" fillId="13" borderId="0" applyNumberFormat="0" applyBorder="0" applyAlignment="0" applyProtection="0"/>
    <xf numFmtId="0" fontId="56" fillId="0" borderId="0" applyNumberFormat="0" applyFill="0" applyBorder="0" applyAlignment="0" applyProtection="0">
      <alignment vertical="top"/>
      <protection locked="0"/>
    </xf>
    <xf numFmtId="44" fontId="1" fillId="0" borderId="0" applyFont="0" applyFill="0" applyBorder="0" applyAlignment="0" applyProtection="0"/>
    <xf numFmtId="0" fontId="47" fillId="31" borderId="0" applyNumberFormat="0" applyBorder="0" applyAlignment="0" applyProtection="0"/>
    <xf numFmtId="9" fontId="1" fillId="0" borderId="0" applyFill="0" applyBorder="0" applyAlignment="0" applyProtection="0"/>
    <xf numFmtId="0" fontId="48" fillId="14" borderId="0" applyNumberFormat="0" applyBorder="0" applyAlignment="0" applyProtection="0"/>
    <xf numFmtId="0" fontId="49" fillId="30" borderId="41" applyNumberFormat="0" applyAlignment="0" applyProtection="0"/>
    <xf numFmtId="0" fontId="50" fillId="0" borderId="0" applyNumberFormat="0" applyFill="0" applyBorder="0" applyAlignment="0" applyProtection="0"/>
    <xf numFmtId="0" fontId="57" fillId="0" borderId="0" applyNumberFormat="0" applyFill="0" applyBorder="0" applyAlignment="0" applyProtection="0"/>
    <xf numFmtId="0" fontId="51" fillId="0" borderId="42" applyNumberFormat="0" applyFill="0" applyAlignment="0" applyProtection="0"/>
    <xf numFmtId="0" fontId="52" fillId="0" borderId="43" applyNumberFormat="0" applyFill="0" applyAlignment="0" applyProtection="0"/>
    <xf numFmtId="0" fontId="53" fillId="0" borderId="44" applyNumberFormat="0" applyFill="0" applyAlignment="0" applyProtection="0"/>
    <xf numFmtId="0" fontId="53" fillId="0" borderId="0" applyNumberFormat="0" applyFill="0" applyBorder="0" applyAlignment="0" applyProtection="0"/>
    <xf numFmtId="0" fontId="54" fillId="0" borderId="45" applyNumberFormat="0" applyFill="0" applyAlignment="0" applyProtection="0"/>
    <xf numFmtId="0" fontId="55" fillId="32" borderId="46" applyNumberFormat="0" applyAlignment="0" applyProtection="0"/>
    <xf numFmtId="0" fontId="1" fillId="0" borderId="0"/>
  </cellStyleXfs>
  <cellXfs count="262">
    <xf numFmtId="0" fontId="0" fillId="0" borderId="0" xfId="0"/>
    <xf numFmtId="0" fontId="0" fillId="0" borderId="1" xfId="0" applyBorder="1"/>
    <xf numFmtId="0" fontId="1" fillId="0" borderId="0" xfId="0" applyFont="1"/>
    <xf numFmtId="0" fontId="2" fillId="0" borderId="1" xfId="0" applyFont="1" applyBorder="1"/>
    <xf numFmtId="0" fontId="1" fillId="0" borderId="1" xfId="0" applyFont="1" applyFill="1" applyBorder="1"/>
    <xf numFmtId="0" fontId="1" fillId="0" borderId="1" xfId="0" applyFont="1" applyBorder="1"/>
    <xf numFmtId="0" fontId="1" fillId="0" borderId="1" xfId="0" applyFont="1" applyBorder="1" applyAlignment="1">
      <alignment horizontal="center"/>
    </xf>
    <xf numFmtId="0" fontId="0" fillId="0" borderId="1" xfId="0" applyBorder="1" applyAlignment="1">
      <alignment horizontal="center"/>
    </xf>
    <xf numFmtId="0" fontId="0" fillId="2" borderId="0" xfId="0" applyFill="1"/>
    <xf numFmtId="49" fontId="6" fillId="2" borderId="0" xfId="0" applyNumberFormat="1" applyFont="1" applyFill="1"/>
    <xf numFmtId="0" fontId="1" fillId="2" borderId="0" xfId="0" applyFont="1" applyFill="1"/>
    <xf numFmtId="0" fontId="1" fillId="2" borderId="0" xfId="0" applyFont="1" applyFill="1" applyBorder="1"/>
    <xf numFmtId="0" fontId="1" fillId="2" borderId="7" xfId="0" applyFont="1" applyFill="1" applyBorder="1"/>
    <xf numFmtId="0" fontId="1" fillId="2" borderId="15" xfId="0" applyFont="1" applyFill="1" applyBorder="1"/>
    <xf numFmtId="0" fontId="1" fillId="2" borderId="16" xfId="0" applyFont="1" applyFill="1" applyBorder="1"/>
    <xf numFmtId="0" fontId="10"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Fill="1" applyBorder="1" applyAlignment="1">
      <alignment horizontal="center" vertical="center"/>
    </xf>
    <xf numFmtId="0" fontId="2" fillId="6" borderId="1" xfId="0" applyFont="1" applyFill="1" applyBorder="1"/>
    <xf numFmtId="0" fontId="2" fillId="6" borderId="10" xfId="0" applyFont="1" applyFill="1" applyBorder="1"/>
    <xf numFmtId="165" fontId="2" fillId="6" borderId="8" xfId="0" applyNumberFormat="1" applyFont="1" applyFill="1" applyBorder="1"/>
    <xf numFmtId="0" fontId="0" fillId="0" borderId="1" xfId="0" applyNumberFormat="1" applyBorder="1"/>
    <xf numFmtId="0" fontId="1" fillId="0" borderId="1" xfId="0" applyFont="1" applyBorder="1" applyAlignment="1">
      <alignment horizontal="left"/>
    </xf>
    <xf numFmtId="0" fontId="2" fillId="6" borderId="10" xfId="0" applyFont="1" applyFill="1" applyBorder="1" applyAlignment="1">
      <alignment horizontal="center"/>
    </xf>
    <xf numFmtId="0" fontId="2" fillId="6" borderId="8" xfId="0" applyFont="1" applyFill="1" applyBorder="1" applyAlignment="1">
      <alignment horizontal="center"/>
    </xf>
    <xf numFmtId="0" fontId="1" fillId="2" borderId="2" xfId="0" applyFont="1" applyFill="1" applyBorder="1"/>
    <xf numFmtId="0" fontId="1" fillId="0" borderId="6" xfId="0" applyFont="1" applyBorder="1"/>
    <xf numFmtId="0" fontId="1" fillId="0" borderId="2" xfId="0" applyFont="1" applyBorder="1"/>
    <xf numFmtId="0" fontId="2" fillId="6" borderId="6" xfId="0" applyFont="1" applyFill="1" applyBorder="1"/>
    <xf numFmtId="0" fontId="1" fillId="0" borderId="2" xfId="0" applyFont="1" applyFill="1" applyBorder="1"/>
    <xf numFmtId="0" fontId="1" fillId="0" borderId="6" xfId="0" applyFont="1" applyFill="1" applyBorder="1"/>
    <xf numFmtId="0" fontId="12" fillId="0" borderId="1" xfId="0" applyFont="1" applyBorder="1" applyAlignment="1">
      <alignment horizontal="center" vertical="center" wrapText="1"/>
    </xf>
    <xf numFmtId="0" fontId="15" fillId="2" borderId="0" xfId="0" applyFont="1" applyFill="1"/>
    <xf numFmtId="0" fontId="13" fillId="2" borderId="0" xfId="0" applyFont="1" applyFill="1"/>
    <xf numFmtId="165" fontId="2" fillId="6" borderId="9" xfId="0" applyNumberFormat="1" applyFont="1" applyFill="1" applyBorder="1"/>
    <xf numFmtId="165" fontId="2" fillId="6" borderId="1" xfId="0" applyNumberFormat="1" applyFont="1" applyFill="1" applyBorder="1"/>
    <xf numFmtId="0" fontId="7" fillId="0" borderId="1" xfId="0" applyFont="1" applyBorder="1" applyAlignment="1">
      <alignment horizontal="right"/>
    </xf>
    <xf numFmtId="0" fontId="9" fillId="0" borderId="1" xfId="0" applyFont="1" applyBorder="1"/>
    <xf numFmtId="2" fontId="16" fillId="0" borderId="1" xfId="0" applyNumberFormat="1" applyFont="1" applyBorder="1"/>
    <xf numFmtId="0" fontId="0" fillId="2" borderId="1" xfId="0" applyFill="1" applyBorder="1"/>
    <xf numFmtId="0" fontId="0" fillId="2" borderId="20" xfId="0" applyFill="1" applyBorder="1"/>
    <xf numFmtId="0" fontId="0" fillId="2" borderId="21" xfId="0" applyFill="1" applyBorder="1"/>
    <xf numFmtId="0" fontId="0" fillId="2" borderId="18" xfId="0" applyFill="1" applyBorder="1"/>
    <xf numFmtId="0" fontId="0" fillId="2" borderId="19" xfId="0" applyFill="1" applyBorder="1"/>
    <xf numFmtId="0" fontId="19" fillId="2" borderId="0" xfId="0" applyFont="1" applyFill="1"/>
    <xf numFmtId="0" fontId="18" fillId="2" borderId="0" xfId="0" applyFont="1" applyFill="1"/>
    <xf numFmtId="0" fontId="0" fillId="2" borderId="0" xfId="0" applyFill="1" applyBorder="1"/>
    <xf numFmtId="0" fontId="12" fillId="2" borderId="0" xfId="0" applyFont="1" applyFill="1"/>
    <xf numFmtId="0" fontId="22" fillId="2" borderId="0" xfId="0" applyFont="1" applyFill="1"/>
    <xf numFmtId="0" fontId="2" fillId="6" borderId="23" xfId="0" applyFont="1" applyFill="1" applyBorder="1" applyAlignment="1"/>
    <xf numFmtId="0" fontId="2" fillId="6" borderId="24" xfId="0" applyFont="1" applyFill="1" applyBorder="1" applyAlignment="1">
      <alignment horizontal="center"/>
    </xf>
    <xf numFmtId="0" fontId="2" fillId="6" borderId="25" xfId="0" applyFont="1" applyFill="1" applyBorder="1" applyAlignment="1">
      <alignment horizontal="center"/>
    </xf>
    <xf numFmtId="0" fontId="1" fillId="2" borderId="6" xfId="0" applyFont="1" applyFill="1" applyBorder="1"/>
    <xf numFmtId="0" fontId="1" fillId="3" borderId="1" xfId="0" applyFont="1" applyFill="1" applyBorder="1" applyProtection="1">
      <protection locked="0"/>
    </xf>
    <xf numFmtId="0" fontId="1" fillId="3" borderId="5" xfId="0" applyFont="1" applyFill="1" applyBorder="1" applyProtection="1">
      <protection locked="0"/>
    </xf>
    <xf numFmtId="0" fontId="1" fillId="3" borderId="1" xfId="0" applyFont="1" applyFill="1" applyBorder="1" applyAlignment="1" applyProtection="1">
      <alignment horizontal="center"/>
      <protection locked="0"/>
    </xf>
    <xf numFmtId="0" fontId="1" fillId="3" borderId="3" xfId="0" applyFont="1" applyFill="1" applyBorder="1" applyAlignment="1" applyProtection="1">
      <alignment horizontal="center"/>
      <protection locked="0"/>
    </xf>
    <xf numFmtId="0" fontId="1" fillId="3" borderId="4" xfId="0" applyFont="1" applyFill="1" applyBorder="1" applyProtection="1">
      <protection locked="0"/>
    </xf>
    <xf numFmtId="0" fontId="4" fillId="3" borderId="5" xfId="0" applyFont="1" applyFill="1" applyBorder="1" applyAlignment="1" applyProtection="1">
      <alignment horizontal="center"/>
      <protection locked="0"/>
    </xf>
    <xf numFmtId="0" fontId="0" fillId="3" borderId="1" xfId="0" applyFill="1" applyBorder="1" applyProtection="1">
      <protection locked="0"/>
    </xf>
    <xf numFmtId="0" fontId="0" fillId="7" borderId="1" xfId="0" applyFill="1" applyBorder="1" applyProtection="1">
      <protection locked="0"/>
    </xf>
    <xf numFmtId="0" fontId="1" fillId="2" borderId="1" xfId="0" applyFont="1" applyFill="1" applyBorder="1" applyAlignment="1">
      <alignment vertical="center" wrapText="1"/>
    </xf>
    <xf numFmtId="0" fontId="0" fillId="0" borderId="0" xfId="0" applyAlignment="1">
      <alignment vertical="center" wrapText="1"/>
    </xf>
    <xf numFmtId="0" fontId="0" fillId="2" borderId="1" xfId="0" applyFill="1" applyBorder="1" applyAlignment="1">
      <alignment vertical="center" wrapText="1"/>
    </xf>
    <xf numFmtId="0" fontId="1" fillId="0" borderId="0" xfId="0" applyFont="1" applyFill="1" applyBorder="1"/>
    <xf numFmtId="0" fontId="0" fillId="2" borderId="0" xfId="0" applyFill="1" applyAlignment="1">
      <alignment vertical="center" wrapText="1"/>
    </xf>
    <xf numFmtId="0" fontId="25" fillId="2" borderId="0" xfId="0" applyFont="1" applyFill="1"/>
    <xf numFmtId="0" fontId="2" fillId="2" borderId="0" xfId="0" applyFont="1" applyFill="1"/>
    <xf numFmtId="0" fontId="10" fillId="2" borderId="0" xfId="0" applyFont="1" applyFill="1"/>
    <xf numFmtId="0" fontId="1" fillId="2" borderId="3" xfId="0" applyFont="1" applyFill="1" applyBorder="1" applyAlignment="1">
      <alignment horizontal="center"/>
    </xf>
    <xf numFmtId="0" fontId="1" fillId="2" borderId="22" xfId="0" applyFont="1" applyFill="1" applyBorder="1"/>
    <xf numFmtId="165" fontId="1" fillId="6" borderId="2" xfId="0" applyNumberFormat="1" applyFont="1" applyFill="1" applyBorder="1" applyAlignment="1">
      <alignment horizontal="center"/>
    </xf>
    <xf numFmtId="165" fontId="1" fillId="6" borderId="6" xfId="0" applyNumberFormat="1" applyFont="1" applyFill="1" applyBorder="1" applyAlignment="1">
      <alignment horizontal="center"/>
    </xf>
    <xf numFmtId="0" fontId="1" fillId="0" borderId="9" xfId="0" applyFont="1" applyFill="1" applyBorder="1"/>
    <xf numFmtId="164" fontId="1" fillId="2" borderId="29" xfId="0" applyNumberFormat="1" applyFont="1" applyFill="1" applyBorder="1"/>
    <xf numFmtId="164" fontId="1" fillId="2" borderId="30" xfId="0" applyNumberFormat="1" applyFont="1" applyFill="1" applyBorder="1"/>
    <xf numFmtId="0" fontId="1" fillId="0" borderId="0" xfId="0" applyFont="1" applyAlignment="1">
      <alignment horizontal="center"/>
    </xf>
    <xf numFmtId="0" fontId="1" fillId="2" borderId="0" xfId="0" applyFont="1" applyFill="1" applyAlignment="1">
      <alignment horizontal="center"/>
    </xf>
    <xf numFmtId="0" fontId="1" fillId="2" borderId="5" xfId="0" applyFont="1" applyFill="1" applyBorder="1" applyAlignment="1">
      <alignment horizontal="center"/>
    </xf>
    <xf numFmtId="164" fontId="1" fillId="4" borderId="1" xfId="0" applyNumberFormat="1" applyFont="1" applyFill="1" applyBorder="1" applyAlignment="1">
      <alignment horizontal="center"/>
    </xf>
    <xf numFmtId="164" fontId="1" fillId="2" borderId="1" xfId="0" applyNumberFormat="1" applyFont="1" applyFill="1" applyBorder="1" applyAlignment="1">
      <alignment horizontal="center"/>
    </xf>
    <xf numFmtId="164" fontId="7" fillId="5" borderId="3" xfId="0" applyNumberFormat="1" applyFont="1" applyFill="1" applyBorder="1" applyAlignment="1">
      <alignment horizontal="center"/>
    </xf>
    <xf numFmtId="164" fontId="1" fillId="4" borderId="4" xfId="0" applyNumberFormat="1" applyFont="1" applyFill="1" applyBorder="1" applyAlignment="1">
      <alignment horizontal="center"/>
    </xf>
    <xf numFmtId="164" fontId="1" fillId="2" borderId="4" xfId="0" applyNumberFormat="1" applyFont="1" applyFill="1" applyBorder="1" applyAlignment="1">
      <alignment horizontal="center"/>
    </xf>
    <xf numFmtId="164" fontId="7" fillId="5" borderId="5" xfId="0" applyNumberFormat="1" applyFont="1" applyFill="1" applyBorder="1" applyAlignment="1">
      <alignment horizontal="center"/>
    </xf>
    <xf numFmtId="0" fontId="1" fillId="5" borderId="8" xfId="0" applyFont="1" applyFill="1" applyBorder="1" applyAlignment="1">
      <alignment horizontal="center"/>
    </xf>
    <xf numFmtId="0" fontId="1" fillId="0" borderId="17" xfId="0" applyFont="1" applyFill="1" applyBorder="1" applyAlignment="1">
      <alignment horizontal="center"/>
    </xf>
    <xf numFmtId="0" fontId="1" fillId="4" borderId="17" xfId="0" applyFont="1" applyFill="1" applyBorder="1" applyAlignment="1">
      <alignment horizontal="center"/>
    </xf>
    <xf numFmtId="164" fontId="1" fillId="0" borderId="1" xfId="0" applyNumberFormat="1" applyFont="1" applyBorder="1" applyAlignment="1">
      <alignment horizontal="center"/>
    </xf>
    <xf numFmtId="164" fontId="1" fillId="0" borderId="4" xfId="0" applyNumberFormat="1" applyFont="1" applyBorder="1" applyAlignment="1">
      <alignment horizontal="center"/>
    </xf>
    <xf numFmtId="0" fontId="1" fillId="0" borderId="4" xfId="0" applyFont="1" applyBorder="1" applyAlignment="1">
      <alignment horizontal="center"/>
    </xf>
    <xf numFmtId="164" fontId="1" fillId="2" borderId="3" xfId="0" applyNumberFormat="1" applyFont="1" applyFill="1" applyBorder="1" applyAlignment="1">
      <alignment horizontal="center"/>
    </xf>
    <xf numFmtId="2" fontId="1" fillId="2" borderId="3" xfId="0" applyNumberFormat="1" applyFont="1" applyFill="1" applyBorder="1" applyAlignment="1" applyProtection="1">
      <alignment horizontal="center"/>
      <protection locked="0"/>
    </xf>
    <xf numFmtId="2" fontId="1" fillId="2" borderId="5" xfId="0" applyNumberFormat="1" applyFont="1" applyFill="1" applyBorder="1" applyAlignment="1" applyProtection="1">
      <alignment horizontal="center"/>
      <protection locked="0"/>
    </xf>
    <xf numFmtId="165" fontId="2" fillId="6" borderId="8" xfId="0" applyNumberFormat="1" applyFont="1" applyFill="1" applyBorder="1" applyAlignment="1">
      <alignment horizontal="center"/>
    </xf>
    <xf numFmtId="0" fontId="1" fillId="3" borderId="8" xfId="0" applyFont="1" applyFill="1" applyBorder="1" applyAlignment="1" applyProtection="1">
      <alignment horizontal="center"/>
      <protection locked="0"/>
    </xf>
    <xf numFmtId="0" fontId="1" fillId="3" borderId="5" xfId="0" applyFont="1" applyFill="1" applyBorder="1" applyAlignment="1" applyProtection="1">
      <alignment horizontal="center"/>
      <protection locked="0"/>
    </xf>
    <xf numFmtId="164" fontId="1" fillId="3" borderId="3" xfId="0" applyNumberFormat="1" applyFont="1" applyFill="1" applyBorder="1" applyAlignment="1" applyProtection="1">
      <alignment horizontal="center"/>
      <protection locked="0"/>
    </xf>
    <xf numFmtId="2" fontId="1" fillId="3" borderId="3" xfId="0" applyNumberFormat="1" applyFont="1" applyFill="1" applyBorder="1" applyAlignment="1" applyProtection="1">
      <alignment horizontal="center"/>
      <protection locked="0"/>
    </xf>
    <xf numFmtId="2" fontId="1" fillId="2" borderId="3" xfId="0" applyNumberFormat="1" applyFont="1" applyFill="1" applyBorder="1" applyAlignment="1">
      <alignment horizontal="center"/>
    </xf>
    <xf numFmtId="0" fontId="1" fillId="3" borderId="4" xfId="0" applyFont="1" applyFill="1" applyBorder="1" applyAlignment="1" applyProtection="1">
      <alignment horizontal="center"/>
      <protection locked="0"/>
    </xf>
    <xf numFmtId="0" fontId="1" fillId="6" borderId="17" xfId="0" applyFont="1" applyFill="1" applyBorder="1" applyAlignment="1">
      <alignment horizontal="center"/>
    </xf>
    <xf numFmtId="0" fontId="19" fillId="2" borderId="0" xfId="0" applyFont="1" applyFill="1" applyAlignment="1">
      <alignment horizontal="center"/>
    </xf>
    <xf numFmtId="2" fontId="0" fillId="2" borderId="0" xfId="0" applyNumberFormat="1" applyFill="1"/>
    <xf numFmtId="1" fontId="0" fillId="2" borderId="0" xfId="0" applyNumberFormat="1" applyFill="1"/>
    <xf numFmtId="0" fontId="1" fillId="2" borderId="1" xfId="0" applyFont="1" applyFill="1" applyBorder="1" applyAlignment="1">
      <alignment horizontal="center" vertical="top" wrapText="1"/>
    </xf>
    <xf numFmtId="2" fontId="13" fillId="2" borderId="1" xfId="0" applyNumberFormat="1" applyFont="1" applyFill="1" applyBorder="1"/>
    <xf numFmtId="2" fontId="0" fillId="2" borderId="1" xfId="0" applyNumberFormat="1" applyFill="1" applyBorder="1"/>
    <xf numFmtId="2" fontId="1" fillId="2" borderId="1" xfId="0" applyNumberFormat="1" applyFont="1" applyFill="1" applyBorder="1"/>
    <xf numFmtId="0" fontId="1" fillId="2" borderId="1" xfId="0" applyFont="1" applyFill="1" applyBorder="1"/>
    <xf numFmtId="0" fontId="1" fillId="0" borderId="0" xfId="0" applyFont="1" applyProtection="1"/>
    <xf numFmtId="0" fontId="1" fillId="2" borderId="0" xfId="0" applyFont="1" applyFill="1" applyProtection="1"/>
    <xf numFmtId="0" fontId="1" fillId="2" borderId="28" xfId="0" applyFont="1" applyFill="1" applyBorder="1" applyProtection="1"/>
    <xf numFmtId="0" fontId="2" fillId="6" borderId="8" xfId="0" applyFont="1" applyFill="1" applyBorder="1" applyAlignment="1" applyProtection="1">
      <alignment horizontal="center"/>
    </xf>
    <xf numFmtId="0" fontId="1" fillId="2" borderId="3" xfId="0" applyFont="1" applyFill="1" applyBorder="1" applyAlignment="1" applyProtection="1">
      <alignment horizontal="center"/>
    </xf>
    <xf numFmtId="10" fontId="1" fillId="2" borderId="3" xfId="4" applyNumberFormat="1" applyFont="1" applyFill="1" applyBorder="1" applyAlignment="1" applyProtection="1">
      <alignment horizontal="center"/>
    </xf>
    <xf numFmtId="2" fontId="1" fillId="2" borderId="3" xfId="0" applyNumberFormat="1" applyFont="1" applyFill="1" applyBorder="1" applyAlignment="1" applyProtection="1">
      <alignment horizontal="center"/>
    </xf>
    <xf numFmtId="2" fontId="1" fillId="2" borderId="5" xfId="0" applyNumberFormat="1" applyFont="1" applyFill="1" applyBorder="1" applyAlignment="1" applyProtection="1">
      <alignment horizontal="center"/>
    </xf>
    <xf numFmtId="0" fontId="1" fillId="2" borderId="26"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0" xfId="0" applyFont="1" applyFill="1" applyAlignment="1" applyProtection="1">
      <alignment horizontal="center"/>
    </xf>
    <xf numFmtId="165" fontId="2" fillId="6" borderId="8" xfId="0" applyNumberFormat="1" applyFont="1" applyFill="1" applyBorder="1" applyAlignment="1" applyProtection="1">
      <alignment horizontal="center"/>
    </xf>
    <xf numFmtId="165" fontId="2" fillId="6" borderId="10" xfId="0" applyNumberFormat="1" applyFont="1" applyFill="1" applyBorder="1" applyAlignment="1" applyProtection="1">
      <alignment horizontal="center"/>
    </xf>
    <xf numFmtId="165" fontId="1" fillId="6" borderId="10" xfId="0" applyNumberFormat="1" applyFont="1" applyFill="1" applyBorder="1" applyAlignment="1" applyProtection="1">
      <alignment horizontal="center"/>
    </xf>
    <xf numFmtId="0" fontId="1" fillId="5" borderId="8" xfId="0" applyFont="1" applyFill="1" applyBorder="1" applyAlignment="1" applyProtection="1">
      <alignment horizontal="center"/>
    </xf>
    <xf numFmtId="164" fontId="1" fillId="4" borderId="1" xfId="0" applyNumberFormat="1" applyFont="1" applyFill="1" applyBorder="1" applyAlignment="1" applyProtection="1">
      <alignment horizontal="center"/>
    </xf>
    <xf numFmtId="164" fontId="1" fillId="2" borderId="1" xfId="0" applyNumberFormat="1" applyFont="1" applyFill="1" applyBorder="1" applyAlignment="1" applyProtection="1">
      <alignment horizontal="center"/>
    </xf>
    <xf numFmtId="164" fontId="7" fillId="5" borderId="3" xfId="0" applyNumberFormat="1" applyFont="1" applyFill="1" applyBorder="1" applyAlignment="1" applyProtection="1">
      <alignment horizontal="center"/>
    </xf>
    <xf numFmtId="164" fontId="1" fillId="4" borderId="4" xfId="0" applyNumberFormat="1" applyFont="1" applyFill="1" applyBorder="1" applyAlignment="1" applyProtection="1">
      <alignment horizontal="center"/>
    </xf>
    <xf numFmtId="164" fontId="1" fillId="2" borderId="4" xfId="0" applyNumberFormat="1" applyFont="1" applyFill="1" applyBorder="1" applyAlignment="1" applyProtection="1">
      <alignment horizontal="center"/>
    </xf>
    <xf numFmtId="164" fontId="7" fillId="5" borderId="5" xfId="0" applyNumberFormat="1" applyFont="1" applyFill="1" applyBorder="1" applyAlignment="1" applyProtection="1">
      <alignment horizontal="center"/>
    </xf>
    <xf numFmtId="0" fontId="2" fillId="6" borderId="24" xfId="0" applyFont="1" applyFill="1" applyBorder="1" applyAlignment="1" applyProtection="1">
      <alignment horizontal="center"/>
    </xf>
    <xf numFmtId="0" fontId="2" fillId="6" borderId="25" xfId="0" applyFont="1" applyFill="1" applyBorder="1" applyAlignment="1" applyProtection="1">
      <alignment horizontal="center"/>
    </xf>
    <xf numFmtId="0" fontId="1" fillId="0" borderId="0" xfId="0" applyFont="1" applyAlignment="1" applyProtection="1">
      <alignment horizontal="center"/>
    </xf>
    <xf numFmtId="0" fontId="1" fillId="2" borderId="4"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3" xfId="0" applyFont="1" applyFill="1" applyBorder="1" applyProtection="1"/>
    <xf numFmtId="0" fontId="1" fillId="6" borderId="8" xfId="0" applyFont="1" applyFill="1" applyBorder="1" applyProtection="1"/>
    <xf numFmtId="0" fontId="1" fillId="0" borderId="3" xfId="0" applyFont="1" applyBorder="1" applyProtection="1"/>
    <xf numFmtId="0" fontId="1" fillId="0" borderId="5" xfId="0" applyFont="1" applyBorder="1" applyProtection="1"/>
    <xf numFmtId="0" fontId="1" fillId="4" borderId="17" xfId="0" applyFont="1" applyFill="1" applyBorder="1" applyAlignment="1" applyProtection="1">
      <alignment horizontal="center"/>
    </xf>
    <xf numFmtId="0" fontId="1" fillId="0" borderId="17" xfId="0" applyFont="1" applyFill="1" applyBorder="1" applyAlignment="1" applyProtection="1">
      <alignment horizontal="center"/>
    </xf>
    <xf numFmtId="164" fontId="1" fillId="0" borderId="1" xfId="0" applyNumberFormat="1" applyFont="1" applyBorder="1" applyAlignment="1" applyProtection="1">
      <alignment horizontal="center"/>
    </xf>
    <xf numFmtId="0" fontId="1" fillId="0" borderId="1" xfId="0" applyFont="1" applyBorder="1" applyAlignment="1" applyProtection="1">
      <alignment horizontal="center"/>
    </xf>
    <xf numFmtId="164" fontId="1" fillId="0" borderId="4" xfId="0" applyNumberFormat="1" applyFont="1" applyBorder="1" applyAlignment="1" applyProtection="1">
      <alignment horizontal="center"/>
    </xf>
    <xf numFmtId="0" fontId="1" fillId="0" borderId="4" xfId="0" applyFont="1" applyBorder="1" applyAlignment="1" applyProtection="1">
      <alignment horizontal="center"/>
    </xf>
    <xf numFmtId="0" fontId="1" fillId="7" borderId="1" xfId="0" quotePrefix="1" applyFont="1" applyFill="1" applyBorder="1" applyProtection="1">
      <protection locked="0"/>
    </xf>
    <xf numFmtId="14" fontId="0" fillId="3" borderId="1" xfId="0" applyNumberFormat="1" applyFill="1" applyBorder="1" applyProtection="1">
      <protection locked="0"/>
    </xf>
    <xf numFmtId="0" fontId="1" fillId="0" borderId="0" xfId="0" applyFont="1" applyAlignment="1" applyProtection="1">
      <alignment horizontal="center"/>
      <protection locked="0"/>
    </xf>
    <xf numFmtId="0" fontId="1" fillId="7" borderId="1" xfId="0" applyFont="1" applyFill="1" applyBorder="1" applyProtection="1">
      <protection locked="0"/>
    </xf>
    <xf numFmtId="0" fontId="27" fillId="2" borderId="0" xfId="0" applyFont="1" applyFill="1" applyAlignment="1">
      <alignment wrapText="1"/>
    </xf>
    <xf numFmtId="0" fontId="0" fillId="2" borderId="34" xfId="0" applyFill="1" applyBorder="1"/>
    <xf numFmtId="0" fontId="0" fillId="2" borderId="35" xfId="0" applyFill="1" applyBorder="1"/>
    <xf numFmtId="0" fontId="0" fillId="2" borderId="36" xfId="0" applyFill="1" applyBorder="1"/>
    <xf numFmtId="0" fontId="0" fillId="2" borderId="37" xfId="0" applyFill="1" applyBorder="1"/>
    <xf numFmtId="0" fontId="0" fillId="2" borderId="38" xfId="0" applyFill="1" applyBorder="1"/>
    <xf numFmtId="0" fontId="8" fillId="2" borderId="32" xfId="0" applyFont="1" applyFill="1" applyBorder="1" applyAlignment="1"/>
    <xf numFmtId="0" fontId="8" fillId="2" borderId="33" xfId="0" applyFont="1" applyFill="1" applyBorder="1" applyAlignment="1"/>
    <xf numFmtId="0" fontId="8" fillId="2" borderId="34" xfId="0" applyFont="1" applyFill="1" applyBorder="1" applyAlignment="1"/>
    <xf numFmtId="0" fontId="8" fillId="2" borderId="0" xfId="0" applyFont="1" applyFill="1" applyBorder="1" applyAlignment="1"/>
    <xf numFmtId="0" fontId="8" fillId="2" borderId="35" xfId="0" applyFont="1" applyFill="1" applyBorder="1" applyAlignment="1"/>
    <xf numFmtId="0" fontId="8" fillId="2" borderId="36" xfId="0" applyFont="1" applyFill="1" applyBorder="1" applyAlignment="1"/>
    <xf numFmtId="0" fontId="8" fillId="2" borderId="37" xfId="0" applyFont="1" applyFill="1" applyBorder="1" applyAlignment="1"/>
    <xf numFmtId="0" fontId="8" fillId="2" borderId="38" xfId="0" applyFont="1" applyFill="1" applyBorder="1" applyAlignment="1"/>
    <xf numFmtId="0" fontId="0" fillId="0" borderId="31" xfId="0" applyBorder="1"/>
    <xf numFmtId="0" fontId="29" fillId="2" borderId="0" xfId="3" applyFont="1" applyFill="1"/>
    <xf numFmtId="0" fontId="12" fillId="2" borderId="0" xfId="0" applyFont="1" applyFill="1" applyAlignment="1">
      <alignment horizontal="center" vertical="center" wrapText="1"/>
    </xf>
    <xf numFmtId="0" fontId="30" fillId="2" borderId="0" xfId="0" applyFont="1" applyFill="1"/>
    <xf numFmtId="0" fontId="19" fillId="2" borderId="0" xfId="0" applyFont="1" applyFill="1" applyAlignment="1">
      <alignment horizontal="center"/>
    </xf>
    <xf numFmtId="0" fontId="18" fillId="3" borderId="1" xfId="0" applyFont="1" applyFill="1" applyBorder="1"/>
    <xf numFmtId="0" fontId="19" fillId="2" borderId="0" xfId="0" applyFont="1" applyFill="1" applyAlignment="1">
      <alignment horizontal="center" wrapText="1"/>
    </xf>
    <xf numFmtId="0" fontId="19" fillId="2" borderId="0" xfId="0" applyFont="1" applyFill="1" applyAlignment="1">
      <alignment horizontal="left"/>
    </xf>
    <xf numFmtId="0" fontId="33" fillId="2" borderId="0" xfId="0" applyFont="1" applyFill="1"/>
    <xf numFmtId="10" fontId="0" fillId="3" borderId="1" xfId="4" applyNumberFormat="1" applyFont="1" applyFill="1" applyBorder="1" applyProtection="1">
      <protection locked="0"/>
    </xf>
    <xf numFmtId="0" fontId="2" fillId="2" borderId="0" xfId="0" applyFont="1" applyFill="1" applyAlignment="1">
      <alignment horizontal="center" wrapText="1"/>
    </xf>
    <xf numFmtId="2" fontId="1" fillId="0" borderId="1" xfId="0" applyNumberFormat="1" applyFont="1" applyBorder="1" applyProtection="1"/>
    <xf numFmtId="10" fontId="1" fillId="0" borderId="1" xfId="4" applyNumberFormat="1" applyFont="1" applyBorder="1" applyProtection="1"/>
    <xf numFmtId="2" fontId="0" fillId="2" borderId="1" xfId="0" applyNumberFormat="1" applyFill="1" applyBorder="1" applyProtection="1"/>
    <xf numFmtId="0" fontId="0" fillId="0" borderId="1" xfId="0" applyBorder="1" applyAlignment="1">
      <alignment vertical="center" wrapText="1"/>
    </xf>
    <xf numFmtId="165" fontId="2" fillId="6" borderId="1" xfId="0" applyNumberFormat="1" applyFont="1" applyFill="1" applyBorder="1" applyAlignment="1">
      <alignment vertical="center" wrapText="1"/>
    </xf>
    <xf numFmtId="0" fontId="0" fillId="0" borderId="1" xfId="0" applyBorder="1" applyAlignment="1">
      <alignment horizontal="right"/>
    </xf>
    <xf numFmtId="0" fontId="1" fillId="0" borderId="1" xfId="0" applyFont="1" applyBorder="1" applyAlignment="1">
      <alignment horizontal="right"/>
    </xf>
    <xf numFmtId="0" fontId="4" fillId="3" borderId="1" xfId="0" applyFont="1" applyFill="1" applyBorder="1" applyAlignment="1" applyProtection="1">
      <alignment horizontal="center"/>
      <protection locked="0"/>
    </xf>
    <xf numFmtId="0" fontId="1" fillId="2" borderId="3" xfId="4" applyNumberFormat="1" applyFont="1" applyFill="1" applyBorder="1" applyAlignment="1" applyProtection="1">
      <alignment horizontal="center"/>
    </xf>
    <xf numFmtId="0" fontId="2" fillId="5" borderId="8" xfId="0" applyFont="1" applyFill="1" applyBorder="1" applyAlignment="1" applyProtection="1">
      <alignment horizontal="center"/>
    </xf>
    <xf numFmtId="0" fontId="2" fillId="6" borderId="10" xfId="0" applyFont="1" applyFill="1" applyBorder="1" applyAlignment="1">
      <alignment horizontal="center" wrapText="1"/>
    </xf>
    <xf numFmtId="0" fontId="2" fillId="6" borderId="23" xfId="0" applyFont="1" applyFill="1" applyBorder="1" applyAlignment="1">
      <alignment horizontal="center"/>
    </xf>
    <xf numFmtId="0" fontId="2" fillId="6" borderId="14" xfId="0" applyFont="1" applyFill="1" applyBorder="1" applyAlignment="1">
      <alignment horizontal="center"/>
    </xf>
    <xf numFmtId="0" fontId="2" fillId="6" borderId="27" xfId="0" applyFont="1" applyFill="1" applyBorder="1" applyAlignment="1">
      <alignment horizontal="center"/>
    </xf>
    <xf numFmtId="0" fontId="34" fillId="11" borderId="11" xfId="0" applyFont="1" applyFill="1" applyBorder="1" applyAlignment="1">
      <alignment vertical="center"/>
    </xf>
    <xf numFmtId="0" fontId="35" fillId="11" borderId="12" xfId="0" applyFont="1" applyFill="1" applyBorder="1" applyAlignment="1">
      <alignment vertical="center"/>
    </xf>
    <xf numFmtId="0" fontId="36" fillId="11" borderId="13" xfId="0" applyFont="1" applyFill="1" applyBorder="1" applyAlignment="1">
      <alignment vertical="center"/>
    </xf>
    <xf numFmtId="0" fontId="24" fillId="6" borderId="10" xfId="0" applyFont="1" applyFill="1" applyBorder="1" applyAlignment="1">
      <alignment horizontal="center" wrapText="1"/>
    </xf>
    <xf numFmtId="0" fontId="2" fillId="8" borderId="17" xfId="0" applyFont="1" applyFill="1" applyBorder="1" applyAlignment="1">
      <alignment horizontal="center" wrapText="1"/>
    </xf>
    <xf numFmtId="0" fontId="2" fillId="9" borderId="17" xfId="0" applyFont="1" applyFill="1" applyBorder="1" applyAlignment="1">
      <alignment horizontal="center" wrapText="1"/>
    </xf>
    <xf numFmtId="0" fontId="2" fillId="5" borderId="8" xfId="0" applyFont="1" applyFill="1" applyBorder="1" applyAlignment="1">
      <alignment horizontal="center" wrapText="1"/>
    </xf>
    <xf numFmtId="0" fontId="39" fillId="2" borderId="0" xfId="0" applyFont="1" applyFill="1" applyAlignment="1">
      <alignment horizontal="left" vertical="center"/>
    </xf>
    <xf numFmtId="0" fontId="33" fillId="33" borderId="31" xfId="0" applyFont="1" applyFill="1" applyBorder="1" applyAlignment="1">
      <alignment horizontal="left"/>
    </xf>
    <xf numFmtId="0" fontId="15" fillId="33" borderId="32" xfId="0" applyFont="1" applyFill="1" applyBorder="1"/>
    <xf numFmtId="0" fontId="15" fillId="33" borderId="33" xfId="0" applyFont="1" applyFill="1" applyBorder="1"/>
    <xf numFmtId="0" fontId="15" fillId="33" borderId="36" xfId="0" applyFont="1" applyFill="1" applyBorder="1"/>
    <xf numFmtId="0" fontId="15" fillId="33" borderId="37" xfId="0" applyFont="1" applyFill="1" applyBorder="1"/>
    <xf numFmtId="0" fontId="15" fillId="33" borderId="38" xfId="0" applyFont="1" applyFill="1" applyBorder="1"/>
    <xf numFmtId="0" fontId="58" fillId="2" borderId="0" xfId="0" applyFont="1" applyFill="1" applyBorder="1" applyAlignment="1">
      <alignment horizontal="justify" vertical="center"/>
    </xf>
    <xf numFmtId="2" fontId="1" fillId="2" borderId="3" xfId="4" applyNumberFormat="1" applyFont="1" applyFill="1" applyBorder="1" applyAlignment="1" applyProtection="1">
      <alignment horizontal="center"/>
    </xf>
    <xf numFmtId="10" fontId="0" fillId="3" borderId="1" xfId="0" applyNumberFormat="1" applyFill="1" applyBorder="1" applyProtection="1">
      <protection locked="0"/>
    </xf>
    <xf numFmtId="0" fontId="12" fillId="0" borderId="0" xfId="0" applyFont="1" applyFill="1" applyBorder="1" applyAlignment="1">
      <alignment horizontal="center" vertical="center"/>
    </xf>
    <xf numFmtId="0" fontId="0" fillId="0" borderId="47" xfId="0" applyFill="1" applyBorder="1"/>
    <xf numFmtId="0" fontId="26" fillId="2" borderId="0" xfId="0" applyFont="1" applyFill="1" applyBorder="1" applyAlignment="1">
      <alignment horizontal="center"/>
    </xf>
    <xf numFmtId="0" fontId="12" fillId="2" borderId="0" xfId="0" applyFont="1" applyFill="1" applyBorder="1" applyAlignment="1">
      <alignment horizontal="center" vertical="center" wrapText="1"/>
    </xf>
    <xf numFmtId="0" fontId="8" fillId="2" borderId="0" xfId="0" applyFont="1" applyFill="1" applyAlignment="1">
      <alignment horizontal="center"/>
    </xf>
    <xf numFmtId="0" fontId="11" fillId="2" borderId="0" xfId="0" applyFont="1" applyFill="1" applyAlignment="1">
      <alignment horizontal="center"/>
    </xf>
    <xf numFmtId="0" fontId="8" fillId="2" borderId="34" xfId="0" applyFont="1" applyFill="1" applyBorder="1" applyAlignment="1">
      <alignment horizontal="center"/>
    </xf>
    <xf numFmtId="0" fontId="8" fillId="2" borderId="0" xfId="0" applyFont="1" applyFill="1" applyBorder="1" applyAlignment="1">
      <alignment horizontal="center"/>
    </xf>
    <xf numFmtId="0" fontId="8" fillId="2" borderId="35" xfId="0" applyFont="1" applyFill="1" applyBorder="1" applyAlignment="1">
      <alignment horizontal="center"/>
    </xf>
    <xf numFmtId="0" fontId="8" fillId="2" borderId="31" xfId="0" applyFont="1" applyFill="1" applyBorder="1" applyAlignment="1">
      <alignment horizontal="center"/>
    </xf>
    <xf numFmtId="0" fontId="8" fillId="2" borderId="32" xfId="0" applyFont="1" applyFill="1" applyBorder="1" applyAlignment="1">
      <alignment horizontal="center"/>
    </xf>
    <xf numFmtId="0" fontId="8" fillId="2" borderId="33" xfId="0" applyFont="1" applyFill="1" applyBorder="1" applyAlignment="1">
      <alignment horizontal="center"/>
    </xf>
    <xf numFmtId="0" fontId="12" fillId="2" borderId="0" xfId="0" applyFont="1" applyFill="1" applyAlignment="1">
      <alignment horizontal="center" vertical="center" wrapText="1"/>
    </xf>
    <xf numFmtId="0" fontId="12" fillId="2" borderId="0" xfId="0" applyFont="1" applyFill="1" applyAlignment="1">
      <alignment horizontal="center" wrapText="1"/>
    </xf>
    <xf numFmtId="0" fontId="28" fillId="2" borderId="0" xfId="5" applyFont="1" applyFill="1" applyAlignment="1">
      <alignment horizontal="center" wrapText="1"/>
    </xf>
    <xf numFmtId="0" fontId="12" fillId="0" borderId="0" xfId="0" applyFont="1" applyAlignment="1">
      <alignment horizontal="center"/>
    </xf>
    <xf numFmtId="0" fontId="32" fillId="2" borderId="0" xfId="0" applyFont="1" applyFill="1" applyAlignment="1">
      <alignment horizontal="center"/>
    </xf>
    <xf numFmtId="0" fontId="19" fillId="2" borderId="0" xfId="0" applyFont="1" applyFill="1" applyAlignment="1">
      <alignment horizontal="center"/>
    </xf>
    <xf numFmtId="0" fontId="0" fillId="2" borderId="0" xfId="0" applyFill="1" applyBorder="1" applyAlignment="1">
      <alignment horizontal="center"/>
    </xf>
    <xf numFmtId="0" fontId="17" fillId="2" borderId="0" xfId="0" applyFont="1" applyFill="1" applyBorder="1" applyAlignment="1">
      <alignment horizontal="center"/>
    </xf>
    <xf numFmtId="0" fontId="31" fillId="2" borderId="11" xfId="0" applyFont="1" applyFill="1" applyBorder="1" applyAlignment="1">
      <alignment horizontal="center"/>
    </xf>
    <xf numFmtId="0" fontId="31" fillId="2" borderId="12" xfId="0" applyFont="1" applyFill="1" applyBorder="1" applyAlignment="1">
      <alignment horizontal="center"/>
    </xf>
    <xf numFmtId="0" fontId="31" fillId="2" borderId="13" xfId="0" applyFont="1" applyFill="1" applyBorder="1" applyAlignment="1">
      <alignment horizontal="center"/>
    </xf>
    <xf numFmtId="0" fontId="31" fillId="0" borderId="11" xfId="0" applyFont="1" applyBorder="1" applyAlignment="1">
      <alignment horizontal="center"/>
    </xf>
    <xf numFmtId="0" fontId="31" fillId="0" borderId="12" xfId="0" applyFont="1" applyBorder="1" applyAlignment="1">
      <alignment horizontal="center"/>
    </xf>
    <xf numFmtId="0" fontId="31" fillId="0" borderId="13" xfId="0" applyFont="1" applyBorder="1" applyAlignment="1">
      <alignment horizontal="center"/>
    </xf>
    <xf numFmtId="0" fontId="19" fillId="2" borderId="0" xfId="0" applyFont="1" applyFill="1" applyAlignment="1">
      <alignment horizontal="center" wrapText="1"/>
    </xf>
    <xf numFmtId="0" fontId="31" fillId="2" borderId="11" xfId="0" applyFont="1" applyFill="1" applyBorder="1" applyAlignment="1">
      <alignment horizontal="center" wrapText="1"/>
    </xf>
    <xf numFmtId="0" fontId="31" fillId="2" borderId="12" xfId="0" applyFont="1" applyFill="1" applyBorder="1" applyAlignment="1">
      <alignment horizontal="center" wrapText="1"/>
    </xf>
    <xf numFmtId="0" fontId="31" fillId="2" borderId="13" xfId="0" applyFont="1" applyFill="1" applyBorder="1" applyAlignment="1">
      <alignment horizontal="center" wrapText="1"/>
    </xf>
    <xf numFmtId="0" fontId="17" fillId="2" borderId="18" xfId="0" applyFont="1" applyFill="1" applyBorder="1" applyAlignment="1">
      <alignment horizontal="center"/>
    </xf>
    <xf numFmtId="0" fontId="17" fillId="2" borderId="19" xfId="0" applyFont="1" applyFill="1" applyBorder="1" applyAlignment="1">
      <alignment horizontal="center"/>
    </xf>
    <xf numFmtId="0" fontId="32" fillId="0" borderId="0" xfId="0" applyFont="1" applyAlignment="1">
      <alignment horizontal="center"/>
    </xf>
    <xf numFmtId="0" fontId="19" fillId="2" borderId="32" xfId="0" applyFont="1" applyFill="1" applyBorder="1" applyAlignment="1">
      <alignment horizontal="center" wrapText="1"/>
    </xf>
    <xf numFmtId="0" fontId="2" fillId="2" borderId="0" xfId="0" applyFont="1" applyFill="1" applyAlignment="1">
      <alignment horizontal="left"/>
    </xf>
    <xf numFmtId="0" fontId="2" fillId="2" borderId="0" xfId="0" applyFont="1" applyFill="1" applyAlignment="1">
      <alignment horizontal="center"/>
    </xf>
    <xf numFmtId="0" fontId="33" fillId="34" borderId="1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2" fillId="6" borderId="1" xfId="0" applyFont="1" applyFill="1" applyBorder="1" applyAlignment="1">
      <alignment horizontal="center"/>
    </xf>
    <xf numFmtId="0" fontId="2" fillId="6" borderId="1" xfId="0" applyFont="1" applyFill="1" applyBorder="1" applyAlignment="1">
      <alignment horizontal="center" vertical="center"/>
    </xf>
    <xf numFmtId="165" fontId="2" fillId="6" borderId="1" xfId="0" applyNumberFormat="1" applyFont="1" applyFill="1" applyBorder="1" applyAlignment="1">
      <alignment horizontal="center" vertical="center" wrapText="1"/>
    </xf>
    <xf numFmtId="165" fontId="2" fillId="6" borderId="1" xfId="0" applyNumberFormat="1" applyFont="1" applyFill="1" applyBorder="1" applyAlignment="1">
      <alignment horizontal="center"/>
    </xf>
    <xf numFmtId="165" fontId="2" fillId="6" borderId="1" xfId="0" applyNumberFormat="1" applyFont="1" applyFill="1" applyBorder="1" applyAlignment="1">
      <alignment horizontal="center" wrapText="1"/>
    </xf>
    <xf numFmtId="0" fontId="33" fillId="10" borderId="11" xfId="0" applyFont="1" applyFill="1" applyBorder="1" applyAlignment="1">
      <alignment horizontal="center" vertical="center" wrapText="1"/>
    </xf>
    <xf numFmtId="0" fontId="33" fillId="10" borderId="12" xfId="0" applyFont="1" applyFill="1" applyBorder="1" applyAlignment="1">
      <alignment horizontal="center" vertical="center" wrapText="1"/>
    </xf>
    <xf numFmtId="0" fontId="33" fillId="10" borderId="13" xfId="0" applyFont="1" applyFill="1" applyBorder="1" applyAlignment="1">
      <alignment horizontal="center" vertical="center" wrapText="1"/>
    </xf>
    <xf numFmtId="0" fontId="2" fillId="2" borderId="0" xfId="0" applyFont="1" applyFill="1" applyAlignment="1">
      <alignment horizontal="center" wrapText="1"/>
    </xf>
    <xf numFmtId="0" fontId="2" fillId="2" borderId="0" xfId="0" applyFont="1" applyFill="1" applyBorder="1" applyAlignment="1">
      <alignment horizontal="center"/>
    </xf>
    <xf numFmtId="0" fontId="27" fillId="2" borderId="0" xfId="0" applyFont="1" applyFill="1" applyAlignment="1">
      <alignment horizontal="left" wrapText="1"/>
    </xf>
    <xf numFmtId="0" fontId="33" fillId="9" borderId="11" xfId="0" applyFont="1" applyFill="1" applyBorder="1" applyAlignment="1">
      <alignment horizontal="center" vertical="center"/>
    </xf>
    <xf numFmtId="0" fontId="33" fillId="9" borderId="12" xfId="0" applyFont="1" applyFill="1" applyBorder="1" applyAlignment="1">
      <alignment horizontal="center" vertical="center"/>
    </xf>
    <xf numFmtId="0" fontId="33" fillId="9" borderId="13" xfId="0" applyFont="1" applyFill="1" applyBorder="1" applyAlignment="1">
      <alignment horizontal="center" vertical="center"/>
    </xf>
    <xf numFmtId="0" fontId="2" fillId="0" borderId="1" xfId="0" applyFont="1" applyBorder="1" applyAlignment="1">
      <alignment horizontal="center" vertical="center"/>
    </xf>
  </cellXfs>
  <cellStyles count="51">
    <cellStyle name="20 % - Accent1 2" xfId="6" xr:uid="{00000000-0005-0000-0000-000000000000}"/>
    <cellStyle name="20 % - Accent2 2" xfId="7" xr:uid="{00000000-0005-0000-0000-000001000000}"/>
    <cellStyle name="20 % - Accent3 2" xfId="8" xr:uid="{00000000-0005-0000-0000-000002000000}"/>
    <cellStyle name="20 % - Accent4 2" xfId="9" xr:uid="{00000000-0005-0000-0000-000003000000}"/>
    <cellStyle name="20 % - Accent5 2" xfId="10" xr:uid="{00000000-0005-0000-0000-000004000000}"/>
    <cellStyle name="20 % - Accent6 2" xfId="11" xr:uid="{00000000-0005-0000-0000-000005000000}"/>
    <cellStyle name="40 % - Accent1 2" xfId="12" xr:uid="{00000000-0005-0000-0000-000006000000}"/>
    <cellStyle name="40 % - Accent2 2" xfId="13" xr:uid="{00000000-0005-0000-0000-000007000000}"/>
    <cellStyle name="40 % - Accent3 2" xfId="14" xr:uid="{00000000-0005-0000-0000-000008000000}"/>
    <cellStyle name="40 % - Accent4 2" xfId="15" xr:uid="{00000000-0005-0000-0000-000009000000}"/>
    <cellStyle name="40 % - Accent5 2" xfId="16" xr:uid="{00000000-0005-0000-0000-00000A000000}"/>
    <cellStyle name="40 % - Accent6 2" xfId="17" xr:uid="{00000000-0005-0000-0000-00000B000000}"/>
    <cellStyle name="60 % - Accent1 2" xfId="18" xr:uid="{00000000-0005-0000-0000-00000C000000}"/>
    <cellStyle name="60 % - Accent2 2" xfId="19" xr:uid="{00000000-0005-0000-0000-00000D000000}"/>
    <cellStyle name="60 % - Accent3 2" xfId="20" xr:uid="{00000000-0005-0000-0000-00000E000000}"/>
    <cellStyle name="60 % - Accent4 2" xfId="21" xr:uid="{00000000-0005-0000-0000-00000F000000}"/>
    <cellStyle name="60 % - Accent5 2" xfId="22" xr:uid="{00000000-0005-0000-0000-000010000000}"/>
    <cellStyle name="60 % - Accent6 2" xfId="23" xr:uid="{00000000-0005-0000-0000-000011000000}"/>
    <cellStyle name="Accent1 2" xfId="24" xr:uid="{00000000-0005-0000-0000-000012000000}"/>
    <cellStyle name="Accent2 2" xfId="25" xr:uid="{00000000-0005-0000-0000-000013000000}"/>
    <cellStyle name="Accent3 2" xfId="26" xr:uid="{00000000-0005-0000-0000-000014000000}"/>
    <cellStyle name="Accent4 2" xfId="27" xr:uid="{00000000-0005-0000-0000-000015000000}"/>
    <cellStyle name="Accent5 2" xfId="28" xr:uid="{00000000-0005-0000-0000-000016000000}"/>
    <cellStyle name="Accent6 2" xfId="29" xr:uid="{00000000-0005-0000-0000-000017000000}"/>
    <cellStyle name="Avertissement 2" xfId="30" xr:uid="{00000000-0005-0000-0000-000018000000}"/>
    <cellStyle name="Calcul 2" xfId="31" xr:uid="{00000000-0005-0000-0000-000019000000}"/>
    <cellStyle name="Cellule liée 2" xfId="32" xr:uid="{00000000-0005-0000-0000-00001A000000}"/>
    <cellStyle name="Entrée 2" xfId="33" xr:uid="{00000000-0005-0000-0000-00001B000000}"/>
    <cellStyle name="Euro" xfId="34" xr:uid="{00000000-0005-0000-0000-00001C000000}"/>
    <cellStyle name="Insatisfaisant 2" xfId="35" xr:uid="{00000000-0005-0000-0000-00001D000000}"/>
    <cellStyle name="Lien hypertexte" xfId="3" builtinId="8"/>
    <cellStyle name="Lien hypertexte 2" xfId="36" xr:uid="{00000000-0005-0000-0000-00001F000000}"/>
    <cellStyle name="Monétaire 2" xfId="37" xr:uid="{00000000-0005-0000-0000-000020000000}"/>
    <cellStyle name="Neutre 2" xfId="38" xr:uid="{00000000-0005-0000-0000-000021000000}"/>
    <cellStyle name="Normal" xfId="0" builtinId="0"/>
    <cellStyle name="Normal 2" xfId="1" xr:uid="{00000000-0005-0000-0000-000023000000}"/>
    <cellStyle name="Normal 3" xfId="5" xr:uid="{00000000-0005-0000-0000-000024000000}"/>
    <cellStyle name="Normal 4" xfId="50" xr:uid="{237FF86F-A8EC-4C06-B78E-7770B82F0F78}"/>
    <cellStyle name="Pourcentage" xfId="4" builtinId="5"/>
    <cellStyle name="Pourcentage 2" xfId="2" xr:uid="{00000000-0005-0000-0000-000026000000}"/>
    <cellStyle name="Pourcentage 3" xfId="39" xr:uid="{00000000-0005-0000-0000-000027000000}"/>
    <cellStyle name="Satisfaisant 2" xfId="40" xr:uid="{00000000-0005-0000-0000-000028000000}"/>
    <cellStyle name="Sortie 2" xfId="41" xr:uid="{00000000-0005-0000-0000-000029000000}"/>
    <cellStyle name="Texte explicatif 2" xfId="42" xr:uid="{00000000-0005-0000-0000-00002A000000}"/>
    <cellStyle name="Titre 2" xfId="43" xr:uid="{00000000-0005-0000-0000-00002B000000}"/>
    <cellStyle name="Titre 1 2" xfId="44" xr:uid="{00000000-0005-0000-0000-00002C000000}"/>
    <cellStyle name="Titre 2 2" xfId="45" xr:uid="{00000000-0005-0000-0000-00002D000000}"/>
    <cellStyle name="Titre 3 2" xfId="46" xr:uid="{00000000-0005-0000-0000-00002E000000}"/>
    <cellStyle name="Titre 4 2" xfId="47" xr:uid="{00000000-0005-0000-0000-00002F000000}"/>
    <cellStyle name="Total 2" xfId="48" xr:uid="{00000000-0005-0000-0000-000030000000}"/>
    <cellStyle name="Vérification 2" xfId="49" xr:uid="{00000000-0005-0000-0000-000031000000}"/>
  </cellStyles>
  <dxfs count="0"/>
  <tableStyles count="0" defaultTableStyle="TableStyleMedium2" defaultPivotStyle="PivotStyleLight16"/>
  <colors>
    <mruColors>
      <color rgb="FFFFFF66"/>
      <color rgb="FFCCCC00"/>
      <color rgb="FFFFCC00"/>
      <color rgb="FFFFFF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328612</xdr:colOff>
      <xdr:row>8</xdr:row>
      <xdr:rowOff>157163</xdr:rowOff>
    </xdr:to>
    <xdr:pic>
      <xdr:nvPicPr>
        <xdr:cNvPr id="3" name="Picture 42" descr="Logo ITAVI baseline RVB">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67112" cy="145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200025</xdr:colOff>
      <xdr:row>2</xdr:row>
      <xdr:rowOff>0</xdr:rowOff>
    </xdr:from>
    <xdr:to>
      <xdr:col>12</xdr:col>
      <xdr:colOff>125845</xdr:colOff>
      <xdr:row>4</xdr:row>
      <xdr:rowOff>114300</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r="51620" b="1686"/>
        <a:stretch/>
      </xdr:blipFill>
      <xdr:spPr>
        <a:xfrm>
          <a:off x="3886200" y="323850"/>
          <a:ext cx="2164195" cy="438150"/>
        </a:xfrm>
        <a:prstGeom prst="rect">
          <a:avLst/>
        </a:prstGeom>
      </xdr:spPr>
    </xdr:pic>
    <xdr:clientData/>
  </xdr:twoCellAnchor>
  <xdr:twoCellAnchor editAs="oneCell">
    <xdr:from>
      <xdr:col>12</xdr:col>
      <xdr:colOff>47625</xdr:colOff>
      <xdr:row>2</xdr:row>
      <xdr:rowOff>49131</xdr:rowOff>
    </xdr:from>
    <xdr:to>
      <xdr:col>14</xdr:col>
      <xdr:colOff>304801</xdr:colOff>
      <xdr:row>4</xdr:row>
      <xdr:rowOff>152400</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l="59659" t="1" r="13110" b="-1293"/>
        <a:stretch/>
      </xdr:blipFill>
      <xdr:spPr>
        <a:xfrm>
          <a:off x="5972175" y="372981"/>
          <a:ext cx="1152526" cy="4271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47625</xdr:rowOff>
    </xdr:from>
    <xdr:to>
      <xdr:col>1</xdr:col>
      <xdr:colOff>1390650</xdr:colOff>
      <xdr:row>4</xdr:row>
      <xdr:rowOff>148098</xdr:rowOff>
    </xdr:to>
    <xdr:pic>
      <xdr:nvPicPr>
        <xdr:cNvPr id="2" name="Picture 42" descr="Logo ITAVI baseline RV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47625"/>
          <a:ext cx="2133600" cy="852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390525</xdr:colOff>
      <xdr:row>9</xdr:row>
      <xdr:rowOff>133375</xdr:rowOff>
    </xdr:from>
    <xdr:to>
      <xdr:col>12</xdr:col>
      <xdr:colOff>609499</xdr:colOff>
      <xdr:row>12</xdr:row>
      <xdr:rowOff>457201</xdr:rowOff>
    </xdr:to>
    <xdr:grpSp>
      <xdr:nvGrpSpPr>
        <xdr:cNvPr id="47" name="Groupe 46">
          <a:extLst>
            <a:ext uri="{FF2B5EF4-FFF2-40B4-BE49-F238E27FC236}">
              <a16:creationId xmlns:a16="http://schemas.microsoft.com/office/drawing/2014/main" id="{00000000-0008-0000-0100-00002F000000}"/>
            </a:ext>
          </a:extLst>
        </xdr:cNvPr>
        <xdr:cNvGrpSpPr/>
      </xdr:nvGrpSpPr>
      <xdr:grpSpPr>
        <a:xfrm>
          <a:off x="4143375" y="2381275"/>
          <a:ext cx="6314974" cy="1971651"/>
          <a:chOff x="2676525" y="2438425"/>
          <a:chExt cx="6314974" cy="1971651"/>
        </a:xfrm>
      </xdr:grpSpPr>
      <xdr:grpSp>
        <xdr:nvGrpSpPr>
          <xdr:cNvPr id="31" name="Groupe 30">
            <a:extLst>
              <a:ext uri="{FF2B5EF4-FFF2-40B4-BE49-F238E27FC236}">
                <a16:creationId xmlns:a16="http://schemas.microsoft.com/office/drawing/2014/main" id="{00000000-0008-0000-0100-00001F000000}"/>
              </a:ext>
            </a:extLst>
          </xdr:cNvPr>
          <xdr:cNvGrpSpPr/>
        </xdr:nvGrpSpPr>
        <xdr:grpSpPr>
          <a:xfrm>
            <a:off x="2676525" y="2438425"/>
            <a:ext cx="6314974" cy="1971651"/>
            <a:chOff x="4857750" y="1960749"/>
            <a:chExt cx="5275580" cy="1680513"/>
          </a:xfrm>
        </xdr:grpSpPr>
        <xdr:grpSp>
          <xdr:nvGrpSpPr>
            <xdr:cNvPr id="3" name="Groupe 2">
              <a:extLst>
                <a:ext uri="{FF2B5EF4-FFF2-40B4-BE49-F238E27FC236}">
                  <a16:creationId xmlns:a16="http://schemas.microsoft.com/office/drawing/2014/main" id="{00000000-0008-0000-0100-000003000000}"/>
                </a:ext>
              </a:extLst>
            </xdr:cNvPr>
            <xdr:cNvGrpSpPr>
              <a:grpSpLocks/>
            </xdr:cNvGrpSpPr>
          </xdr:nvGrpSpPr>
          <xdr:grpSpPr bwMode="auto">
            <a:xfrm>
              <a:off x="4857750" y="1960749"/>
              <a:ext cx="5275580" cy="1680513"/>
              <a:chOff x="1440" y="4592"/>
              <a:chExt cx="8308" cy="2246"/>
            </a:xfrm>
          </xdr:grpSpPr>
          <xdr:sp macro="" textlink="">
            <xdr:nvSpPr>
              <xdr:cNvPr id="5" name="Text Box 28">
                <a:extLst>
                  <a:ext uri="{FF2B5EF4-FFF2-40B4-BE49-F238E27FC236}">
                    <a16:creationId xmlns:a16="http://schemas.microsoft.com/office/drawing/2014/main" id="{00000000-0008-0000-0100-000005000000}"/>
                  </a:ext>
                </a:extLst>
              </xdr:cNvPr>
              <xdr:cNvSpPr txBox="1">
                <a:spLocks noChangeArrowheads="1"/>
              </xdr:cNvSpPr>
            </xdr:nvSpPr>
            <xdr:spPr bwMode="auto">
              <a:xfrm>
                <a:off x="1440" y="5154"/>
                <a:ext cx="1296" cy="62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fr-FR" sz="1100">
                    <a:effectLst/>
                    <a:latin typeface="Arial" panose="020B0604020202020204" pitchFamily="34" charset="0"/>
                    <a:ea typeface="Calibri" panose="020F0502020204030204" pitchFamily="34" charset="0"/>
                    <a:cs typeface="Times New Roman" panose="02020603050405020304" pitchFamily="18" charset="0"/>
                  </a:rPr>
                  <a:t>Jeunes Animaux</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 name="Text Box 29">
                <a:extLst>
                  <a:ext uri="{FF2B5EF4-FFF2-40B4-BE49-F238E27FC236}">
                    <a16:creationId xmlns:a16="http://schemas.microsoft.com/office/drawing/2014/main" id="{00000000-0008-0000-0100-000006000000}"/>
                  </a:ext>
                </a:extLst>
              </xdr:cNvPr>
              <xdr:cNvSpPr txBox="1">
                <a:spLocks noChangeArrowheads="1"/>
              </xdr:cNvSpPr>
            </xdr:nvSpPr>
            <xdr:spPr bwMode="auto">
              <a:xfrm>
                <a:off x="1440" y="5874"/>
                <a:ext cx="1296" cy="43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fr-FR" sz="1100">
                    <a:effectLst/>
                    <a:latin typeface="Arial" panose="020B0604020202020204" pitchFamily="34" charset="0"/>
                    <a:ea typeface="Calibri" panose="020F0502020204030204" pitchFamily="34" charset="0"/>
                    <a:cs typeface="Times New Roman" panose="02020603050405020304" pitchFamily="18" charset="0"/>
                  </a:rPr>
                  <a:t>Aliment</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8" name="Rectangle 7">
                <a:extLst>
                  <a:ext uri="{FF2B5EF4-FFF2-40B4-BE49-F238E27FC236}">
                    <a16:creationId xmlns:a16="http://schemas.microsoft.com/office/drawing/2014/main" id="{00000000-0008-0000-0100-000008000000}"/>
                  </a:ext>
                </a:extLst>
              </xdr:cNvPr>
              <xdr:cNvSpPr>
                <a:spLocks noChangeArrowheads="1"/>
              </xdr:cNvSpPr>
            </xdr:nvSpPr>
            <xdr:spPr bwMode="auto">
              <a:xfrm>
                <a:off x="7024" y="5248"/>
                <a:ext cx="2724" cy="129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ct val="115000"/>
                  </a:lnSpc>
                  <a:spcAft>
                    <a:spcPts val="1000"/>
                  </a:spcAft>
                </a:pPr>
                <a:r>
                  <a:rPr lang="fr-FR" sz="1100" b="1">
                    <a:solidFill>
                      <a:srgbClr val="FF0000"/>
                    </a:solidFill>
                    <a:effectLst/>
                    <a:latin typeface="Arial" panose="020B0604020202020204" pitchFamily="34" charset="0"/>
                    <a:ea typeface="Calibri" panose="020F0502020204030204" pitchFamily="34" charset="0"/>
                    <a:cs typeface="Times New Roman" panose="02020603050405020304" pitchFamily="18" charset="0"/>
                  </a:rPr>
                  <a:t>Eléments épandables</a:t>
                </a:r>
                <a:endParaRPr lang="fr-FR" sz="1100" b="1">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AutoShape 32">
                <a:extLst>
                  <a:ext uri="{FF2B5EF4-FFF2-40B4-BE49-F238E27FC236}">
                    <a16:creationId xmlns:a16="http://schemas.microsoft.com/office/drawing/2014/main" id="{00000000-0008-0000-0100-000009000000}"/>
                  </a:ext>
                </a:extLst>
              </xdr:cNvPr>
              <xdr:cNvSpPr>
                <a:spLocks noChangeArrowheads="1"/>
              </xdr:cNvSpPr>
            </xdr:nvSpPr>
            <xdr:spPr bwMode="auto">
              <a:xfrm>
                <a:off x="7249" y="5757"/>
                <a:ext cx="864" cy="720"/>
              </a:xfrm>
              <a:prstGeom prst="can">
                <a:avLst>
                  <a:gd name="adj" fmla="val 25000"/>
                </a:avLst>
              </a:prstGeom>
              <a:solidFill>
                <a:srgbClr val="C0C0C0"/>
              </a:solidFill>
              <a:ln w="9525">
                <a:solidFill>
                  <a:srgbClr val="000000"/>
                </a:solidFill>
                <a:round/>
                <a:headEnd/>
                <a:tailEnd/>
              </a:ln>
            </xdr:spPr>
            <xdr:txBody>
              <a:bodyPr rot="0" vert="horz" wrap="square" lIns="91440" tIns="45720" rIns="91440" bIns="45720" anchor="t" anchorCtr="0" upright="1">
                <a:noAutofit/>
              </a:bodyPr>
              <a:lstStyle/>
              <a:p>
                <a:pPr algn="ctr">
                  <a:lnSpc>
                    <a:spcPct val="115000"/>
                  </a:lnSpc>
                  <a:spcBef>
                    <a:spcPts val="600"/>
                  </a:spcBef>
                  <a:spcAft>
                    <a:spcPts val="1000"/>
                  </a:spcAft>
                </a:pPr>
                <a:r>
                  <a:rPr lang="fr-FR" sz="900" b="1">
                    <a:effectLst/>
                    <a:latin typeface="Arial Narrow" panose="020B0606020202030204" pitchFamily="34" charset="0"/>
                    <a:ea typeface="Calibri" panose="020F0502020204030204" pitchFamily="34" charset="0"/>
                    <a:cs typeface="Times New Roman" panose="02020603050405020304" pitchFamily="18" charset="0"/>
                  </a:rPr>
                  <a:t>lisier</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0" name="AutoShape 33">
                <a:extLst>
                  <a:ext uri="{FF2B5EF4-FFF2-40B4-BE49-F238E27FC236}">
                    <a16:creationId xmlns:a16="http://schemas.microsoft.com/office/drawing/2014/main" id="{00000000-0008-0000-0100-00000A000000}"/>
                  </a:ext>
                </a:extLst>
              </xdr:cNvPr>
              <xdr:cNvSpPr>
                <a:spLocks noChangeArrowheads="1"/>
              </xdr:cNvSpPr>
            </xdr:nvSpPr>
            <xdr:spPr bwMode="auto">
              <a:xfrm flipV="1">
                <a:off x="8332" y="5734"/>
                <a:ext cx="1272" cy="717"/>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C0C0C0"/>
              </a:solidFill>
              <a:ln w="9525">
                <a:solidFill>
                  <a:srgbClr val="000000"/>
                </a:solidFill>
                <a:miter lim="800000"/>
                <a:headEnd/>
                <a:tailEnd/>
              </a:ln>
            </xdr:spPr>
            <xdr:txBody>
              <a:bodyPr rot="0" vert="horz" wrap="square" lIns="0" tIns="0" rIns="0" bIns="0" anchor="t" anchorCtr="0" upright="1">
                <a:noAutofit/>
              </a:bodyPr>
              <a:lstStyle/>
              <a:p>
                <a:pPr algn="ctr">
                  <a:lnSpc>
                    <a:spcPct val="115000"/>
                  </a:lnSpc>
                  <a:spcAft>
                    <a:spcPts val="1000"/>
                  </a:spcAft>
                </a:pPr>
                <a:r>
                  <a:rPr lang="fr-FR" sz="900" b="1">
                    <a:effectLst/>
                    <a:latin typeface="Arial Narrow" panose="020B0606020202030204" pitchFamily="34" charset="0"/>
                    <a:ea typeface="Calibri" panose="020F0502020204030204" pitchFamily="34" charset="0"/>
                    <a:cs typeface="Times New Roman" panose="02020603050405020304" pitchFamily="18" charset="0"/>
                  </a:rPr>
                  <a:t>fumier</a:t>
                </a:r>
                <a:br>
                  <a:rPr lang="fr-FR" sz="900" b="1">
                    <a:effectLst/>
                    <a:latin typeface="Arial Narrow" panose="020B0606020202030204" pitchFamily="34" charset="0"/>
                    <a:ea typeface="Calibri" panose="020F0502020204030204" pitchFamily="34" charset="0"/>
                    <a:cs typeface="Times New Roman" panose="02020603050405020304" pitchFamily="18" charset="0"/>
                  </a:rPr>
                </a:br>
                <a:r>
                  <a:rPr lang="fr-FR" sz="900" b="1">
                    <a:effectLst/>
                    <a:latin typeface="Arial Narrow" panose="020B0606020202030204" pitchFamily="34" charset="0"/>
                    <a:ea typeface="Calibri" panose="020F0502020204030204" pitchFamily="34" charset="0"/>
                    <a:cs typeface="Times New Roman" panose="02020603050405020304" pitchFamily="18" charset="0"/>
                  </a:rPr>
                  <a:t>fientes</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cxnSp macro="">
            <xdr:nvCxnSpPr>
              <xdr:cNvPr id="13" name="Line 36">
                <a:extLst>
                  <a:ext uri="{FF2B5EF4-FFF2-40B4-BE49-F238E27FC236}">
                    <a16:creationId xmlns:a16="http://schemas.microsoft.com/office/drawing/2014/main" id="{00000000-0008-0000-0100-00000D000000}"/>
                  </a:ext>
                </a:extLst>
              </xdr:cNvPr>
              <xdr:cNvCxnSpPr/>
            </xdr:nvCxnSpPr>
            <xdr:spPr bwMode="auto">
              <a:xfrm>
                <a:off x="2736" y="6078"/>
                <a:ext cx="521" cy="5"/>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14" name="Line 37">
                <a:extLst>
                  <a:ext uri="{FF2B5EF4-FFF2-40B4-BE49-F238E27FC236}">
                    <a16:creationId xmlns:a16="http://schemas.microsoft.com/office/drawing/2014/main" id="{00000000-0008-0000-0100-00000E000000}"/>
                  </a:ext>
                </a:extLst>
              </xdr:cNvPr>
              <xdr:cNvCxnSpPr/>
            </xdr:nvCxnSpPr>
            <xdr:spPr bwMode="auto">
              <a:xfrm flipV="1">
                <a:off x="2737" y="5409"/>
                <a:ext cx="545" cy="2"/>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15" name="Text Box 38">
                <a:extLst>
                  <a:ext uri="{FF2B5EF4-FFF2-40B4-BE49-F238E27FC236}">
                    <a16:creationId xmlns:a16="http://schemas.microsoft.com/office/drawing/2014/main" id="{00000000-0008-0000-0100-00000F000000}"/>
                  </a:ext>
                </a:extLst>
              </xdr:cNvPr>
              <xdr:cNvSpPr txBox="1">
                <a:spLocks noChangeArrowheads="1"/>
              </xdr:cNvSpPr>
            </xdr:nvSpPr>
            <xdr:spPr bwMode="auto">
              <a:xfrm>
                <a:off x="7024" y="4592"/>
                <a:ext cx="2712" cy="576"/>
              </a:xfrm>
              <a:prstGeom prst="rect">
                <a:avLst/>
              </a:prstGeom>
              <a:solidFill>
                <a:srgbClr val="FFFFFF"/>
              </a:solidFill>
              <a:ln w="9525">
                <a:solidFill>
                  <a:srgbClr val="000000"/>
                </a:solidFill>
                <a:miter lim="800000"/>
                <a:headEnd/>
                <a:tailEnd/>
              </a:ln>
            </xdr:spPr>
            <xdr:txBody>
              <a:bodyPr rot="0" vert="horz" wrap="square" lIns="91440" tIns="82800" rIns="91440" bIns="45720" anchor="t" anchorCtr="0" upright="1">
                <a:noAutofit/>
              </a:bodyPr>
              <a:lstStyle/>
              <a:p>
                <a:pPr algn="ctr">
                  <a:lnSpc>
                    <a:spcPct val="115000"/>
                  </a:lnSpc>
                  <a:spcAft>
                    <a:spcPts val="300"/>
                  </a:spcAft>
                </a:pPr>
                <a:r>
                  <a:rPr lang="fr-FR" sz="1100">
                    <a:effectLst/>
                    <a:latin typeface="Arial" panose="020B0604020202020204" pitchFamily="34" charset="0"/>
                    <a:ea typeface="Calibri" panose="020F0502020204030204" pitchFamily="34" charset="0"/>
                    <a:cs typeface="Times New Roman" panose="02020603050405020304" pitchFamily="18" charset="0"/>
                  </a:rPr>
                  <a:t>Coefficients de volatilisation sur l'azote</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cxnSp macro="">
            <xdr:nvCxnSpPr>
              <xdr:cNvPr id="16" name="Line 39">
                <a:extLst>
                  <a:ext uri="{FF2B5EF4-FFF2-40B4-BE49-F238E27FC236}">
                    <a16:creationId xmlns:a16="http://schemas.microsoft.com/office/drawing/2014/main" id="{00000000-0008-0000-0100-000010000000}"/>
                  </a:ext>
                </a:extLst>
              </xdr:cNvPr>
              <xdr:cNvCxnSpPr/>
            </xdr:nvCxnSpPr>
            <xdr:spPr bwMode="auto">
              <a:xfrm flipV="1">
                <a:off x="6224" y="6011"/>
                <a:ext cx="780" cy="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17" name="Line 40">
                <a:extLst>
                  <a:ext uri="{FF2B5EF4-FFF2-40B4-BE49-F238E27FC236}">
                    <a16:creationId xmlns:a16="http://schemas.microsoft.com/office/drawing/2014/main" id="{00000000-0008-0000-0100-000011000000}"/>
                  </a:ext>
                </a:extLst>
              </xdr:cNvPr>
              <xdr:cNvCxnSpPr>
                <a:endCxn id="15" idx="1"/>
              </xdr:cNvCxnSpPr>
            </xdr:nvCxnSpPr>
            <xdr:spPr bwMode="auto">
              <a:xfrm flipV="1">
                <a:off x="5237" y="4880"/>
                <a:ext cx="1787" cy="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18" name="Line 41">
                <a:extLst>
                  <a:ext uri="{FF2B5EF4-FFF2-40B4-BE49-F238E27FC236}">
                    <a16:creationId xmlns:a16="http://schemas.microsoft.com/office/drawing/2014/main" id="{00000000-0008-0000-0100-000012000000}"/>
                  </a:ext>
                </a:extLst>
              </xdr:cNvPr>
              <xdr:cNvCxnSpPr/>
            </xdr:nvCxnSpPr>
            <xdr:spPr bwMode="auto">
              <a:xfrm>
                <a:off x="6201" y="5100"/>
                <a:ext cx="828" cy="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19" name="Rectangle 18">
                <a:extLst>
                  <a:ext uri="{FF2B5EF4-FFF2-40B4-BE49-F238E27FC236}">
                    <a16:creationId xmlns:a16="http://schemas.microsoft.com/office/drawing/2014/main" id="{00000000-0008-0000-0100-000013000000}"/>
                  </a:ext>
                </a:extLst>
              </xdr:cNvPr>
              <xdr:cNvSpPr>
                <a:spLocks noChangeArrowheads="1"/>
              </xdr:cNvSpPr>
            </xdr:nvSpPr>
            <xdr:spPr bwMode="auto">
              <a:xfrm>
                <a:off x="5631" y="5099"/>
                <a:ext cx="580" cy="1731"/>
              </a:xfrm>
              <a:prstGeom prst="rect">
                <a:avLst/>
              </a:prstGeom>
              <a:solidFill>
                <a:srgbClr val="FFFFFF"/>
              </a:solidFill>
              <a:ln w="9525">
                <a:solidFill>
                  <a:srgbClr val="000000"/>
                </a:solidFill>
                <a:miter lim="800000"/>
                <a:headEnd/>
                <a:tailEnd/>
              </a:ln>
            </xdr:spPr>
            <xdr:txBody>
              <a:bodyPr rot="0" vert="vert270" wrap="square" lIns="18000" tIns="45720" rIns="18000" bIns="45720" anchor="t" anchorCtr="0" upright="1">
                <a:noAutofit/>
              </a:bodyPr>
              <a:lstStyle/>
              <a:p>
                <a:pPr algn="ctr">
                  <a:lnSpc>
                    <a:spcPct val="115000"/>
                  </a:lnSpc>
                  <a:spcAft>
                    <a:spcPts val="1000"/>
                  </a:spcAft>
                </a:pPr>
                <a:r>
                  <a:rPr lang="fr-FR" sz="1100" b="0">
                    <a:effectLst/>
                    <a:latin typeface="Arial Narrow" panose="020B0606020202030204" pitchFamily="34" charset="0"/>
                    <a:ea typeface="Calibri" panose="020F0502020204030204" pitchFamily="34" charset="0"/>
                    <a:cs typeface="Times New Roman" panose="02020603050405020304" pitchFamily="18" charset="0"/>
                  </a:rPr>
                  <a:t>Stockage</a:t>
                </a:r>
                <a:endParaRPr lang="fr-FR" sz="1100" b="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4" name="Rectangle 3">
                <a:extLst>
                  <a:ext uri="{FF2B5EF4-FFF2-40B4-BE49-F238E27FC236}">
                    <a16:creationId xmlns:a16="http://schemas.microsoft.com/office/drawing/2014/main" id="{00000000-0008-0000-0100-000004000000}"/>
                  </a:ext>
                </a:extLst>
              </xdr:cNvPr>
              <xdr:cNvSpPr>
                <a:spLocks noChangeArrowheads="1"/>
              </xdr:cNvSpPr>
            </xdr:nvSpPr>
            <xdr:spPr bwMode="auto">
              <a:xfrm>
                <a:off x="3360" y="4822"/>
                <a:ext cx="1868" cy="201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fr-FR" sz="1100">
                    <a:effectLst/>
                    <a:latin typeface="Arial" panose="020B0604020202020204" pitchFamily="34" charset="0"/>
                    <a:ea typeface="Calibri" panose="020F0502020204030204" pitchFamily="34" charset="0"/>
                    <a:cs typeface="Times New Roman" panose="02020603050405020304" pitchFamily="18" charset="0"/>
                  </a:rPr>
                  <a:t>Bâtiment</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 name="Text Box 30">
                <a:extLst>
                  <a:ext uri="{FF2B5EF4-FFF2-40B4-BE49-F238E27FC236}">
                    <a16:creationId xmlns:a16="http://schemas.microsoft.com/office/drawing/2014/main" id="{00000000-0008-0000-0100-000007000000}"/>
                  </a:ext>
                </a:extLst>
              </xdr:cNvPr>
              <xdr:cNvSpPr txBox="1">
                <a:spLocks noChangeArrowheads="1"/>
              </xdr:cNvSpPr>
            </xdr:nvSpPr>
            <xdr:spPr bwMode="auto">
              <a:xfrm>
                <a:off x="3645" y="6469"/>
                <a:ext cx="1241" cy="30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fr-FR" sz="1100">
                    <a:effectLst/>
                    <a:latin typeface="Arial" panose="020B0604020202020204" pitchFamily="34" charset="0"/>
                    <a:ea typeface="Calibri" panose="020F0502020204030204" pitchFamily="34" charset="0"/>
                    <a:cs typeface="Times New Roman" panose="02020603050405020304" pitchFamily="18" charset="0"/>
                  </a:rPr>
                  <a:t>Litière</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cxnSp macro="">
            <xdr:nvCxnSpPr>
              <xdr:cNvPr id="20" name="Line 43">
                <a:extLst>
                  <a:ext uri="{FF2B5EF4-FFF2-40B4-BE49-F238E27FC236}">
                    <a16:creationId xmlns:a16="http://schemas.microsoft.com/office/drawing/2014/main" id="{00000000-0008-0000-0100-000014000000}"/>
                  </a:ext>
                </a:extLst>
              </xdr:cNvPr>
              <xdr:cNvCxnSpPr/>
            </xdr:nvCxnSpPr>
            <xdr:spPr bwMode="auto">
              <a:xfrm>
                <a:off x="4911" y="6599"/>
                <a:ext cx="639"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cxnSp>
        </xdr:grpSp>
        <xdr:sp macro="" textlink="">
          <xdr:nvSpPr>
            <xdr:cNvPr id="26" name="Rectangle 25">
              <a:extLst>
                <a:ext uri="{FF2B5EF4-FFF2-40B4-BE49-F238E27FC236}">
                  <a16:creationId xmlns:a16="http://schemas.microsoft.com/office/drawing/2014/main" id="{00000000-0008-0000-0100-00001A000000}"/>
                </a:ext>
              </a:extLst>
            </xdr:cNvPr>
            <xdr:cNvSpPr>
              <a:spLocks noChangeArrowheads="1"/>
            </xdr:cNvSpPr>
          </xdr:nvSpPr>
          <xdr:spPr bwMode="auto">
            <a:xfrm rot="5400000">
              <a:off x="6443364" y="2743122"/>
              <a:ext cx="421806" cy="789940"/>
            </a:xfrm>
            <a:prstGeom prst="rect">
              <a:avLst/>
            </a:prstGeom>
            <a:solidFill>
              <a:srgbClr val="FFFFFF"/>
            </a:solidFill>
            <a:ln w="9525">
              <a:solidFill>
                <a:srgbClr val="000000"/>
              </a:solidFill>
              <a:miter lim="800000"/>
              <a:headEnd/>
              <a:tailEnd/>
            </a:ln>
          </xdr:spPr>
          <xdr:txBody>
            <a:bodyPr rot="0" vert="horz" wrap="square" lIns="18000" tIns="45720" rIns="18000" bIns="45720" anchor="t" anchorCtr="0" upright="1">
              <a:noAutofit/>
            </a:bodyPr>
            <a:lstStyle/>
            <a:p>
              <a:pPr algn="ctr">
                <a:lnSpc>
                  <a:spcPct val="115000"/>
                </a:lnSpc>
                <a:spcAft>
                  <a:spcPts val="1000"/>
                </a:spcAft>
              </a:pPr>
              <a:r>
                <a:rPr lang="fr-FR" sz="1100" b="1">
                  <a:solidFill>
                    <a:srgbClr val="FF0000"/>
                  </a:solidFill>
                  <a:effectLst/>
                  <a:latin typeface="Arial" panose="020B0604020202020204" pitchFamily="34" charset="0"/>
                  <a:ea typeface="Calibri" panose="020F0502020204030204" pitchFamily="34" charset="0"/>
                  <a:cs typeface="Arial" panose="020B0604020202020204" pitchFamily="34" charset="0"/>
                </a:rPr>
                <a:t>Eléments excrétés</a:t>
              </a:r>
            </a:p>
          </xdr:txBody>
        </xdr:sp>
        <xdr:cxnSp macro="">
          <xdr:nvCxnSpPr>
            <xdr:cNvPr id="28" name="Line 43">
              <a:extLst>
                <a:ext uri="{FF2B5EF4-FFF2-40B4-BE49-F238E27FC236}">
                  <a16:creationId xmlns:a16="http://schemas.microsoft.com/office/drawing/2014/main" id="{00000000-0008-0000-0100-00001C000000}"/>
                </a:ext>
              </a:extLst>
            </xdr:cNvPr>
            <xdr:cNvCxnSpPr/>
          </xdr:nvCxnSpPr>
          <xdr:spPr bwMode="auto">
            <a:xfrm>
              <a:off x="6620612" y="2689058"/>
              <a:ext cx="0" cy="238125"/>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cxnSp>
      </xdr:grpSp>
      <xdr:pic>
        <xdr:nvPicPr>
          <xdr:cNvPr id="27" name="Image 26">
            <a:extLst>
              <a:ext uri="{FF2B5EF4-FFF2-40B4-BE49-F238E27FC236}">
                <a16:creationId xmlns:a16="http://schemas.microsoft.com/office/drawing/2014/main" id="{00000000-0008-0000-0100-00001B000000}"/>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r="88289" b="1686"/>
          <a:stretch/>
        </xdr:blipFill>
        <xdr:spPr>
          <a:xfrm>
            <a:off x="4581525" y="2857500"/>
            <a:ext cx="523875" cy="438150"/>
          </a:xfrm>
          <a:prstGeom prst="rect">
            <a:avLst/>
          </a:prstGeom>
        </xdr:spPr>
      </xdr:pic>
      <xdr:cxnSp macro="">
        <xdr:nvCxnSpPr>
          <xdr:cNvPr id="34" name="Line 43">
            <a:extLst>
              <a:ext uri="{FF2B5EF4-FFF2-40B4-BE49-F238E27FC236}">
                <a16:creationId xmlns:a16="http://schemas.microsoft.com/office/drawing/2014/main" id="{00000000-0008-0000-0100-000022000000}"/>
              </a:ext>
            </a:extLst>
          </xdr:cNvPr>
          <xdr:cNvCxnSpPr/>
        </xdr:nvCxnSpPr>
        <xdr:spPr bwMode="auto">
          <a:xfrm>
            <a:off x="5305425" y="3714583"/>
            <a:ext cx="495300" cy="167"/>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cxn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609600</xdr:colOff>
      <xdr:row>5</xdr:row>
      <xdr:rowOff>16865</xdr:rowOff>
    </xdr:to>
    <xdr:pic>
      <xdr:nvPicPr>
        <xdr:cNvPr id="2" name="Picture 42" descr="Logo ITAVI baseline RV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3600" cy="868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2133600</xdr:colOff>
      <xdr:row>4</xdr:row>
      <xdr:rowOff>78248</xdr:rowOff>
    </xdr:to>
    <xdr:pic>
      <xdr:nvPicPr>
        <xdr:cNvPr id="2" name="Picture 42" descr="Logo ITAVI baseline RV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3600" cy="868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2133600</xdr:colOff>
      <xdr:row>5</xdr:row>
      <xdr:rowOff>30623</xdr:rowOff>
    </xdr:to>
    <xdr:pic>
      <xdr:nvPicPr>
        <xdr:cNvPr id="2" name="Picture 42" descr="Logo ITAVI baseline RVB">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3600" cy="868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2133600</xdr:colOff>
      <xdr:row>5</xdr:row>
      <xdr:rowOff>78248</xdr:rowOff>
    </xdr:to>
    <xdr:pic>
      <xdr:nvPicPr>
        <xdr:cNvPr id="2" name="Picture 42" descr="Logo ITAVI baseline RVB">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3600" cy="868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2133600</xdr:colOff>
      <xdr:row>5</xdr:row>
      <xdr:rowOff>21098</xdr:rowOff>
    </xdr:to>
    <xdr:pic>
      <xdr:nvPicPr>
        <xdr:cNvPr id="2" name="Picture 42" descr="Logo ITAVI baseline RVB">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3600" cy="868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2133600</xdr:colOff>
      <xdr:row>5</xdr:row>
      <xdr:rowOff>78248</xdr:rowOff>
    </xdr:to>
    <xdr:pic>
      <xdr:nvPicPr>
        <xdr:cNvPr id="2" name="Picture 42" descr="Logo ITAVI baseline RVB">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3600" cy="868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nchant@itavi.asso.f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AA47"/>
  <sheetViews>
    <sheetView topLeftCell="A16" zoomScale="90" zoomScaleNormal="90" workbookViewId="0">
      <selection activeCell="S6" sqref="S6"/>
    </sheetView>
  </sheetViews>
  <sheetFormatPr baseColWidth="10" defaultRowHeight="12.75" x14ac:dyDescent="0.2"/>
  <cols>
    <col min="2" max="4" width="8.7109375" customWidth="1"/>
    <col min="5" max="5" width="15.7109375" customWidth="1"/>
    <col min="6" max="14" width="6.7109375" customWidth="1"/>
  </cols>
  <sheetData>
    <row r="1" spans="1:27" x14ac:dyDescent="0.2">
      <c r="A1" s="8"/>
      <c r="B1" s="8"/>
      <c r="C1" s="8"/>
      <c r="D1" s="8"/>
      <c r="E1" s="8"/>
      <c r="F1" s="8"/>
      <c r="G1" s="8"/>
      <c r="H1" s="8"/>
      <c r="I1" s="8"/>
      <c r="J1" s="8"/>
      <c r="K1" s="8"/>
      <c r="L1" s="8"/>
      <c r="M1" s="8"/>
      <c r="N1" s="8"/>
      <c r="O1" s="8"/>
      <c r="P1" s="8"/>
      <c r="Q1" s="8"/>
      <c r="R1" s="8"/>
      <c r="S1" s="8"/>
      <c r="T1" s="8"/>
      <c r="U1" s="8"/>
      <c r="V1" s="8"/>
      <c r="W1" s="8"/>
      <c r="X1" s="8"/>
      <c r="Y1" s="8"/>
      <c r="Z1" s="8"/>
      <c r="AA1" s="8"/>
    </row>
    <row r="2" spans="1:27" x14ac:dyDescent="0.2">
      <c r="A2" s="8"/>
      <c r="B2" s="8"/>
      <c r="C2" s="8"/>
      <c r="D2" s="8"/>
      <c r="E2" s="8"/>
      <c r="F2" s="8"/>
      <c r="G2" s="8"/>
      <c r="H2" s="8"/>
      <c r="I2" s="8"/>
      <c r="J2" s="8"/>
      <c r="K2" s="8"/>
      <c r="L2" s="8"/>
      <c r="M2" s="8"/>
      <c r="N2" s="8"/>
      <c r="O2" s="8"/>
      <c r="P2" s="8"/>
      <c r="Q2" s="8"/>
      <c r="R2" s="8"/>
      <c r="S2" s="8"/>
      <c r="T2" s="8"/>
      <c r="U2" s="8"/>
      <c r="V2" s="8"/>
      <c r="W2" s="8"/>
      <c r="X2" s="8"/>
      <c r="Y2" s="8"/>
      <c r="Z2" s="8"/>
      <c r="AA2" s="8"/>
    </row>
    <row r="3" spans="1:27" x14ac:dyDescent="0.2">
      <c r="A3" s="8"/>
      <c r="B3" s="8"/>
      <c r="C3" s="8"/>
      <c r="D3" s="8"/>
      <c r="E3" s="8"/>
      <c r="F3" s="8"/>
      <c r="G3" s="8"/>
      <c r="H3" s="8"/>
      <c r="I3" s="8"/>
      <c r="J3" s="8"/>
      <c r="K3" s="8"/>
      <c r="L3" s="8"/>
      <c r="M3" s="8"/>
      <c r="N3" s="8"/>
      <c r="O3" s="8"/>
      <c r="P3" s="8"/>
      <c r="Q3" s="8"/>
      <c r="R3" s="8"/>
      <c r="S3" s="8"/>
      <c r="T3" s="8"/>
      <c r="U3" s="8"/>
      <c r="V3" s="8"/>
      <c r="W3" s="8"/>
      <c r="X3" s="8"/>
      <c r="Y3" s="8"/>
      <c r="Z3" s="8"/>
      <c r="AA3" s="8"/>
    </row>
    <row r="4" spans="1:27" x14ac:dyDescent="0.2">
      <c r="A4" s="8"/>
      <c r="B4" s="8"/>
      <c r="C4" s="8"/>
      <c r="D4" s="8"/>
      <c r="E4" s="8"/>
      <c r="F4" s="8"/>
      <c r="G4" s="8"/>
      <c r="H4" s="8"/>
      <c r="I4" s="8"/>
      <c r="J4" s="8"/>
      <c r="K4" s="8"/>
      <c r="L4" s="8"/>
      <c r="M4" s="8"/>
      <c r="N4" s="8"/>
      <c r="O4" s="8"/>
      <c r="P4" s="8"/>
      <c r="Q4" s="8"/>
      <c r="R4" s="8"/>
      <c r="S4" s="8"/>
      <c r="T4" s="8"/>
      <c r="U4" s="8"/>
      <c r="V4" s="8"/>
      <c r="W4" s="8"/>
      <c r="X4" s="8"/>
      <c r="Y4" s="8"/>
      <c r="Z4" s="8"/>
      <c r="AA4" s="8"/>
    </row>
    <row r="5" spans="1:27" x14ac:dyDescent="0.2">
      <c r="A5" s="8"/>
      <c r="B5" s="8"/>
      <c r="C5" s="8"/>
      <c r="D5" s="8"/>
      <c r="E5" s="8"/>
      <c r="F5" s="8"/>
      <c r="G5" s="8"/>
      <c r="H5" s="8"/>
      <c r="I5" s="8"/>
      <c r="J5" s="8"/>
      <c r="K5" s="8"/>
      <c r="L5" s="8"/>
      <c r="M5" s="8"/>
      <c r="N5" s="8"/>
      <c r="O5" s="8"/>
      <c r="P5" s="8"/>
      <c r="Q5" s="8"/>
      <c r="R5" s="8"/>
      <c r="S5" s="8"/>
      <c r="T5" s="8"/>
      <c r="U5" s="8"/>
      <c r="V5" s="8"/>
      <c r="W5" s="8"/>
      <c r="X5" s="8"/>
      <c r="Y5" s="8"/>
      <c r="Z5" s="8"/>
      <c r="AA5" s="8"/>
    </row>
    <row r="6" spans="1:27" x14ac:dyDescent="0.2">
      <c r="A6" s="8"/>
      <c r="B6" s="8"/>
      <c r="C6" s="8"/>
      <c r="D6" s="8"/>
      <c r="E6" s="8"/>
      <c r="F6" s="8"/>
      <c r="G6" s="8"/>
      <c r="H6" s="8"/>
      <c r="I6" s="8"/>
      <c r="J6" s="8"/>
      <c r="K6" s="8"/>
      <c r="L6" s="8"/>
      <c r="M6" s="8"/>
      <c r="N6" s="8"/>
      <c r="O6" s="8"/>
      <c r="P6" s="8"/>
      <c r="Q6" s="8"/>
      <c r="R6" s="8"/>
      <c r="S6" s="8"/>
      <c r="T6" s="8"/>
      <c r="U6" s="8"/>
      <c r="V6" s="8"/>
      <c r="W6" s="8"/>
      <c r="X6" s="8"/>
      <c r="Y6" s="8"/>
      <c r="Z6" s="8"/>
      <c r="AA6" s="8"/>
    </row>
    <row r="7" spans="1:27" x14ac:dyDescent="0.2">
      <c r="A7" s="8"/>
      <c r="B7" s="8"/>
      <c r="C7" s="8"/>
      <c r="D7" s="8"/>
      <c r="E7" s="8"/>
      <c r="F7" s="8"/>
      <c r="G7" s="8"/>
      <c r="H7" s="8"/>
      <c r="I7" s="8"/>
      <c r="J7" s="8"/>
      <c r="K7" s="8"/>
      <c r="L7" s="8"/>
      <c r="M7" s="8"/>
      <c r="N7" s="8"/>
      <c r="O7" s="8"/>
      <c r="P7" s="8"/>
      <c r="Q7" s="8"/>
      <c r="R7" s="8"/>
      <c r="S7" s="8"/>
      <c r="T7" s="8"/>
      <c r="U7" s="8"/>
      <c r="V7" s="8"/>
      <c r="W7" s="8"/>
      <c r="X7" s="8"/>
      <c r="Y7" s="8"/>
      <c r="Z7" s="8"/>
      <c r="AA7" s="8"/>
    </row>
    <row r="8" spans="1:27" x14ac:dyDescent="0.2">
      <c r="A8" s="8"/>
      <c r="B8" s="8"/>
      <c r="C8" s="8"/>
      <c r="D8" s="8"/>
      <c r="E8" s="8"/>
      <c r="F8" s="8"/>
      <c r="G8" s="8"/>
      <c r="H8" s="8"/>
      <c r="I8" s="8"/>
      <c r="J8" s="8"/>
      <c r="K8" s="8"/>
      <c r="L8" s="8"/>
      <c r="M8" s="8"/>
      <c r="N8" s="8"/>
      <c r="O8" s="8"/>
      <c r="P8" s="8"/>
      <c r="Q8" s="8"/>
      <c r="R8" s="8"/>
      <c r="S8" s="8"/>
      <c r="T8" s="8"/>
      <c r="U8" s="8"/>
      <c r="V8" s="8"/>
      <c r="W8" s="8"/>
      <c r="X8" s="8"/>
      <c r="Y8" s="8"/>
      <c r="Z8" s="8"/>
      <c r="AA8" s="8"/>
    </row>
    <row r="9" spans="1:27" x14ac:dyDescent="0.2">
      <c r="A9" s="8"/>
      <c r="B9" s="8"/>
      <c r="C9" s="8"/>
      <c r="D9" s="8"/>
      <c r="E9" s="8"/>
      <c r="F9" s="8"/>
      <c r="G9" s="8"/>
      <c r="H9" s="8"/>
      <c r="I9" s="8"/>
      <c r="J9" s="8"/>
      <c r="K9" s="8"/>
      <c r="L9" s="8"/>
      <c r="M9" s="8"/>
      <c r="N9" s="8"/>
      <c r="O9" s="8"/>
      <c r="P9" s="8"/>
      <c r="Q9" s="8"/>
      <c r="R9" s="8"/>
      <c r="S9" s="8"/>
      <c r="T9" s="8"/>
      <c r="U9" s="8"/>
      <c r="V9" s="8"/>
      <c r="W9" s="8"/>
      <c r="X9" s="8"/>
      <c r="Y9" s="8"/>
      <c r="Z9" s="8"/>
      <c r="AA9" s="8"/>
    </row>
    <row r="10" spans="1:27" x14ac:dyDescent="0.2">
      <c r="A10" s="8"/>
      <c r="B10" s="8"/>
      <c r="C10" s="8"/>
      <c r="D10" s="8"/>
      <c r="E10" s="8"/>
      <c r="F10" s="8"/>
      <c r="G10" s="8"/>
      <c r="H10" s="8"/>
      <c r="I10" s="8"/>
      <c r="J10" s="8"/>
      <c r="K10" s="8"/>
      <c r="L10" s="8"/>
      <c r="M10" s="8"/>
      <c r="N10" s="8"/>
      <c r="O10" s="8"/>
      <c r="P10" s="8"/>
      <c r="Q10" s="8"/>
      <c r="R10" s="8"/>
      <c r="S10" s="8"/>
      <c r="T10" s="8"/>
      <c r="U10" s="8"/>
      <c r="V10" s="8"/>
      <c r="W10" s="8"/>
      <c r="X10" s="8"/>
      <c r="Y10" s="8"/>
      <c r="Z10" s="8"/>
      <c r="AA10" s="8"/>
    </row>
    <row r="11" spans="1:27" ht="24.75" x14ac:dyDescent="0.3">
      <c r="A11" s="8"/>
      <c r="B11" s="212" t="s">
        <v>24</v>
      </c>
      <c r="C11" s="212"/>
      <c r="D11" s="212"/>
      <c r="E11" s="212"/>
      <c r="F11" s="212"/>
      <c r="G11" s="212"/>
      <c r="H11" s="212"/>
      <c r="I11" s="212"/>
      <c r="J11" s="212"/>
      <c r="K11" s="212"/>
      <c r="L11" s="212"/>
      <c r="M11" s="212"/>
      <c r="N11" s="212"/>
      <c r="O11" s="212"/>
      <c r="P11" s="212"/>
      <c r="Q11" s="8"/>
      <c r="R11" s="8"/>
      <c r="S11" s="8"/>
      <c r="T11" s="8"/>
      <c r="U11" s="8"/>
      <c r="V11" s="8"/>
      <c r="W11" s="8"/>
      <c r="X11" s="8"/>
      <c r="Y11" s="8"/>
      <c r="Z11" s="8"/>
      <c r="AA11" s="8"/>
    </row>
    <row r="12" spans="1:27" ht="24.75" x14ac:dyDescent="0.3">
      <c r="A12" s="8"/>
      <c r="B12" s="212" t="s">
        <v>23</v>
      </c>
      <c r="C12" s="212"/>
      <c r="D12" s="212"/>
      <c r="E12" s="212"/>
      <c r="F12" s="212"/>
      <c r="G12" s="212"/>
      <c r="H12" s="212"/>
      <c r="I12" s="212"/>
      <c r="J12" s="212"/>
      <c r="K12" s="212"/>
      <c r="L12" s="212"/>
      <c r="M12" s="212"/>
      <c r="N12" s="212"/>
      <c r="O12" s="212"/>
      <c r="P12" s="212"/>
      <c r="Q12" s="8"/>
      <c r="R12" s="8"/>
      <c r="S12" s="8"/>
      <c r="T12" s="8"/>
      <c r="U12" s="8"/>
      <c r="V12" s="8"/>
      <c r="W12" s="8"/>
      <c r="X12" s="8"/>
      <c r="Y12" s="8"/>
      <c r="Z12" s="8"/>
      <c r="AA12" s="8"/>
    </row>
    <row r="13" spans="1:27" ht="19.5" x14ac:dyDescent="0.25">
      <c r="A13" s="8"/>
      <c r="B13" s="213" t="s">
        <v>22</v>
      </c>
      <c r="C13" s="213"/>
      <c r="D13" s="213"/>
      <c r="E13" s="213"/>
      <c r="F13" s="213"/>
      <c r="G13" s="213"/>
      <c r="H13" s="213"/>
      <c r="I13" s="213"/>
      <c r="J13" s="213"/>
      <c r="K13" s="213"/>
      <c r="L13" s="213"/>
      <c r="M13" s="213"/>
      <c r="N13" s="213"/>
      <c r="O13" s="213"/>
      <c r="P13" s="213"/>
      <c r="Q13" s="8"/>
      <c r="R13" s="8"/>
      <c r="S13" s="8"/>
      <c r="T13" s="8"/>
      <c r="U13" s="8"/>
      <c r="V13" s="8"/>
      <c r="W13" s="8"/>
      <c r="X13" s="8"/>
      <c r="Y13" s="8"/>
      <c r="Z13" s="8"/>
      <c r="AA13" s="8"/>
    </row>
    <row r="14" spans="1:27" ht="13.5" thickBo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row>
    <row r="15" spans="1:27" ht="24.75" x14ac:dyDescent="0.3">
      <c r="A15" s="8"/>
      <c r="B15" s="217"/>
      <c r="C15" s="218"/>
      <c r="D15" s="218"/>
      <c r="E15" s="218"/>
      <c r="F15" s="218"/>
      <c r="G15" s="218"/>
      <c r="H15" s="218"/>
      <c r="I15" s="218"/>
      <c r="J15" s="218"/>
      <c r="K15" s="218"/>
      <c r="L15" s="218"/>
      <c r="M15" s="218"/>
      <c r="N15" s="218"/>
      <c r="O15" s="218"/>
      <c r="P15" s="219"/>
      <c r="Q15" s="8"/>
      <c r="R15" s="8"/>
      <c r="S15" s="8"/>
      <c r="T15" s="8"/>
      <c r="U15" s="8"/>
      <c r="V15" s="8"/>
      <c r="W15" s="8"/>
      <c r="X15" s="8"/>
      <c r="Y15" s="8"/>
      <c r="Z15" s="8"/>
      <c r="AA15" s="8"/>
    </row>
    <row r="16" spans="1:27" ht="24.75" x14ac:dyDescent="0.3">
      <c r="A16" s="8"/>
      <c r="B16" s="214" t="s">
        <v>25</v>
      </c>
      <c r="C16" s="215"/>
      <c r="D16" s="215"/>
      <c r="E16" s="215"/>
      <c r="F16" s="215"/>
      <c r="G16" s="215"/>
      <c r="H16" s="215"/>
      <c r="I16" s="215"/>
      <c r="J16" s="215"/>
      <c r="K16" s="215"/>
      <c r="L16" s="215"/>
      <c r="M16" s="215"/>
      <c r="N16" s="215"/>
      <c r="O16" s="215"/>
      <c r="P16" s="216"/>
      <c r="Q16" s="8"/>
      <c r="R16" s="8"/>
      <c r="S16" s="8"/>
      <c r="T16" s="8"/>
      <c r="U16" s="8"/>
      <c r="V16" s="8"/>
      <c r="W16" s="8"/>
      <c r="X16" s="8"/>
      <c r="Y16" s="8"/>
      <c r="Z16" s="8"/>
      <c r="AA16" s="8"/>
    </row>
    <row r="17" spans="1:27" x14ac:dyDescent="0.2">
      <c r="A17" s="8"/>
      <c r="B17" s="153"/>
      <c r="C17" s="48"/>
      <c r="D17" s="48"/>
      <c r="E17" s="48"/>
      <c r="F17" s="48"/>
      <c r="G17" s="48"/>
      <c r="H17" s="48"/>
      <c r="I17" s="48"/>
      <c r="J17" s="48"/>
      <c r="K17" s="48"/>
      <c r="L17" s="48"/>
      <c r="M17" s="48"/>
      <c r="N17" s="48"/>
      <c r="O17" s="48"/>
      <c r="P17" s="154"/>
      <c r="Q17" s="8"/>
      <c r="R17" s="8"/>
      <c r="S17" s="8"/>
      <c r="T17" s="8"/>
      <c r="U17" s="8"/>
      <c r="V17" s="8"/>
      <c r="W17" s="8"/>
      <c r="X17" s="8"/>
      <c r="Y17" s="8"/>
      <c r="Z17" s="8"/>
      <c r="AA17" s="8"/>
    </row>
    <row r="18" spans="1:27" ht="13.5" thickBot="1" x14ac:dyDescent="0.25">
      <c r="A18" s="8"/>
      <c r="B18" s="155"/>
      <c r="C18" s="156"/>
      <c r="D18" s="156"/>
      <c r="E18" s="156"/>
      <c r="F18" s="156"/>
      <c r="G18" s="156"/>
      <c r="H18" s="156"/>
      <c r="I18" s="156"/>
      <c r="J18" s="156"/>
      <c r="K18" s="156"/>
      <c r="L18" s="156"/>
      <c r="M18" s="156"/>
      <c r="N18" s="156"/>
      <c r="O18" s="156"/>
      <c r="P18" s="157"/>
      <c r="Q18" s="8"/>
      <c r="R18" s="8"/>
      <c r="S18" s="8"/>
      <c r="T18" s="8"/>
      <c r="U18" s="8"/>
      <c r="V18" s="8"/>
      <c r="W18" s="8"/>
      <c r="X18" s="8"/>
      <c r="Y18" s="8"/>
      <c r="Z18" s="8"/>
      <c r="AA18" s="8"/>
    </row>
    <row r="19" spans="1:27"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row>
    <row r="20" spans="1:27" ht="18" x14ac:dyDescent="0.25">
      <c r="A20" s="8"/>
      <c r="B20" s="34" t="s">
        <v>231</v>
      </c>
      <c r="C20" s="34"/>
      <c r="D20" s="34"/>
      <c r="E20" s="8"/>
      <c r="F20" s="8"/>
      <c r="G20" s="8"/>
      <c r="H20" s="8"/>
      <c r="I20" s="8"/>
      <c r="J20" s="8"/>
      <c r="K20" s="8"/>
      <c r="L20" s="8"/>
      <c r="M20" s="8"/>
      <c r="N20" s="8"/>
      <c r="O20" s="8"/>
      <c r="P20" s="8"/>
      <c r="Q20" s="8"/>
      <c r="R20" s="8"/>
      <c r="S20" s="8"/>
      <c r="T20" s="8"/>
      <c r="U20" s="8"/>
      <c r="V20" s="8"/>
      <c r="W20" s="8"/>
      <c r="X20" s="8"/>
      <c r="Y20" s="8"/>
      <c r="Z20" s="8"/>
      <c r="AA20" s="8"/>
    </row>
    <row r="21" spans="1:27" ht="18" x14ac:dyDescent="0.25">
      <c r="A21" s="8"/>
      <c r="B21" s="167" t="s">
        <v>112</v>
      </c>
      <c r="C21" s="8"/>
      <c r="D21" s="8"/>
      <c r="E21" s="8"/>
      <c r="F21" s="8"/>
      <c r="G21" s="8"/>
      <c r="H21" s="8"/>
      <c r="I21" s="8"/>
      <c r="J21" s="8"/>
      <c r="K21" s="8"/>
      <c r="L21" s="8"/>
      <c r="M21" s="8"/>
      <c r="N21" s="8"/>
      <c r="O21" s="8"/>
      <c r="P21" s="9" t="s">
        <v>302</v>
      </c>
      <c r="Q21" s="8"/>
      <c r="R21" s="8"/>
      <c r="S21" s="8"/>
      <c r="T21" s="8"/>
      <c r="U21" s="8"/>
      <c r="V21" s="8"/>
      <c r="W21" s="8"/>
      <c r="X21" s="8"/>
      <c r="Y21" s="8"/>
      <c r="Z21" s="8"/>
      <c r="AA21" s="8"/>
    </row>
    <row r="22" spans="1:27" ht="18" x14ac:dyDescent="0.25">
      <c r="A22" s="8"/>
      <c r="B22" s="169" t="s">
        <v>232</v>
      </c>
      <c r="C22" s="34"/>
      <c r="D22" s="34"/>
      <c r="E22" s="34"/>
      <c r="F22" s="8"/>
      <c r="G22" s="8"/>
      <c r="H22" s="8"/>
      <c r="I22" s="8"/>
      <c r="J22" s="8"/>
      <c r="K22" s="8"/>
      <c r="L22" s="8"/>
      <c r="M22" s="8"/>
      <c r="N22" s="8"/>
      <c r="O22" s="8"/>
      <c r="P22" s="8"/>
      <c r="Q22" s="8"/>
      <c r="R22" s="8"/>
      <c r="S22" s="8"/>
      <c r="T22" s="8"/>
      <c r="U22" s="8"/>
      <c r="V22" s="8"/>
      <c r="W22" s="8"/>
      <c r="X22" s="8"/>
      <c r="Y22" s="8"/>
      <c r="Z22" s="8"/>
      <c r="AA22" s="8"/>
    </row>
    <row r="23" spans="1:27" ht="45.75" customHeight="1" x14ac:dyDescent="0.25">
      <c r="A23" s="8"/>
      <c r="B23" s="210" t="s">
        <v>230</v>
      </c>
      <c r="C23" s="210"/>
      <c r="D23" s="210"/>
      <c r="E23" s="210"/>
      <c r="F23" s="210"/>
      <c r="G23" s="210"/>
      <c r="H23" s="210"/>
      <c r="I23" s="210"/>
      <c r="J23" s="210"/>
      <c r="K23" s="210"/>
      <c r="L23" s="210"/>
      <c r="M23" s="210"/>
      <c r="N23" s="210"/>
      <c r="O23" s="210"/>
      <c r="P23" s="210"/>
      <c r="Q23" s="8"/>
      <c r="R23" s="8"/>
      <c r="S23" s="8"/>
      <c r="T23" s="8"/>
      <c r="U23" s="8"/>
      <c r="V23" s="8"/>
      <c r="W23" s="8"/>
      <c r="X23" s="8"/>
      <c r="Y23" s="8"/>
      <c r="Z23" s="8"/>
      <c r="AA23" s="8"/>
    </row>
    <row r="24" spans="1:27" ht="48" customHeight="1" x14ac:dyDescent="0.2">
      <c r="A24" s="8"/>
      <c r="B24" s="211" t="s">
        <v>283</v>
      </c>
      <c r="C24" s="211"/>
      <c r="D24" s="211"/>
      <c r="E24" s="211"/>
      <c r="F24" s="211"/>
      <c r="G24" s="211"/>
      <c r="H24" s="211"/>
      <c r="I24" s="211"/>
      <c r="J24" s="211"/>
      <c r="K24" s="211"/>
      <c r="L24" s="211"/>
      <c r="M24" s="211"/>
      <c r="N24" s="211"/>
      <c r="O24" s="211"/>
      <c r="P24" s="211"/>
      <c r="Q24" s="8"/>
      <c r="R24" s="8"/>
      <c r="S24" s="8"/>
      <c r="T24" s="8"/>
      <c r="U24" s="8"/>
      <c r="V24" s="8"/>
      <c r="W24" s="8"/>
      <c r="X24" s="8"/>
      <c r="Y24" s="8"/>
      <c r="Z24" s="8"/>
      <c r="AA24" s="8"/>
    </row>
    <row r="25" spans="1:27" x14ac:dyDescent="0.2">
      <c r="A25" s="8"/>
      <c r="B25" s="35"/>
      <c r="C25" s="35"/>
      <c r="D25" s="35"/>
      <c r="E25" s="35"/>
      <c r="F25" s="8"/>
      <c r="G25" s="205"/>
      <c r="H25" s="8"/>
      <c r="I25" s="8"/>
      <c r="J25" s="8"/>
      <c r="K25" s="8"/>
      <c r="L25" s="8"/>
      <c r="M25" s="8"/>
      <c r="N25" s="8"/>
      <c r="O25" s="8"/>
      <c r="P25" s="8"/>
      <c r="Q25" s="8"/>
      <c r="R25" s="8"/>
      <c r="S25" s="8"/>
      <c r="T25" s="8"/>
      <c r="U25" s="8"/>
      <c r="V25" s="8"/>
      <c r="W25" s="8"/>
      <c r="X25" s="8"/>
      <c r="Y25" s="8"/>
      <c r="Z25" s="8"/>
      <c r="AA25" s="8"/>
    </row>
    <row r="26" spans="1:27"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row>
    <row r="27" spans="1:27"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7" x14ac:dyDescent="0.2">
      <c r="A28" s="8"/>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7" x14ac:dyDescent="0.2">
      <c r="A29" s="8"/>
      <c r="B29" s="8"/>
      <c r="C29" s="8"/>
      <c r="D29" s="8"/>
      <c r="E29" s="8"/>
      <c r="F29" s="8"/>
      <c r="G29" s="8"/>
      <c r="H29" s="8"/>
      <c r="I29" s="8"/>
      <c r="J29" s="8"/>
      <c r="K29" s="8"/>
      <c r="L29" s="8"/>
      <c r="M29" s="8"/>
      <c r="N29" s="8"/>
      <c r="O29" s="8"/>
      <c r="P29" s="8"/>
      <c r="Q29" s="8"/>
      <c r="R29" s="8"/>
      <c r="S29" s="8"/>
      <c r="T29" s="8"/>
      <c r="U29" s="8"/>
      <c r="V29" s="8"/>
      <c r="W29" s="8"/>
      <c r="X29" s="8"/>
      <c r="Y29" s="8"/>
      <c r="Z29" s="8"/>
      <c r="AA29" s="8"/>
    </row>
    <row r="30" spans="1:27"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8"/>
    </row>
    <row r="31" spans="1:27"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x14ac:dyDescent="0.2">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x14ac:dyDescent="0.2">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x14ac:dyDescent="0.2">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x14ac:dyDescent="0.2">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x14ac:dyDescent="0.2">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x14ac:dyDescent="0.2">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x14ac:dyDescent="0.2">
      <c r="A46" s="8"/>
      <c r="B46" s="8"/>
      <c r="C46" s="8"/>
      <c r="D46" s="8"/>
      <c r="E46" s="8"/>
      <c r="F46" s="8"/>
      <c r="G46" s="8"/>
      <c r="H46" s="8"/>
      <c r="I46" s="8"/>
      <c r="J46" s="8"/>
      <c r="K46" s="8"/>
      <c r="L46" s="8"/>
      <c r="M46" s="8"/>
      <c r="N46" s="8"/>
      <c r="O46" s="8"/>
      <c r="P46" s="8"/>
      <c r="Q46" s="8"/>
      <c r="R46" s="8"/>
      <c r="S46" s="8"/>
      <c r="T46" s="8"/>
      <c r="U46" s="8"/>
      <c r="V46" s="8"/>
      <c r="W46" s="8"/>
      <c r="X46" s="8"/>
      <c r="Y46" s="8"/>
      <c r="Z46" s="8"/>
      <c r="AA46" s="8"/>
    </row>
    <row r="47" spans="1:27" x14ac:dyDescent="0.2">
      <c r="A47" s="8"/>
      <c r="B47" s="8"/>
      <c r="C47" s="8"/>
      <c r="D47" s="8"/>
      <c r="E47" s="8"/>
      <c r="F47" s="8"/>
      <c r="G47" s="8"/>
      <c r="H47" s="8"/>
      <c r="I47" s="8"/>
      <c r="J47" s="8"/>
      <c r="K47" s="8"/>
      <c r="L47" s="8"/>
      <c r="M47" s="8"/>
      <c r="N47" s="8"/>
      <c r="O47" s="8"/>
      <c r="P47" s="8"/>
      <c r="Q47" s="8"/>
      <c r="R47" s="8"/>
      <c r="S47" s="8"/>
      <c r="T47" s="8"/>
      <c r="U47" s="8"/>
      <c r="V47" s="8"/>
      <c r="W47" s="8"/>
      <c r="X47" s="8"/>
      <c r="Y47" s="8"/>
      <c r="Z47" s="8"/>
      <c r="AA47" s="8"/>
    </row>
  </sheetData>
  <sheetProtection algorithmName="SHA-512" hashValue="fPrqsSXapwujZNPhoXwMnhLcK0jzdx0RTEnBWFqA9ZlhdJj1nhTYm0LMUUB6TUXA8b5pjwlwB4pag7utr6xynw==" saltValue="u9oZq+mP0Hz6q+2br1mH2g==" spinCount="100000" sheet="1" objects="1" scenarios="1"/>
  <mergeCells count="7">
    <mergeCell ref="B23:P23"/>
    <mergeCell ref="B24:P24"/>
    <mergeCell ref="B11:P11"/>
    <mergeCell ref="B13:P13"/>
    <mergeCell ref="B12:P12"/>
    <mergeCell ref="B16:P16"/>
    <mergeCell ref="B15:P15"/>
  </mergeCells>
  <hyperlinks>
    <hyperlink ref="B21" r:id="rId1" xr:uid="{00000000-0004-0000-0000-000000000000}"/>
  </hyperlinks>
  <pageMargins left="1.3779527559055118" right="0.19685039370078741" top="0.98425196850393704" bottom="0.39370078740157483" header="0.51181102362204722" footer="0.51181102362204722"/>
  <pageSetup paperSize="9" orientation="landscape" r:id="rId2"/>
  <headerFooter alignWithMargins="0">
    <oddHeader>&amp;C&amp;"Arial,Gras"&amp;12&amp;KFF0000Révision 2012 - Document de travail - Ne pas diffuser</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T31"/>
  <sheetViews>
    <sheetView workbookViewId="0">
      <selection activeCell="D19" sqref="D19:P19"/>
    </sheetView>
  </sheetViews>
  <sheetFormatPr baseColWidth="10" defaultRowHeight="12.75" x14ac:dyDescent="0.2"/>
  <cols>
    <col min="2" max="2" width="22" customWidth="1"/>
  </cols>
  <sheetData>
    <row r="1" spans="1:20" s="8" customFormat="1" ht="13.5" thickBot="1" x14ac:dyDescent="0.25"/>
    <row r="2" spans="1:20" ht="16.5" customHeight="1" x14ac:dyDescent="0.3">
      <c r="A2" s="8"/>
      <c r="B2" s="8"/>
      <c r="C2" s="166"/>
      <c r="D2" s="158"/>
      <c r="E2" s="158"/>
      <c r="F2" s="158"/>
      <c r="G2" s="158"/>
      <c r="H2" s="158"/>
      <c r="I2" s="158"/>
      <c r="J2" s="158"/>
      <c r="K2" s="158"/>
      <c r="L2" s="158"/>
      <c r="M2" s="158"/>
      <c r="N2" s="158"/>
      <c r="O2" s="158"/>
      <c r="P2" s="158"/>
      <c r="Q2" s="159"/>
      <c r="R2" s="8"/>
      <c r="S2" s="8"/>
      <c r="T2" s="8"/>
    </row>
    <row r="3" spans="1:20" ht="15.75" hidden="1" customHeight="1" x14ac:dyDescent="0.3">
      <c r="A3" s="8"/>
      <c r="B3" s="8"/>
      <c r="C3" s="160"/>
      <c r="D3" s="161"/>
      <c r="E3" s="161"/>
      <c r="F3" s="161"/>
      <c r="G3" s="161"/>
      <c r="H3" s="161"/>
      <c r="I3" s="161"/>
      <c r="J3" s="161"/>
      <c r="K3" s="161"/>
      <c r="L3" s="161"/>
      <c r="M3" s="161"/>
      <c r="N3" s="161"/>
      <c r="O3" s="161"/>
      <c r="P3" s="161"/>
      <c r="Q3" s="162"/>
      <c r="R3" s="8"/>
      <c r="S3" s="8"/>
      <c r="T3" s="8"/>
    </row>
    <row r="4" spans="1:20" ht="29.25" customHeight="1" x14ac:dyDescent="0.3">
      <c r="A4" s="8"/>
      <c r="B4" s="8"/>
      <c r="C4" s="214" t="s">
        <v>25</v>
      </c>
      <c r="D4" s="215"/>
      <c r="E4" s="215"/>
      <c r="F4" s="215"/>
      <c r="G4" s="215"/>
      <c r="H4" s="215"/>
      <c r="I4" s="215"/>
      <c r="J4" s="215"/>
      <c r="K4" s="215"/>
      <c r="L4" s="215"/>
      <c r="M4" s="215"/>
      <c r="N4" s="215"/>
      <c r="O4" s="215"/>
      <c r="P4" s="215"/>
      <c r="Q4" s="216"/>
      <c r="R4" s="8"/>
      <c r="S4" s="8"/>
      <c r="T4" s="8"/>
    </row>
    <row r="5" spans="1:20" ht="18" customHeight="1" thickBot="1" x14ac:dyDescent="0.35">
      <c r="A5" s="8"/>
      <c r="B5" s="8"/>
      <c r="C5" s="163"/>
      <c r="D5" s="164"/>
      <c r="E5" s="164"/>
      <c r="F5" s="164"/>
      <c r="G5" s="164"/>
      <c r="H5" s="164"/>
      <c r="I5" s="164"/>
      <c r="J5" s="164"/>
      <c r="K5" s="164"/>
      <c r="L5" s="164"/>
      <c r="M5" s="164"/>
      <c r="N5" s="164"/>
      <c r="O5" s="164"/>
      <c r="P5" s="164"/>
      <c r="Q5" s="165"/>
      <c r="R5" s="8"/>
      <c r="S5" s="8"/>
      <c r="T5" s="8"/>
    </row>
    <row r="6" spans="1:20" x14ac:dyDescent="0.2">
      <c r="A6" s="8"/>
      <c r="B6" s="8"/>
      <c r="C6" s="8"/>
      <c r="D6" s="8"/>
      <c r="E6" s="8"/>
      <c r="F6" s="8"/>
      <c r="G6" s="8"/>
      <c r="H6" s="8"/>
      <c r="I6" s="8"/>
      <c r="J6" s="8"/>
      <c r="K6" s="8"/>
      <c r="L6" s="8"/>
      <c r="M6" s="8"/>
      <c r="N6" s="8"/>
      <c r="O6" s="8"/>
      <c r="P6" s="8"/>
      <c r="Q6" s="8"/>
      <c r="R6" s="8"/>
      <c r="S6" s="8"/>
      <c r="T6" s="8"/>
    </row>
    <row r="7" spans="1:20" x14ac:dyDescent="0.2">
      <c r="A7" s="8"/>
      <c r="B7" s="8"/>
      <c r="C7" s="8"/>
      <c r="D7" s="8"/>
      <c r="E7" s="8"/>
      <c r="F7" s="8"/>
      <c r="G7" s="8"/>
      <c r="H7" s="8"/>
      <c r="I7" s="8"/>
      <c r="J7" s="8"/>
      <c r="K7" s="8"/>
      <c r="L7" s="8"/>
      <c r="M7" s="8"/>
      <c r="N7" s="8"/>
      <c r="O7" s="8"/>
      <c r="P7" s="8"/>
      <c r="Q7" s="8"/>
      <c r="R7" s="8"/>
      <c r="S7" s="8"/>
      <c r="T7" s="8"/>
    </row>
    <row r="8" spans="1:20" ht="48.75" customHeight="1" x14ac:dyDescent="0.2">
      <c r="A8" s="8"/>
      <c r="B8" s="8"/>
      <c r="C8" s="8"/>
      <c r="D8" s="220" t="s">
        <v>274</v>
      </c>
      <c r="E8" s="220"/>
      <c r="F8" s="220"/>
      <c r="G8" s="220"/>
      <c r="H8" s="220"/>
      <c r="I8" s="220"/>
      <c r="J8" s="220"/>
      <c r="K8" s="220"/>
      <c r="L8" s="220"/>
      <c r="M8" s="220"/>
      <c r="N8" s="220"/>
      <c r="O8" s="220"/>
      <c r="P8" s="220"/>
      <c r="Q8" s="8"/>
      <c r="R8" s="8"/>
      <c r="S8" s="8"/>
      <c r="T8" s="8"/>
    </row>
    <row r="9" spans="1:20" ht="25.5" customHeight="1" x14ac:dyDescent="0.2">
      <c r="A9" s="8"/>
      <c r="B9" s="8"/>
      <c r="C9" s="8"/>
      <c r="D9" s="220" t="s">
        <v>275</v>
      </c>
      <c r="E9" s="220"/>
      <c r="F9" s="220"/>
      <c r="G9" s="220"/>
      <c r="H9" s="220"/>
      <c r="I9" s="220"/>
      <c r="J9" s="220"/>
      <c r="K9" s="220"/>
      <c r="L9" s="220"/>
      <c r="M9" s="220"/>
      <c r="N9" s="220"/>
      <c r="O9" s="220"/>
      <c r="P9" s="220"/>
      <c r="Q9" s="8"/>
      <c r="R9" s="8"/>
      <c r="S9" s="8"/>
      <c r="T9" s="8"/>
    </row>
    <row r="10" spans="1:20" ht="25.5" customHeight="1" x14ac:dyDescent="0.2">
      <c r="A10" s="8"/>
      <c r="B10" s="8"/>
      <c r="C10" s="8"/>
      <c r="D10" s="168"/>
      <c r="E10" s="168"/>
      <c r="F10" s="168"/>
      <c r="G10" s="168"/>
      <c r="H10" s="168"/>
      <c r="I10" s="168"/>
      <c r="J10" s="168"/>
      <c r="K10" s="168"/>
      <c r="L10" s="168"/>
      <c r="M10" s="168"/>
      <c r="N10" s="168"/>
      <c r="O10" s="168"/>
      <c r="P10" s="168"/>
      <c r="Q10" s="8"/>
      <c r="R10" s="8"/>
      <c r="S10" s="8"/>
      <c r="T10" s="8"/>
    </row>
    <row r="11" spans="1:20" ht="52.5" customHeight="1" x14ac:dyDescent="0.2">
      <c r="A11" s="8"/>
      <c r="B11" s="8"/>
      <c r="C11" s="8"/>
      <c r="D11" s="8"/>
      <c r="E11" s="8"/>
      <c r="F11" s="8"/>
      <c r="G11" s="8"/>
      <c r="H11" s="8"/>
      <c r="I11" s="8"/>
      <c r="J11" s="8"/>
      <c r="K11" s="8"/>
      <c r="L11" s="8"/>
      <c r="M11" s="8"/>
      <c r="N11" s="8"/>
      <c r="O11" s="8"/>
      <c r="P11" s="8"/>
      <c r="Q11" s="8"/>
      <c r="R11" s="8"/>
      <c r="S11" s="8"/>
      <c r="T11" s="8"/>
    </row>
    <row r="12" spans="1:20" ht="51.75" customHeight="1" x14ac:dyDescent="0.2">
      <c r="A12" s="8"/>
      <c r="B12" s="8"/>
      <c r="C12" s="8"/>
      <c r="D12" s="8"/>
      <c r="E12" s="8"/>
      <c r="F12" s="8"/>
      <c r="G12" s="8"/>
      <c r="H12" s="8"/>
      <c r="I12" s="8"/>
      <c r="J12" s="8"/>
      <c r="K12" s="8"/>
      <c r="L12" s="8"/>
      <c r="M12" s="8"/>
      <c r="N12" s="8"/>
      <c r="O12" s="8"/>
      <c r="P12" s="8"/>
      <c r="Q12" s="8"/>
      <c r="R12" s="8"/>
      <c r="S12" s="8"/>
      <c r="T12" s="8"/>
    </row>
    <row r="13" spans="1:20" ht="51.75" customHeight="1" x14ac:dyDescent="0.2">
      <c r="A13" s="8"/>
      <c r="B13" s="8"/>
      <c r="C13" s="8"/>
      <c r="D13" s="8"/>
      <c r="E13" s="8"/>
      <c r="F13" s="8"/>
      <c r="G13" s="8"/>
      <c r="H13" s="8"/>
      <c r="I13" s="8"/>
      <c r="J13" s="8"/>
      <c r="K13" s="8"/>
      <c r="L13" s="8"/>
      <c r="M13" s="8"/>
      <c r="N13" s="8"/>
      <c r="O13" s="8"/>
      <c r="P13" s="8"/>
      <c r="Q13" s="8"/>
      <c r="R13" s="8"/>
      <c r="S13" s="8"/>
      <c r="T13" s="8"/>
    </row>
    <row r="14" spans="1:20" ht="13.5" customHeight="1" x14ac:dyDescent="0.2">
      <c r="A14" s="8"/>
      <c r="B14" s="8"/>
      <c r="C14" s="8"/>
      <c r="D14" s="223" t="s">
        <v>284</v>
      </c>
      <c r="E14" s="223"/>
      <c r="F14" s="223"/>
      <c r="G14" s="223"/>
      <c r="H14" s="223"/>
      <c r="I14" s="223"/>
      <c r="J14" s="223"/>
      <c r="K14" s="223"/>
      <c r="L14" s="223"/>
      <c r="M14" s="223"/>
      <c r="N14" s="223"/>
      <c r="O14" s="223"/>
      <c r="P14" s="223"/>
      <c r="Q14" s="8"/>
      <c r="R14" s="8"/>
      <c r="S14" s="8"/>
      <c r="T14" s="8"/>
    </row>
    <row r="15" spans="1:20" ht="36.75" customHeight="1" x14ac:dyDescent="0.2">
      <c r="A15" s="8"/>
      <c r="B15" s="8"/>
      <c r="C15" s="8"/>
      <c r="D15" s="8"/>
      <c r="E15" s="8"/>
      <c r="F15" s="8"/>
      <c r="G15" s="8"/>
      <c r="H15" s="8"/>
      <c r="I15" s="8"/>
      <c r="J15" s="8"/>
      <c r="K15" s="8"/>
      <c r="L15" s="8"/>
      <c r="M15" s="8"/>
      <c r="N15" s="8"/>
      <c r="O15" s="8"/>
      <c r="P15" s="8"/>
      <c r="Q15" s="8"/>
      <c r="R15" s="8"/>
      <c r="S15" s="8"/>
      <c r="T15" s="8"/>
    </row>
    <row r="16" spans="1:20" ht="50.25" customHeight="1" x14ac:dyDescent="0.2">
      <c r="A16" s="8"/>
      <c r="B16" s="8"/>
      <c r="C16" s="8"/>
      <c r="D16" s="220" t="s">
        <v>286</v>
      </c>
      <c r="E16" s="220"/>
      <c r="F16" s="220"/>
      <c r="G16" s="220"/>
      <c r="H16" s="220"/>
      <c r="I16" s="220"/>
      <c r="J16" s="220"/>
      <c r="K16" s="220"/>
      <c r="L16" s="220"/>
      <c r="M16" s="220"/>
      <c r="N16" s="220"/>
      <c r="O16" s="220"/>
      <c r="P16" s="220"/>
      <c r="Q16" s="8"/>
      <c r="R16" s="8"/>
      <c r="S16" s="8"/>
      <c r="T16" s="8"/>
    </row>
    <row r="17" spans="1:20" ht="53.25" customHeight="1" x14ac:dyDescent="0.2">
      <c r="A17" s="8"/>
      <c r="B17" s="8"/>
      <c r="C17" s="8"/>
      <c r="D17" s="220" t="s">
        <v>276</v>
      </c>
      <c r="E17" s="220"/>
      <c r="F17" s="220"/>
      <c r="G17" s="220"/>
      <c r="H17" s="220"/>
      <c r="I17" s="220"/>
      <c r="J17" s="220"/>
      <c r="K17" s="220"/>
      <c r="L17" s="220"/>
      <c r="M17" s="220"/>
      <c r="N17" s="220"/>
      <c r="O17" s="220"/>
      <c r="P17" s="220"/>
      <c r="Q17" s="8"/>
      <c r="R17" s="8"/>
      <c r="S17" s="8"/>
      <c r="T17" s="8"/>
    </row>
    <row r="18" spans="1:20" s="8" customFormat="1" ht="48" customHeight="1" x14ac:dyDescent="0.2">
      <c r="D18" s="220" t="s">
        <v>233</v>
      </c>
      <c r="E18" s="220"/>
      <c r="F18" s="220"/>
      <c r="G18" s="220"/>
      <c r="H18" s="220"/>
      <c r="I18" s="220"/>
      <c r="J18" s="220"/>
      <c r="K18" s="220"/>
      <c r="L18" s="220"/>
      <c r="M18" s="220"/>
      <c r="N18" s="220"/>
      <c r="O18" s="220"/>
      <c r="P18" s="220"/>
    </row>
    <row r="19" spans="1:20" s="8" customFormat="1" ht="39.75" customHeight="1" x14ac:dyDescent="0.2">
      <c r="D19" s="221" t="s">
        <v>282</v>
      </c>
      <c r="E19" s="221"/>
      <c r="F19" s="221"/>
      <c r="G19" s="221"/>
      <c r="H19" s="221"/>
      <c r="I19" s="221"/>
      <c r="J19" s="221"/>
      <c r="K19" s="221"/>
      <c r="L19" s="221"/>
      <c r="M19" s="221"/>
      <c r="N19" s="221"/>
      <c r="O19" s="221"/>
      <c r="P19" s="221"/>
    </row>
    <row r="20" spans="1:20" s="8" customFormat="1" x14ac:dyDescent="0.2"/>
    <row r="21" spans="1:20" s="8" customFormat="1" ht="22.5" customHeight="1" x14ac:dyDescent="0.2">
      <c r="D21" s="222" t="s">
        <v>292</v>
      </c>
      <c r="E21" s="222"/>
      <c r="F21" s="222"/>
      <c r="G21" s="222"/>
      <c r="H21" s="222"/>
      <c r="I21" s="222"/>
      <c r="J21" s="222"/>
      <c r="K21" s="222"/>
      <c r="L21" s="222"/>
      <c r="M21" s="222"/>
      <c r="N21" s="222"/>
      <c r="O21" s="222"/>
      <c r="P21" s="222"/>
    </row>
    <row r="22" spans="1:20" s="8" customFormat="1" x14ac:dyDescent="0.2">
      <c r="G22" s="198"/>
    </row>
    <row r="23" spans="1:20" s="8" customFormat="1" x14ac:dyDescent="0.2">
      <c r="G23" s="198"/>
    </row>
    <row r="24" spans="1:20" s="8" customFormat="1" x14ac:dyDescent="0.2"/>
    <row r="25" spans="1:20" s="8" customFormat="1" x14ac:dyDescent="0.2"/>
    <row r="26" spans="1:20" s="8" customFormat="1" x14ac:dyDescent="0.2"/>
    <row r="27" spans="1:20" s="8" customFormat="1" x14ac:dyDescent="0.2"/>
    <row r="28" spans="1:20" s="8" customFormat="1" x14ac:dyDescent="0.2"/>
    <row r="29" spans="1:20" s="8" customFormat="1" x14ac:dyDescent="0.2"/>
    <row r="30" spans="1:20" s="8" customFormat="1" x14ac:dyDescent="0.2"/>
    <row r="31" spans="1:20" s="8" customFormat="1" x14ac:dyDescent="0.2"/>
  </sheetData>
  <sheetProtection algorithmName="SHA-512" hashValue="D6R7n7+Icnc2phVP+l4ImPJXc2UVvB27DtQkx+tA0BbGFkSwGG7gSEJaYlfV/ElsJFNdTmxwZI3Kp9Iabg4U3Q==" saltValue="Ib9Xrvfwylw262XdI0C9GA==" spinCount="100000" sheet="1" objects="1" scenarios="1"/>
  <mergeCells count="9">
    <mergeCell ref="D18:P18"/>
    <mergeCell ref="D19:P19"/>
    <mergeCell ref="D21:P21"/>
    <mergeCell ref="C4:Q4"/>
    <mergeCell ref="D8:P8"/>
    <mergeCell ref="D16:P16"/>
    <mergeCell ref="D9:P9"/>
    <mergeCell ref="D14:P14"/>
    <mergeCell ref="D17:P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AE118"/>
  <sheetViews>
    <sheetView zoomScale="90" zoomScaleNormal="90" workbookViewId="0">
      <selection activeCell="Q4" sqref="Q4"/>
    </sheetView>
  </sheetViews>
  <sheetFormatPr baseColWidth="10" defaultRowHeight="12.75" x14ac:dyDescent="0.2"/>
  <cols>
    <col min="1" max="1" width="11.42578125" style="8"/>
    <col min="7" max="7" width="20.42578125" customWidth="1"/>
    <col min="8" max="8" width="22.5703125" customWidth="1"/>
    <col min="10" max="10" width="17.7109375" customWidth="1"/>
    <col min="11" max="11" width="20" customWidth="1"/>
    <col min="19" max="19" width="6.5703125" customWidth="1"/>
  </cols>
  <sheetData>
    <row r="1" spans="2:31" x14ac:dyDescent="0.2">
      <c r="B1" s="8"/>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2:31" x14ac:dyDescent="0.2">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2:31" ht="15.75" x14ac:dyDescent="0.25">
      <c r="B3" s="8"/>
      <c r="C3" s="8"/>
      <c r="D3" s="8"/>
      <c r="E3" s="174" t="s">
        <v>234</v>
      </c>
      <c r="F3" s="8"/>
      <c r="G3" s="8"/>
      <c r="I3" s="8"/>
      <c r="J3" s="8"/>
      <c r="K3" s="8"/>
      <c r="L3" s="8"/>
      <c r="M3" s="8"/>
      <c r="N3" s="8"/>
      <c r="O3" s="8"/>
      <c r="P3" s="8"/>
      <c r="Q3" s="8"/>
      <c r="R3" s="8"/>
      <c r="S3" s="8"/>
      <c r="T3" s="8"/>
      <c r="U3" s="8"/>
      <c r="V3" s="8"/>
      <c r="W3" s="8"/>
      <c r="X3" s="8"/>
      <c r="Y3" s="8"/>
      <c r="Z3" s="8"/>
      <c r="AA3" s="8"/>
      <c r="AB3" s="8"/>
      <c r="AC3" s="8"/>
      <c r="AD3" s="8"/>
      <c r="AE3" s="8"/>
    </row>
    <row r="4" spans="2:31" x14ac:dyDescent="0.2">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spans="2:31" x14ac:dyDescent="0.2">
      <c r="B5" s="8"/>
      <c r="C5" s="8"/>
      <c r="D5" s="8"/>
      <c r="E5" s="8"/>
      <c r="F5" s="8"/>
      <c r="G5" s="8"/>
      <c r="H5" s="8"/>
      <c r="I5" s="8"/>
      <c r="J5" s="8"/>
      <c r="K5" s="8"/>
      <c r="L5" s="8"/>
      <c r="M5" s="8"/>
      <c r="N5" s="8"/>
      <c r="O5" s="8"/>
      <c r="P5" s="8"/>
      <c r="Q5" s="8"/>
      <c r="R5" s="8"/>
      <c r="S5" s="8"/>
      <c r="T5" s="8"/>
      <c r="U5" s="8"/>
      <c r="V5" s="8"/>
      <c r="W5" s="8"/>
      <c r="X5" s="8"/>
      <c r="Y5" s="8"/>
      <c r="Z5" s="8"/>
      <c r="AA5" s="8"/>
      <c r="AB5" s="8"/>
      <c r="AC5" s="8"/>
      <c r="AD5" s="8"/>
      <c r="AE5" s="8"/>
    </row>
    <row r="6" spans="2:31" s="8" customFormat="1" ht="25.5" customHeight="1" thickBot="1" x14ac:dyDescent="0.25">
      <c r="B6" s="50"/>
    </row>
    <row r="7" spans="2:31" s="8" customFormat="1" ht="25.5" customHeight="1" thickBot="1" x14ac:dyDescent="0.35">
      <c r="B7" s="228" t="s">
        <v>237</v>
      </c>
      <c r="C7" s="229"/>
      <c r="D7" s="229"/>
      <c r="E7" s="229"/>
      <c r="F7" s="229"/>
      <c r="G7" s="229"/>
      <c r="H7" s="229"/>
      <c r="I7" s="229"/>
      <c r="J7" s="229"/>
      <c r="K7" s="229"/>
      <c r="L7" s="229"/>
      <c r="M7" s="229"/>
      <c r="N7" s="229"/>
      <c r="O7" s="229"/>
      <c r="P7" s="229"/>
      <c r="Q7" s="230"/>
    </row>
    <row r="8" spans="2:31" s="8" customFormat="1" ht="54.75" customHeight="1" x14ac:dyDescent="0.2">
      <c r="B8" s="241" t="s">
        <v>262</v>
      </c>
      <c r="C8" s="241"/>
      <c r="D8" s="241"/>
      <c r="E8" s="241"/>
      <c r="F8" s="241"/>
      <c r="G8" s="241"/>
      <c r="H8" s="241"/>
      <c r="I8" s="241"/>
      <c r="J8" s="241"/>
      <c r="K8" s="241"/>
      <c r="L8" s="241"/>
      <c r="M8" s="241"/>
      <c r="N8" s="241"/>
      <c r="O8" s="241"/>
      <c r="P8" s="241"/>
      <c r="Q8" s="241"/>
    </row>
    <row r="9" spans="2:31" ht="15" x14ac:dyDescent="0.2">
      <c r="C9" s="46"/>
      <c r="D9" s="8"/>
      <c r="E9" s="8"/>
      <c r="F9" s="8"/>
      <c r="G9" s="8"/>
      <c r="H9" s="8"/>
      <c r="I9" s="8"/>
      <c r="J9" s="8"/>
      <c r="K9" s="8"/>
      <c r="L9" s="8"/>
      <c r="M9" s="8"/>
      <c r="N9" s="8"/>
      <c r="O9" s="8"/>
      <c r="P9" s="8"/>
      <c r="Q9" s="8"/>
      <c r="R9" s="8"/>
      <c r="S9" s="8"/>
      <c r="T9" s="8"/>
      <c r="U9" s="8"/>
      <c r="V9" s="8"/>
      <c r="W9" s="8"/>
      <c r="X9" s="8"/>
      <c r="Y9" s="8"/>
      <c r="Z9" s="8"/>
      <c r="AA9" s="8"/>
      <c r="AB9" s="8"/>
      <c r="AC9" s="8"/>
      <c r="AD9" s="8"/>
      <c r="AE9" s="8"/>
    </row>
    <row r="10" spans="2:31" ht="15" x14ac:dyDescent="0.2">
      <c r="B10" s="8"/>
      <c r="C10" s="8"/>
      <c r="D10" s="8"/>
      <c r="E10" s="8"/>
      <c r="F10" s="8"/>
      <c r="G10" s="8"/>
      <c r="H10" s="171"/>
      <c r="I10" s="2" t="s">
        <v>235</v>
      </c>
      <c r="J10" s="8"/>
      <c r="K10" s="8"/>
      <c r="L10" s="8"/>
      <c r="M10" s="8"/>
      <c r="N10" s="8"/>
      <c r="O10" s="8"/>
      <c r="P10" s="8"/>
      <c r="Q10" s="8"/>
      <c r="R10" s="8"/>
      <c r="S10" s="8"/>
      <c r="T10" s="8"/>
      <c r="U10" s="8"/>
      <c r="V10" s="8"/>
      <c r="W10" s="8"/>
      <c r="X10" s="8"/>
      <c r="Y10" s="8"/>
      <c r="Z10" s="8"/>
      <c r="AA10" s="8"/>
      <c r="AB10" s="8"/>
      <c r="AC10" s="8"/>
      <c r="AD10" s="8"/>
      <c r="AE10" s="8"/>
    </row>
    <row r="11" spans="2:31" ht="15" x14ac:dyDescent="0.2">
      <c r="B11" s="46"/>
      <c r="C11" s="46"/>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row>
    <row r="12" spans="2:31" ht="48" customHeight="1" x14ac:dyDescent="0.2">
      <c r="B12" s="234" t="s">
        <v>236</v>
      </c>
      <c r="C12" s="234"/>
      <c r="D12" s="234"/>
      <c r="E12" s="234"/>
      <c r="F12" s="234"/>
      <c r="G12" s="234"/>
      <c r="H12" s="234"/>
      <c r="I12" s="234"/>
      <c r="J12" s="234"/>
      <c r="K12" s="234"/>
      <c r="L12" s="234"/>
      <c r="M12" s="234"/>
      <c r="N12" s="234"/>
      <c r="O12" s="234"/>
      <c r="P12" s="234"/>
      <c r="Q12" s="234"/>
      <c r="R12" s="8"/>
      <c r="S12" s="8"/>
      <c r="T12" s="8"/>
      <c r="U12" s="8"/>
      <c r="V12" s="8"/>
      <c r="W12" s="8"/>
      <c r="X12" s="8"/>
      <c r="Y12" s="8"/>
      <c r="Z12" s="8"/>
      <c r="AA12" s="8"/>
      <c r="AB12" s="8"/>
      <c r="AC12" s="8"/>
      <c r="AD12" s="8"/>
      <c r="AE12" s="8"/>
    </row>
    <row r="13" spans="2:31" ht="57.75" customHeight="1" x14ac:dyDescent="0.2">
      <c r="B13" s="234" t="s">
        <v>287</v>
      </c>
      <c r="C13" s="234"/>
      <c r="D13" s="234"/>
      <c r="E13" s="234"/>
      <c r="F13" s="234"/>
      <c r="G13" s="234"/>
      <c r="H13" s="234"/>
      <c r="I13" s="234"/>
      <c r="J13" s="234"/>
      <c r="K13" s="234"/>
      <c r="L13" s="234"/>
      <c r="M13" s="234"/>
      <c r="N13" s="234"/>
      <c r="O13" s="234"/>
      <c r="P13" s="234"/>
      <c r="Q13" s="234"/>
      <c r="R13" s="8"/>
      <c r="S13" s="8"/>
      <c r="T13" s="8"/>
      <c r="U13" s="8"/>
      <c r="V13" s="8"/>
      <c r="W13" s="8"/>
      <c r="X13" s="8"/>
      <c r="Y13" s="8"/>
      <c r="Z13" s="8"/>
      <c r="AA13" s="8"/>
      <c r="AB13" s="8"/>
      <c r="AC13" s="8"/>
      <c r="AD13" s="8"/>
      <c r="AE13" s="8"/>
    </row>
    <row r="14" spans="2:31" ht="15" x14ac:dyDescent="0.2">
      <c r="B14" s="46"/>
      <c r="C14" s="47"/>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row>
    <row r="15" spans="2:31" ht="15" x14ac:dyDescent="0.2">
      <c r="B15" s="46"/>
      <c r="C15" s="47"/>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row>
    <row r="16" spans="2:31" ht="15.75" thickBot="1" x14ac:dyDescent="0.25">
      <c r="B16" s="46"/>
      <c r="C16" s="47"/>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row>
    <row r="17" spans="2:31" ht="27.75" customHeight="1" thickBot="1" x14ac:dyDescent="0.35">
      <c r="B17" s="228" t="s">
        <v>238</v>
      </c>
      <c r="C17" s="229"/>
      <c r="D17" s="229"/>
      <c r="E17" s="229"/>
      <c r="F17" s="229"/>
      <c r="G17" s="229"/>
      <c r="H17" s="229"/>
      <c r="I17" s="229"/>
      <c r="J17" s="229"/>
      <c r="K17" s="229"/>
      <c r="L17" s="229"/>
      <c r="M17" s="229"/>
      <c r="N17" s="229"/>
      <c r="O17" s="229"/>
      <c r="P17" s="229"/>
      <c r="Q17" s="230"/>
      <c r="R17" s="8"/>
      <c r="S17" s="8"/>
      <c r="T17" s="8"/>
      <c r="U17" s="8"/>
      <c r="V17" s="8"/>
      <c r="W17" s="8"/>
      <c r="X17" s="8"/>
      <c r="Y17" s="8"/>
      <c r="Z17" s="8"/>
      <c r="AA17" s="8"/>
      <c r="AB17" s="8"/>
      <c r="AC17" s="8"/>
      <c r="AD17" s="8"/>
      <c r="AE17" s="8"/>
    </row>
    <row r="18" spans="2:31" ht="15" x14ac:dyDescent="0.2">
      <c r="B18" s="46"/>
      <c r="C18" s="47"/>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row>
    <row r="19" spans="2:31" ht="15" customHeight="1" x14ac:dyDescent="0.2">
      <c r="B19" s="240" t="s">
        <v>243</v>
      </c>
      <c r="C19" s="240"/>
      <c r="D19" s="240"/>
      <c r="E19" s="240"/>
      <c r="F19" s="240"/>
      <c r="G19" s="240"/>
      <c r="H19" s="240"/>
      <c r="I19" s="240"/>
      <c r="J19" s="240"/>
      <c r="K19" s="240"/>
      <c r="L19" s="240"/>
      <c r="M19" s="240"/>
      <c r="N19" s="240"/>
      <c r="O19" s="240"/>
      <c r="P19" s="240"/>
      <c r="Q19" s="240"/>
      <c r="R19" s="8"/>
      <c r="S19" s="8"/>
      <c r="T19" s="8"/>
      <c r="U19" s="8"/>
      <c r="V19" s="8"/>
      <c r="W19" s="8"/>
      <c r="X19" s="8"/>
      <c r="Y19" s="8"/>
      <c r="Z19" s="8"/>
      <c r="AA19" s="8"/>
      <c r="AB19" s="8"/>
      <c r="AC19" s="8"/>
      <c r="AD19" s="8"/>
      <c r="AE19" s="8"/>
    </row>
    <row r="20" spans="2:31" ht="41.25" customHeight="1" x14ac:dyDescent="0.2">
      <c r="B20" s="234" t="s">
        <v>244</v>
      </c>
      <c r="C20" s="234"/>
      <c r="D20" s="234"/>
      <c r="E20" s="234"/>
      <c r="F20" s="234"/>
      <c r="G20" s="234"/>
      <c r="H20" s="234"/>
      <c r="I20" s="234"/>
      <c r="J20" s="234"/>
      <c r="K20" s="234"/>
      <c r="L20" s="234"/>
      <c r="M20" s="234"/>
      <c r="N20" s="234"/>
      <c r="O20" s="234"/>
      <c r="P20" s="234"/>
      <c r="Q20" s="234"/>
      <c r="R20" s="8"/>
      <c r="S20" s="8"/>
      <c r="T20" s="8"/>
      <c r="U20" s="8"/>
      <c r="V20" s="8"/>
      <c r="W20" s="8"/>
      <c r="X20" s="8"/>
      <c r="Y20" s="8"/>
      <c r="Z20" s="8"/>
      <c r="AA20" s="8"/>
      <c r="AB20" s="8"/>
      <c r="AC20" s="8"/>
      <c r="AD20" s="8"/>
      <c r="AE20" s="8"/>
    </row>
    <row r="21" spans="2:31" ht="21.75" customHeight="1" x14ac:dyDescent="0.2">
      <c r="B21" s="172"/>
      <c r="C21" s="172"/>
      <c r="D21" s="172"/>
      <c r="E21" s="172"/>
      <c r="F21" s="172"/>
      <c r="G21" s="172"/>
      <c r="H21" s="172"/>
      <c r="I21" s="172"/>
      <c r="J21" s="172"/>
      <c r="K21" s="172"/>
      <c r="L21" s="172"/>
      <c r="M21" s="172"/>
      <c r="N21" s="172"/>
      <c r="O21" s="172"/>
      <c r="P21" s="172"/>
      <c r="Q21" s="172"/>
      <c r="R21" s="8"/>
      <c r="S21" s="8"/>
      <c r="T21" s="8"/>
      <c r="U21" s="8"/>
      <c r="V21" s="8"/>
      <c r="W21" s="8"/>
      <c r="X21" s="8"/>
      <c r="Y21" s="8"/>
      <c r="Z21" s="8"/>
      <c r="AA21" s="8"/>
      <c r="AB21" s="8"/>
      <c r="AC21" s="8"/>
      <c r="AD21" s="8"/>
      <c r="AE21" s="8"/>
    </row>
    <row r="22" spans="2:31" ht="15" x14ac:dyDescent="0.2">
      <c r="B22" s="224" t="s">
        <v>239</v>
      </c>
      <c r="C22" s="224"/>
      <c r="D22" s="224"/>
      <c r="E22" s="224"/>
      <c r="F22" s="224"/>
      <c r="G22" s="224"/>
      <c r="H22" s="224"/>
      <c r="I22" s="224"/>
      <c r="J22" s="224"/>
      <c r="K22" s="224"/>
      <c r="L22" s="224"/>
      <c r="M22" s="224"/>
      <c r="N22" s="224"/>
      <c r="O22" s="224"/>
      <c r="P22" s="224"/>
      <c r="Q22" s="224"/>
      <c r="R22" s="8"/>
      <c r="S22" s="8"/>
      <c r="T22" s="8"/>
      <c r="U22" s="8"/>
      <c r="V22" s="8"/>
      <c r="W22" s="8"/>
      <c r="X22" s="8"/>
      <c r="Y22" s="8"/>
      <c r="Z22" s="8"/>
      <c r="AA22" s="8"/>
      <c r="AB22" s="8"/>
      <c r="AC22" s="8"/>
      <c r="AD22" s="8"/>
      <c r="AE22" s="8"/>
    </row>
    <row r="23" spans="2:31" ht="15" x14ac:dyDescent="0.2">
      <c r="B23" s="46"/>
      <c r="C23" s="47"/>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row>
    <row r="24" spans="2:31" ht="15" x14ac:dyDescent="0.2">
      <c r="B24" s="225" t="s">
        <v>240</v>
      </c>
      <c r="C24" s="225"/>
      <c r="D24" s="225"/>
      <c r="E24" s="225"/>
      <c r="F24" s="225"/>
      <c r="G24" s="225"/>
      <c r="H24" s="225"/>
      <c r="I24" s="225"/>
      <c r="J24" s="225"/>
      <c r="K24" s="225"/>
      <c r="L24" s="225"/>
      <c r="M24" s="225"/>
      <c r="N24" s="225"/>
      <c r="O24" s="225"/>
      <c r="P24" s="225"/>
      <c r="Q24" s="225"/>
      <c r="R24" s="8"/>
      <c r="S24" s="8"/>
      <c r="T24" s="8"/>
      <c r="U24" s="8"/>
      <c r="V24" s="8"/>
      <c r="W24" s="8"/>
      <c r="X24" s="8"/>
      <c r="Y24" s="8"/>
      <c r="Z24" s="8"/>
      <c r="AA24" s="8"/>
      <c r="AB24" s="8"/>
      <c r="AC24" s="8"/>
      <c r="AD24" s="8"/>
      <c r="AE24" s="8"/>
    </row>
    <row r="25" spans="2:31" ht="15" x14ac:dyDescent="0.2">
      <c r="B25" s="225" t="s">
        <v>241</v>
      </c>
      <c r="C25" s="225"/>
      <c r="D25" s="225"/>
      <c r="E25" s="225"/>
      <c r="F25" s="225"/>
      <c r="G25" s="225"/>
      <c r="H25" s="225"/>
      <c r="I25" s="225"/>
      <c r="J25" s="225"/>
      <c r="K25" s="225"/>
      <c r="L25" s="225"/>
      <c r="M25" s="225"/>
      <c r="N25" s="225"/>
      <c r="O25" s="225"/>
      <c r="P25" s="225"/>
      <c r="Q25" s="225"/>
      <c r="R25" s="8"/>
      <c r="S25" s="8"/>
      <c r="T25" s="8"/>
      <c r="U25" s="8"/>
      <c r="V25" s="8"/>
      <c r="W25" s="8"/>
      <c r="X25" s="8"/>
      <c r="Y25" s="8"/>
      <c r="Z25" s="8"/>
      <c r="AA25" s="8"/>
      <c r="AB25" s="8"/>
      <c r="AC25" s="8"/>
      <c r="AD25" s="8"/>
      <c r="AE25" s="8"/>
    </row>
    <row r="26" spans="2:31" ht="15" x14ac:dyDescent="0.2">
      <c r="B26" s="225" t="s">
        <v>255</v>
      </c>
      <c r="C26" s="225"/>
      <c r="D26" s="225"/>
      <c r="E26" s="225"/>
      <c r="F26" s="225"/>
      <c r="G26" s="225"/>
      <c r="H26" s="225"/>
      <c r="I26" s="225"/>
      <c r="J26" s="225"/>
      <c r="K26" s="225"/>
      <c r="L26" s="225"/>
      <c r="M26" s="225"/>
      <c r="N26" s="225"/>
      <c r="O26" s="225"/>
      <c r="P26" s="225"/>
      <c r="Q26" s="225"/>
      <c r="R26" s="8"/>
      <c r="S26" s="8"/>
      <c r="T26" s="8"/>
      <c r="U26" s="8"/>
      <c r="V26" s="8"/>
      <c r="W26" s="8"/>
      <c r="X26" s="8"/>
      <c r="Y26" s="8"/>
      <c r="Z26" s="8"/>
      <c r="AA26" s="8"/>
      <c r="AB26" s="8"/>
      <c r="AC26" s="8"/>
      <c r="AD26" s="8"/>
      <c r="AE26" s="8"/>
    </row>
    <row r="27" spans="2:31" ht="15" x14ac:dyDescent="0.2">
      <c r="B27" s="225" t="s">
        <v>256</v>
      </c>
      <c r="C27" s="225"/>
      <c r="D27" s="225"/>
      <c r="E27" s="225"/>
      <c r="F27" s="225"/>
      <c r="G27" s="225"/>
      <c r="H27" s="225"/>
      <c r="I27" s="225"/>
      <c r="J27" s="225"/>
      <c r="K27" s="225"/>
      <c r="L27" s="225"/>
      <c r="M27" s="225"/>
      <c r="N27" s="225"/>
      <c r="O27" s="225"/>
      <c r="P27" s="225"/>
      <c r="Q27" s="225"/>
      <c r="R27" s="8"/>
      <c r="S27" s="8"/>
      <c r="T27" s="8"/>
      <c r="U27" s="8"/>
      <c r="V27" s="8"/>
      <c r="W27" s="8"/>
      <c r="X27" s="8"/>
      <c r="Y27" s="8"/>
      <c r="Z27" s="8"/>
      <c r="AA27" s="8"/>
      <c r="AB27" s="8"/>
      <c r="AC27" s="8"/>
      <c r="AD27" s="8"/>
      <c r="AE27" s="8"/>
    </row>
    <row r="28" spans="2:31" ht="15" x14ac:dyDescent="0.2">
      <c r="B28" s="225" t="s">
        <v>257</v>
      </c>
      <c r="C28" s="225"/>
      <c r="D28" s="225"/>
      <c r="E28" s="225"/>
      <c r="F28" s="225"/>
      <c r="G28" s="225"/>
      <c r="H28" s="225"/>
      <c r="I28" s="225"/>
      <c r="J28" s="225"/>
      <c r="K28" s="225"/>
      <c r="L28" s="225"/>
      <c r="M28" s="225"/>
      <c r="N28" s="225"/>
      <c r="O28" s="225"/>
      <c r="P28" s="225"/>
      <c r="Q28" s="225"/>
      <c r="R28" s="8"/>
      <c r="S28" s="8"/>
      <c r="T28" s="8"/>
      <c r="U28" s="8"/>
      <c r="V28" s="8"/>
      <c r="W28" s="8"/>
      <c r="X28" s="8"/>
      <c r="Y28" s="8"/>
      <c r="Z28" s="8"/>
      <c r="AA28" s="8"/>
      <c r="AB28" s="8"/>
      <c r="AC28" s="8"/>
      <c r="AD28" s="8"/>
      <c r="AE28" s="8"/>
    </row>
    <row r="29" spans="2:31" ht="15" x14ac:dyDescent="0.2">
      <c r="B29" s="225" t="s">
        <v>242</v>
      </c>
      <c r="C29" s="225"/>
      <c r="D29" s="225"/>
      <c r="E29" s="225"/>
      <c r="F29" s="225"/>
      <c r="G29" s="225"/>
      <c r="H29" s="225"/>
      <c r="I29" s="225"/>
      <c r="J29" s="225"/>
      <c r="K29" s="225"/>
      <c r="L29" s="225"/>
      <c r="M29" s="225"/>
      <c r="N29" s="225"/>
      <c r="O29" s="225"/>
      <c r="P29" s="225"/>
      <c r="Q29" s="225"/>
      <c r="R29" s="8"/>
      <c r="S29" s="8"/>
      <c r="T29" s="8"/>
      <c r="U29" s="8"/>
      <c r="V29" s="8"/>
      <c r="W29" s="8"/>
      <c r="X29" s="8"/>
      <c r="Y29" s="8"/>
      <c r="Z29" s="8"/>
      <c r="AA29" s="8"/>
      <c r="AB29" s="8"/>
      <c r="AC29" s="8"/>
      <c r="AD29" s="8"/>
      <c r="AE29" s="8"/>
    </row>
    <row r="30" spans="2:31" ht="15" x14ac:dyDescent="0.2">
      <c r="B30" s="104"/>
      <c r="C30" s="104"/>
      <c r="D30" s="104"/>
      <c r="E30" s="104"/>
      <c r="F30" s="104"/>
      <c r="G30" s="104"/>
      <c r="H30" s="104"/>
      <c r="I30" s="104"/>
      <c r="J30" s="104"/>
      <c r="K30" s="104"/>
      <c r="L30" s="104"/>
      <c r="M30" s="104"/>
      <c r="N30" s="104"/>
      <c r="O30" s="104"/>
      <c r="P30" s="104"/>
      <c r="Q30" s="104"/>
      <c r="R30" s="8"/>
      <c r="S30" s="8"/>
      <c r="T30" s="8"/>
      <c r="U30" s="8"/>
      <c r="V30" s="8"/>
      <c r="W30" s="8"/>
      <c r="X30" s="8"/>
      <c r="Y30" s="8"/>
      <c r="Z30" s="8"/>
      <c r="AA30" s="8"/>
      <c r="AB30" s="8"/>
      <c r="AC30" s="8"/>
      <c r="AD30" s="8"/>
      <c r="AE30" s="8"/>
    </row>
    <row r="31" spans="2:31" ht="15" x14ac:dyDescent="0.2">
      <c r="B31" s="104"/>
      <c r="C31" s="104"/>
      <c r="D31" s="104"/>
      <c r="E31" s="104"/>
      <c r="F31" s="104"/>
      <c r="G31" s="104"/>
      <c r="H31" s="104"/>
      <c r="I31" s="104"/>
      <c r="J31" s="104"/>
      <c r="K31" s="104"/>
      <c r="L31" s="104"/>
      <c r="M31" s="104"/>
      <c r="N31" s="104"/>
      <c r="O31" s="104"/>
      <c r="P31" s="104"/>
      <c r="Q31" s="104"/>
      <c r="R31" s="8"/>
      <c r="S31" s="8"/>
      <c r="T31" s="8"/>
      <c r="U31" s="8"/>
      <c r="V31" s="8"/>
      <c r="W31" s="8"/>
      <c r="X31" s="8"/>
      <c r="Y31" s="8"/>
      <c r="Z31" s="8"/>
      <c r="AA31" s="8"/>
      <c r="AB31" s="8"/>
      <c r="AC31" s="8"/>
      <c r="AD31" s="8"/>
      <c r="AE31" s="8"/>
    </row>
    <row r="32" spans="2:31" ht="15.75" thickBot="1" x14ac:dyDescent="0.25">
      <c r="B32" s="104"/>
      <c r="C32" s="104"/>
      <c r="D32" s="104"/>
      <c r="E32" s="104"/>
      <c r="F32" s="104"/>
      <c r="G32" s="104"/>
      <c r="H32" s="104"/>
      <c r="I32" s="104"/>
      <c r="J32" s="104"/>
      <c r="K32" s="104"/>
      <c r="L32" s="104"/>
      <c r="M32" s="104"/>
      <c r="N32" s="104"/>
      <c r="O32" s="104"/>
      <c r="P32" s="104"/>
      <c r="Q32" s="104"/>
      <c r="R32" s="8"/>
      <c r="S32" s="8"/>
      <c r="T32" s="8"/>
      <c r="U32" s="8"/>
      <c r="V32" s="8"/>
      <c r="W32" s="8"/>
      <c r="X32" s="8"/>
      <c r="Y32" s="8"/>
      <c r="Z32" s="8"/>
      <c r="AA32" s="8"/>
      <c r="AB32" s="8"/>
      <c r="AC32" s="8"/>
      <c r="AD32" s="8"/>
      <c r="AE32" s="8"/>
    </row>
    <row r="33" spans="2:31" ht="21" thickBot="1" x14ac:dyDescent="0.35">
      <c r="B33" s="235" t="s">
        <v>245</v>
      </c>
      <c r="C33" s="236"/>
      <c r="D33" s="236"/>
      <c r="E33" s="236"/>
      <c r="F33" s="236"/>
      <c r="G33" s="236"/>
      <c r="H33" s="236"/>
      <c r="I33" s="236"/>
      <c r="J33" s="236"/>
      <c r="K33" s="236"/>
      <c r="L33" s="236"/>
      <c r="M33" s="236"/>
      <c r="N33" s="236"/>
      <c r="O33" s="236"/>
      <c r="P33" s="236"/>
      <c r="Q33" s="237"/>
      <c r="R33" s="8"/>
      <c r="S33" s="8"/>
      <c r="T33" s="8"/>
      <c r="U33" s="8"/>
      <c r="V33" s="8"/>
      <c r="W33" s="8"/>
      <c r="X33" s="8"/>
      <c r="Y33" s="8"/>
      <c r="Z33" s="8"/>
      <c r="AA33" s="8"/>
      <c r="AB33" s="8"/>
      <c r="AC33" s="8"/>
      <c r="AD33" s="8"/>
      <c r="AE33" s="8"/>
    </row>
    <row r="34" spans="2:31" ht="15" x14ac:dyDescent="0.2">
      <c r="B34" s="104"/>
      <c r="C34" s="104"/>
      <c r="D34" s="104"/>
      <c r="E34" s="104"/>
      <c r="F34" s="104"/>
      <c r="G34" s="104"/>
      <c r="H34" s="104"/>
      <c r="I34" s="104"/>
      <c r="J34" s="104"/>
      <c r="K34" s="104"/>
      <c r="L34" s="104"/>
      <c r="M34" s="104"/>
      <c r="N34" s="104"/>
      <c r="O34" s="104"/>
      <c r="P34" s="104"/>
      <c r="Q34" s="104"/>
      <c r="R34" s="8"/>
      <c r="S34" s="8"/>
      <c r="T34" s="8"/>
      <c r="U34" s="8"/>
      <c r="V34" s="8"/>
      <c r="W34" s="8"/>
      <c r="X34" s="8"/>
      <c r="Y34" s="8"/>
      <c r="Z34" s="8"/>
      <c r="AA34" s="8"/>
      <c r="AB34" s="8"/>
      <c r="AC34" s="8"/>
      <c r="AD34" s="8"/>
      <c r="AE34" s="8"/>
    </row>
    <row r="35" spans="2:31" ht="15" x14ac:dyDescent="0.2">
      <c r="B35" s="104"/>
      <c r="C35" s="104"/>
      <c r="D35" s="104"/>
      <c r="E35" s="104"/>
      <c r="F35" s="104"/>
      <c r="G35" s="104"/>
      <c r="H35" s="104"/>
      <c r="I35" s="104"/>
      <c r="J35" s="104"/>
      <c r="K35" s="104"/>
      <c r="L35" s="104"/>
      <c r="M35" s="104"/>
      <c r="N35" s="104"/>
      <c r="O35" s="104"/>
      <c r="P35" s="104"/>
      <c r="Q35" s="104"/>
      <c r="R35" s="8"/>
      <c r="S35" s="8"/>
      <c r="T35" s="8"/>
      <c r="U35" s="8"/>
      <c r="V35" s="8"/>
      <c r="W35" s="8"/>
      <c r="X35" s="8"/>
      <c r="Y35" s="8"/>
      <c r="Z35" s="8"/>
      <c r="AA35" s="8"/>
      <c r="AB35" s="8"/>
      <c r="AC35" s="8"/>
      <c r="AD35" s="8"/>
      <c r="AE35" s="8"/>
    </row>
    <row r="36" spans="2:31" ht="15.75" x14ac:dyDescent="0.25">
      <c r="B36" s="104"/>
      <c r="C36" s="104"/>
      <c r="D36" s="104"/>
      <c r="E36" s="227" t="s">
        <v>145</v>
      </c>
      <c r="F36" s="227"/>
      <c r="G36" s="227"/>
      <c r="H36" s="48"/>
      <c r="I36" s="104"/>
      <c r="J36" s="238" t="s">
        <v>135</v>
      </c>
      <c r="K36" s="239"/>
      <c r="L36" s="104"/>
      <c r="M36" s="104"/>
      <c r="N36" s="104"/>
      <c r="O36" s="104"/>
      <c r="P36" s="104"/>
      <c r="Q36" s="104"/>
      <c r="R36" s="8"/>
      <c r="S36" s="8"/>
      <c r="T36" s="8"/>
      <c r="U36" s="8"/>
      <c r="V36" s="8"/>
      <c r="W36" s="8"/>
      <c r="X36" s="8"/>
      <c r="Y36" s="8"/>
      <c r="Z36" s="8"/>
      <c r="AA36" s="8"/>
      <c r="AB36" s="8"/>
      <c r="AC36" s="8"/>
      <c r="AD36" s="8"/>
      <c r="AE36" s="8"/>
    </row>
    <row r="37" spans="2:31" ht="15" x14ac:dyDescent="0.2">
      <c r="B37" s="104"/>
      <c r="C37" s="104"/>
      <c r="D37" s="104"/>
      <c r="E37" s="48"/>
      <c r="F37" s="48"/>
      <c r="G37" s="48"/>
      <c r="H37" s="48"/>
      <c r="I37" s="104"/>
      <c r="J37" s="44" t="s">
        <v>143</v>
      </c>
      <c r="K37" s="45" t="s">
        <v>144</v>
      </c>
      <c r="L37" s="104"/>
      <c r="M37" s="104"/>
      <c r="N37" s="104"/>
      <c r="O37" s="104"/>
      <c r="P37" s="104"/>
      <c r="Q37" s="104"/>
      <c r="R37" s="8"/>
      <c r="S37" s="8"/>
      <c r="T37" s="8"/>
      <c r="U37" s="8"/>
      <c r="V37" s="8"/>
      <c r="W37" s="8"/>
      <c r="X37" s="8"/>
      <c r="Y37" s="8"/>
      <c r="Z37" s="8"/>
      <c r="AA37" s="8"/>
      <c r="AB37" s="8"/>
      <c r="AC37" s="8"/>
      <c r="AD37" s="8"/>
      <c r="AE37" s="8"/>
    </row>
    <row r="38" spans="2:31" ht="15" x14ac:dyDescent="0.2">
      <c r="B38" s="104"/>
      <c r="C38" s="104"/>
      <c r="D38" s="104"/>
      <c r="E38" s="226" t="s">
        <v>146</v>
      </c>
      <c r="F38" s="226"/>
      <c r="G38" s="226"/>
      <c r="H38" s="48"/>
      <c r="I38" s="104"/>
      <c r="J38" s="148"/>
      <c r="K38" s="41">
        <f>10*J38</f>
        <v>0</v>
      </c>
      <c r="L38" s="104"/>
      <c r="M38" s="104"/>
      <c r="N38" s="104"/>
      <c r="O38" s="104"/>
      <c r="P38" s="104"/>
      <c r="Q38" s="104"/>
      <c r="R38" s="8"/>
      <c r="S38" s="8"/>
      <c r="T38" s="8"/>
      <c r="U38" s="8"/>
      <c r="V38" s="8"/>
      <c r="W38" s="8"/>
      <c r="X38" s="8"/>
      <c r="Y38" s="8"/>
      <c r="Z38" s="8"/>
      <c r="AA38" s="8"/>
      <c r="AB38" s="8"/>
      <c r="AC38" s="8"/>
      <c r="AD38" s="8"/>
      <c r="AE38" s="8"/>
    </row>
    <row r="39" spans="2:31" ht="15" x14ac:dyDescent="0.2">
      <c r="B39" s="104"/>
      <c r="C39" s="104"/>
      <c r="D39" s="104"/>
      <c r="E39" s="48"/>
      <c r="F39" s="48"/>
      <c r="G39" s="48"/>
      <c r="H39" s="48"/>
      <c r="I39" s="104"/>
      <c r="J39" s="42" t="s">
        <v>144</v>
      </c>
      <c r="K39" s="43" t="s">
        <v>143</v>
      </c>
      <c r="L39" s="104"/>
      <c r="M39" s="104"/>
      <c r="N39" s="104"/>
      <c r="O39" s="104"/>
      <c r="P39" s="104"/>
      <c r="Q39" s="104"/>
      <c r="R39" s="8"/>
      <c r="S39" s="8"/>
      <c r="T39" s="8"/>
      <c r="U39" s="8"/>
      <c r="V39" s="8"/>
      <c r="W39" s="8"/>
      <c r="X39" s="8"/>
      <c r="Y39" s="8"/>
      <c r="Z39" s="8"/>
      <c r="AA39" s="8"/>
      <c r="AB39" s="8"/>
      <c r="AC39" s="8"/>
      <c r="AD39" s="8"/>
      <c r="AE39" s="8"/>
    </row>
    <row r="40" spans="2:31" ht="15" x14ac:dyDescent="0.2">
      <c r="B40" s="104"/>
      <c r="C40" s="104"/>
      <c r="D40" s="104"/>
      <c r="E40" s="226" t="s">
        <v>147</v>
      </c>
      <c r="F40" s="226"/>
      <c r="G40" s="226"/>
      <c r="H40" s="48"/>
      <c r="I40" s="104"/>
      <c r="J40" s="62"/>
      <c r="K40" s="41">
        <f>J40/10</f>
        <v>0</v>
      </c>
      <c r="L40" s="104"/>
      <c r="M40" s="104"/>
      <c r="N40" s="104"/>
      <c r="O40" s="104"/>
      <c r="P40" s="104"/>
      <c r="Q40" s="104"/>
      <c r="R40" s="8"/>
      <c r="S40" s="8"/>
      <c r="T40" s="8"/>
      <c r="U40" s="8"/>
      <c r="V40" s="8"/>
      <c r="W40" s="8"/>
      <c r="X40" s="8"/>
      <c r="Y40" s="8"/>
      <c r="Z40" s="8"/>
      <c r="AA40" s="8"/>
      <c r="AB40" s="8"/>
      <c r="AC40" s="8"/>
      <c r="AD40" s="8"/>
      <c r="AE40" s="8"/>
    </row>
    <row r="41" spans="2:31" ht="15" x14ac:dyDescent="0.2">
      <c r="B41" s="104"/>
      <c r="C41" s="104"/>
      <c r="D41" s="104"/>
      <c r="E41" s="48"/>
      <c r="F41" s="48"/>
      <c r="G41" s="48"/>
      <c r="H41" s="48"/>
      <c r="I41" s="104"/>
      <c r="J41" s="42" t="s">
        <v>141</v>
      </c>
      <c r="K41" s="43" t="s">
        <v>142</v>
      </c>
      <c r="L41" s="104"/>
      <c r="M41" s="104"/>
      <c r="N41" s="104"/>
      <c r="O41" s="104"/>
      <c r="P41" s="104"/>
      <c r="Q41" s="104"/>
      <c r="R41" s="8"/>
      <c r="S41" s="8"/>
      <c r="T41" s="8"/>
      <c r="U41" s="8"/>
      <c r="V41" s="8"/>
      <c r="W41" s="8"/>
      <c r="X41" s="8"/>
      <c r="Y41" s="8"/>
      <c r="Z41" s="8"/>
      <c r="AA41" s="8"/>
      <c r="AB41" s="8"/>
      <c r="AC41" s="8"/>
      <c r="AD41" s="8"/>
      <c r="AE41" s="8"/>
    </row>
    <row r="42" spans="2:31" ht="15" x14ac:dyDescent="0.2">
      <c r="B42" s="104"/>
      <c r="C42" s="104"/>
      <c r="D42" s="104"/>
      <c r="E42" s="226" t="s">
        <v>148</v>
      </c>
      <c r="F42" s="226"/>
      <c r="G42" s="226"/>
      <c r="H42" s="48"/>
      <c r="I42" s="104"/>
      <c r="J42" s="151"/>
      <c r="K42" s="41">
        <f>J42/6.25</f>
        <v>0</v>
      </c>
      <c r="L42" s="104"/>
      <c r="M42" s="104"/>
      <c r="N42" s="104"/>
      <c r="O42" s="104"/>
      <c r="P42" s="104"/>
      <c r="Q42" s="104"/>
      <c r="R42" s="8"/>
      <c r="S42" s="8"/>
      <c r="T42" s="8"/>
      <c r="U42" s="8"/>
      <c r="V42" s="8"/>
      <c r="W42" s="8"/>
      <c r="X42" s="8"/>
      <c r="Y42" s="8"/>
      <c r="Z42" s="8"/>
      <c r="AA42" s="8"/>
      <c r="AB42" s="8"/>
      <c r="AC42" s="8"/>
      <c r="AD42" s="8"/>
      <c r="AE42" s="8"/>
    </row>
    <row r="43" spans="2:31" ht="15" x14ac:dyDescent="0.2">
      <c r="B43" s="104"/>
      <c r="C43" s="104"/>
      <c r="D43" s="104"/>
      <c r="E43" s="48"/>
      <c r="F43" s="48"/>
      <c r="G43" s="48"/>
      <c r="H43" s="48"/>
      <c r="I43" s="104"/>
      <c r="J43" s="42" t="s">
        <v>142</v>
      </c>
      <c r="K43" s="43" t="s">
        <v>141</v>
      </c>
      <c r="L43" s="104"/>
      <c r="M43" s="104"/>
      <c r="N43" s="104"/>
      <c r="O43" s="104"/>
      <c r="P43" s="104"/>
      <c r="Q43" s="104"/>
      <c r="R43" s="8"/>
      <c r="S43" s="8"/>
      <c r="T43" s="8"/>
      <c r="U43" s="8"/>
      <c r="V43" s="8"/>
      <c r="W43" s="8"/>
      <c r="X43" s="8"/>
      <c r="Y43" s="8"/>
      <c r="Z43" s="8"/>
      <c r="AA43" s="8"/>
      <c r="AB43" s="8"/>
      <c r="AC43" s="8"/>
      <c r="AD43" s="8"/>
      <c r="AE43" s="8"/>
    </row>
    <row r="44" spans="2:31" ht="15" x14ac:dyDescent="0.2">
      <c r="B44" s="104"/>
      <c r="C44" s="104"/>
      <c r="D44" s="104"/>
      <c r="E44" s="226" t="s">
        <v>149</v>
      </c>
      <c r="F44" s="226"/>
      <c r="G44" s="226"/>
      <c r="H44" s="48"/>
      <c r="I44" s="104"/>
      <c r="J44" s="62"/>
      <c r="K44" s="41">
        <f>J44*6.25</f>
        <v>0</v>
      </c>
      <c r="L44" s="104"/>
      <c r="M44" s="104"/>
      <c r="N44" s="104"/>
      <c r="O44" s="104"/>
      <c r="P44" s="104"/>
      <c r="Q44" s="104"/>
      <c r="R44" s="8"/>
      <c r="S44" s="8"/>
      <c r="T44" s="8"/>
      <c r="U44" s="8"/>
      <c r="V44" s="8"/>
      <c r="W44" s="8"/>
      <c r="X44" s="8"/>
      <c r="Y44" s="8"/>
      <c r="Z44" s="8"/>
      <c r="AA44" s="8"/>
      <c r="AB44" s="8"/>
      <c r="AC44" s="8"/>
      <c r="AD44" s="8"/>
      <c r="AE44" s="8"/>
    </row>
    <row r="45" spans="2:31" ht="15" x14ac:dyDescent="0.2">
      <c r="B45" s="104"/>
      <c r="C45" s="104"/>
      <c r="D45" s="104"/>
      <c r="E45" s="8"/>
      <c r="F45" s="8"/>
      <c r="G45" s="8"/>
      <c r="H45" s="48"/>
      <c r="I45" s="104"/>
      <c r="J45" s="42" t="s">
        <v>136</v>
      </c>
      <c r="K45" s="43" t="s">
        <v>137</v>
      </c>
      <c r="L45" s="104"/>
      <c r="M45" s="104"/>
      <c r="N45" s="104"/>
      <c r="O45" s="104"/>
      <c r="P45" s="104"/>
      <c r="Q45" s="104"/>
      <c r="R45" s="8"/>
      <c r="S45" s="8"/>
      <c r="T45" s="8"/>
      <c r="U45" s="8"/>
      <c r="V45" s="8"/>
      <c r="W45" s="8"/>
      <c r="X45" s="8"/>
      <c r="Y45" s="8"/>
      <c r="Z45" s="8"/>
      <c r="AA45" s="8"/>
      <c r="AB45" s="8"/>
      <c r="AC45" s="8"/>
      <c r="AD45" s="8"/>
      <c r="AE45" s="8"/>
    </row>
    <row r="46" spans="2:31" ht="15" x14ac:dyDescent="0.2">
      <c r="B46" s="104"/>
      <c r="C46" s="104"/>
      <c r="D46" s="104"/>
      <c r="E46" s="226" t="s">
        <v>150</v>
      </c>
      <c r="F46" s="226"/>
      <c r="G46" s="226"/>
      <c r="H46" s="48"/>
      <c r="I46" s="104"/>
      <c r="J46" s="62"/>
      <c r="K46" s="41">
        <f>J46/2.29</f>
        <v>0</v>
      </c>
      <c r="L46" s="104"/>
      <c r="M46" s="104"/>
      <c r="N46" s="104"/>
      <c r="O46" s="104"/>
      <c r="P46" s="104"/>
      <c r="Q46" s="104"/>
      <c r="R46" s="8"/>
      <c r="S46" s="8"/>
      <c r="T46" s="8"/>
      <c r="U46" s="8"/>
      <c r="V46" s="8"/>
      <c r="W46" s="8"/>
      <c r="X46" s="8"/>
      <c r="Y46" s="8"/>
      <c r="Z46" s="8"/>
      <c r="AA46" s="8"/>
      <c r="AB46" s="8"/>
      <c r="AC46" s="8"/>
      <c r="AD46" s="8"/>
      <c r="AE46" s="8"/>
    </row>
    <row r="47" spans="2:31" ht="15" x14ac:dyDescent="0.2">
      <c r="B47" s="104"/>
      <c r="C47" s="104"/>
      <c r="D47" s="104"/>
      <c r="E47" s="104"/>
      <c r="F47" s="104"/>
      <c r="G47" s="104"/>
      <c r="H47" s="104"/>
      <c r="I47" s="104"/>
      <c r="J47" s="42" t="s">
        <v>137</v>
      </c>
      <c r="K47" s="43" t="s">
        <v>136</v>
      </c>
      <c r="L47" s="104"/>
      <c r="M47" s="104"/>
      <c r="N47" s="104"/>
      <c r="O47" s="104"/>
      <c r="P47" s="104"/>
      <c r="Q47" s="104"/>
      <c r="R47" s="8"/>
      <c r="S47" s="8"/>
      <c r="T47" s="8"/>
      <c r="U47" s="8"/>
      <c r="V47" s="8"/>
      <c r="W47" s="8"/>
      <c r="X47" s="8"/>
      <c r="Y47" s="8"/>
      <c r="Z47" s="8"/>
      <c r="AA47" s="8"/>
      <c r="AB47" s="8"/>
      <c r="AC47" s="8"/>
      <c r="AD47" s="8"/>
      <c r="AE47" s="8"/>
    </row>
    <row r="48" spans="2:31" ht="15" x14ac:dyDescent="0.2">
      <c r="B48" s="104"/>
      <c r="C48" s="104"/>
      <c r="D48" s="104"/>
      <c r="E48" s="104"/>
      <c r="F48" s="104"/>
      <c r="G48" s="104"/>
      <c r="H48" s="104"/>
      <c r="I48" s="104"/>
      <c r="J48" s="62"/>
      <c r="K48" s="41">
        <f>J48*2.29</f>
        <v>0</v>
      </c>
      <c r="L48" s="104"/>
      <c r="M48" s="104"/>
      <c r="N48" s="104"/>
      <c r="O48" s="104"/>
      <c r="P48" s="104"/>
      <c r="Q48" s="104"/>
      <c r="R48" s="8"/>
      <c r="S48" s="8"/>
      <c r="T48" s="8"/>
      <c r="U48" s="8"/>
      <c r="V48" s="8"/>
      <c r="W48" s="8"/>
      <c r="X48" s="8"/>
      <c r="Y48" s="8"/>
      <c r="Z48" s="8"/>
      <c r="AA48" s="8"/>
      <c r="AB48" s="8"/>
      <c r="AC48" s="8"/>
      <c r="AD48" s="8"/>
      <c r="AE48" s="8"/>
    </row>
    <row r="49" spans="2:31" ht="15" x14ac:dyDescent="0.2">
      <c r="B49" s="104"/>
      <c r="C49" s="104"/>
      <c r="D49" s="104"/>
      <c r="E49" s="104"/>
      <c r="F49" s="104"/>
      <c r="G49" s="104"/>
      <c r="H49" s="104"/>
      <c r="I49" s="104"/>
      <c r="J49" s="42" t="s">
        <v>138</v>
      </c>
      <c r="K49" s="43" t="s">
        <v>139</v>
      </c>
      <c r="L49" s="104"/>
      <c r="M49" s="104"/>
      <c r="N49" s="104"/>
      <c r="O49" s="104"/>
      <c r="P49" s="104"/>
      <c r="Q49" s="104"/>
      <c r="R49" s="8"/>
      <c r="S49" s="8"/>
      <c r="T49" s="8"/>
      <c r="U49" s="8"/>
      <c r="V49" s="8"/>
      <c r="W49" s="8"/>
      <c r="X49" s="8"/>
      <c r="Y49" s="8"/>
      <c r="Z49" s="8"/>
      <c r="AA49" s="8"/>
      <c r="AB49" s="8"/>
      <c r="AC49" s="8"/>
      <c r="AD49" s="8"/>
      <c r="AE49" s="8"/>
    </row>
    <row r="50" spans="2:31" ht="15" x14ac:dyDescent="0.2">
      <c r="B50" s="104"/>
      <c r="C50" s="104"/>
      <c r="D50" s="104"/>
      <c r="E50" s="104"/>
      <c r="F50" s="104"/>
      <c r="G50" s="104"/>
      <c r="H50" s="104"/>
      <c r="I50" s="104"/>
      <c r="J50" s="62"/>
      <c r="K50" s="41">
        <f>J50/1.21</f>
        <v>0</v>
      </c>
      <c r="L50" s="104"/>
      <c r="M50" s="104"/>
      <c r="N50" s="104"/>
      <c r="O50" s="104"/>
      <c r="P50" s="104"/>
      <c r="Q50" s="104"/>
      <c r="R50" s="8"/>
      <c r="S50" s="8"/>
      <c r="T50" s="8"/>
      <c r="U50" s="8"/>
      <c r="V50" s="8"/>
      <c r="W50" s="8"/>
      <c r="X50" s="8"/>
      <c r="Y50" s="8"/>
      <c r="Z50" s="8"/>
      <c r="AA50" s="8"/>
      <c r="AB50" s="8"/>
      <c r="AC50" s="8"/>
      <c r="AD50" s="8"/>
      <c r="AE50" s="8"/>
    </row>
    <row r="51" spans="2:31" ht="15" x14ac:dyDescent="0.2">
      <c r="B51" s="104"/>
      <c r="C51" s="104"/>
      <c r="D51" s="104"/>
      <c r="E51" s="104"/>
      <c r="F51" s="104"/>
      <c r="G51" s="104"/>
      <c r="H51" s="104"/>
      <c r="I51" s="104"/>
      <c r="J51" s="42" t="s">
        <v>139</v>
      </c>
      <c r="K51" s="43" t="s">
        <v>140</v>
      </c>
      <c r="L51" s="104"/>
      <c r="M51" s="104"/>
      <c r="N51" s="104"/>
      <c r="O51" s="104"/>
      <c r="P51" s="104"/>
      <c r="Q51" s="104"/>
      <c r="R51" s="8"/>
      <c r="S51" s="8"/>
      <c r="T51" s="8"/>
      <c r="U51" s="8"/>
      <c r="V51" s="8"/>
      <c r="W51" s="8"/>
      <c r="X51" s="8"/>
      <c r="Y51" s="8"/>
      <c r="Z51" s="8"/>
      <c r="AA51" s="8"/>
      <c r="AB51" s="8"/>
      <c r="AC51" s="8"/>
      <c r="AD51" s="8"/>
      <c r="AE51" s="8"/>
    </row>
    <row r="52" spans="2:31" ht="15" x14ac:dyDescent="0.2">
      <c r="B52" s="104"/>
      <c r="C52" s="104"/>
      <c r="D52" s="104"/>
      <c r="E52" s="104"/>
      <c r="F52" s="104"/>
      <c r="G52" s="104"/>
      <c r="H52" s="104"/>
      <c r="I52" s="104"/>
      <c r="J52" s="62"/>
      <c r="K52" s="41">
        <f>J52*1.21</f>
        <v>0</v>
      </c>
      <c r="L52" s="104"/>
      <c r="M52" s="104"/>
      <c r="N52" s="104"/>
      <c r="O52" s="104"/>
      <c r="P52" s="104"/>
      <c r="Q52" s="104"/>
      <c r="R52" s="8"/>
      <c r="S52" s="8"/>
      <c r="T52" s="8"/>
      <c r="U52" s="8"/>
      <c r="V52" s="8"/>
      <c r="W52" s="8"/>
      <c r="X52" s="8"/>
      <c r="Y52" s="8"/>
      <c r="Z52" s="8"/>
      <c r="AA52" s="8"/>
      <c r="AB52" s="8"/>
      <c r="AC52" s="8"/>
      <c r="AD52" s="8"/>
      <c r="AE52" s="8"/>
    </row>
    <row r="53" spans="2:31" ht="15.75" thickBot="1" x14ac:dyDescent="0.25">
      <c r="B53" s="104"/>
      <c r="C53" s="104"/>
      <c r="D53" s="104"/>
      <c r="E53" s="104"/>
      <c r="F53" s="104"/>
      <c r="G53" s="104"/>
      <c r="H53" s="104"/>
      <c r="I53" s="104"/>
      <c r="J53" s="104"/>
      <c r="K53" s="104"/>
      <c r="L53" s="104"/>
      <c r="M53" s="104"/>
      <c r="N53" s="104"/>
      <c r="O53" s="104"/>
      <c r="P53" s="104"/>
      <c r="Q53" s="104"/>
      <c r="R53" s="8"/>
      <c r="S53" s="8"/>
      <c r="T53" s="8"/>
      <c r="U53" s="8"/>
      <c r="V53" s="8"/>
      <c r="W53" s="8"/>
      <c r="X53" s="8"/>
      <c r="Y53" s="8"/>
      <c r="Z53" s="8"/>
      <c r="AA53" s="8"/>
      <c r="AB53" s="8"/>
      <c r="AC53" s="8"/>
      <c r="AD53" s="8"/>
      <c r="AE53" s="8"/>
    </row>
    <row r="54" spans="2:31" ht="21" thickBot="1" x14ac:dyDescent="0.35">
      <c r="B54" s="228" t="s">
        <v>285</v>
      </c>
      <c r="C54" s="229"/>
      <c r="D54" s="229"/>
      <c r="E54" s="229"/>
      <c r="F54" s="229"/>
      <c r="G54" s="229"/>
      <c r="H54" s="229"/>
      <c r="I54" s="229"/>
      <c r="J54" s="229"/>
      <c r="K54" s="229"/>
      <c r="L54" s="229"/>
      <c r="M54" s="229"/>
      <c r="N54" s="229"/>
      <c r="O54" s="229"/>
      <c r="P54" s="229"/>
      <c r="Q54" s="230"/>
      <c r="R54" s="8"/>
      <c r="S54" s="8"/>
      <c r="T54" s="8"/>
      <c r="U54" s="8"/>
      <c r="V54" s="8"/>
      <c r="W54" s="8"/>
      <c r="X54" s="8"/>
      <c r="Y54" s="8"/>
      <c r="Z54" s="8"/>
      <c r="AA54" s="8"/>
      <c r="AB54" s="8"/>
      <c r="AC54" s="8"/>
      <c r="AD54" s="8"/>
      <c r="AE54" s="8"/>
    </row>
    <row r="55" spans="2:31" ht="15" x14ac:dyDescent="0.2">
      <c r="B55" s="104"/>
      <c r="C55" s="104"/>
      <c r="D55" s="104"/>
      <c r="E55" s="104"/>
      <c r="F55" s="104"/>
      <c r="G55" s="104"/>
      <c r="H55" s="104"/>
      <c r="I55" s="104"/>
      <c r="J55" s="104"/>
      <c r="K55" s="104"/>
      <c r="L55" s="104"/>
      <c r="M55" s="104"/>
      <c r="N55" s="104"/>
      <c r="O55" s="104"/>
      <c r="P55" s="104"/>
      <c r="Q55" s="104"/>
      <c r="R55" s="8"/>
      <c r="S55" s="8"/>
      <c r="T55" s="8"/>
      <c r="U55" s="8"/>
      <c r="V55" s="8"/>
      <c r="W55" s="8"/>
      <c r="X55" s="8"/>
      <c r="Y55" s="8"/>
      <c r="Z55" s="8"/>
      <c r="AA55" s="8"/>
      <c r="AB55" s="8"/>
      <c r="AC55" s="8"/>
      <c r="AD55" s="8"/>
      <c r="AE55" s="8"/>
    </row>
    <row r="56" spans="2:31" ht="15" x14ac:dyDescent="0.2">
      <c r="B56" s="104"/>
      <c r="C56" s="104"/>
      <c r="D56" s="104" t="s">
        <v>28</v>
      </c>
      <c r="E56" s="173" t="s">
        <v>246</v>
      </c>
      <c r="F56" s="104"/>
      <c r="G56" s="104"/>
      <c r="H56" s="104"/>
      <c r="I56" s="104"/>
      <c r="J56" s="104"/>
      <c r="K56" s="104"/>
      <c r="L56" s="104"/>
      <c r="M56" s="104"/>
      <c r="N56" s="104"/>
      <c r="O56" s="104"/>
      <c r="P56" s="104"/>
      <c r="Q56" s="104"/>
      <c r="R56" s="8"/>
      <c r="S56" s="8"/>
      <c r="T56" s="8"/>
      <c r="U56" s="8"/>
      <c r="V56" s="8"/>
      <c r="W56" s="8"/>
      <c r="X56" s="8"/>
      <c r="Y56" s="8"/>
      <c r="Z56" s="8"/>
      <c r="AA56" s="8"/>
      <c r="AB56" s="8"/>
      <c r="AC56" s="8"/>
      <c r="AD56" s="8"/>
      <c r="AE56" s="8"/>
    </row>
    <row r="57" spans="2:31" ht="15" x14ac:dyDescent="0.2">
      <c r="B57" s="104"/>
      <c r="C57" s="104"/>
      <c r="D57" s="104" t="s">
        <v>2</v>
      </c>
      <c r="E57" s="104" t="s">
        <v>248</v>
      </c>
      <c r="F57" s="104"/>
      <c r="G57" s="104"/>
      <c r="H57" s="104"/>
      <c r="I57" s="104"/>
      <c r="J57" s="104"/>
      <c r="K57" s="104"/>
      <c r="L57" s="104"/>
      <c r="M57" s="170"/>
      <c r="N57" s="104"/>
      <c r="O57" s="104"/>
      <c r="P57" s="104"/>
      <c r="Q57" s="104"/>
      <c r="R57" s="8"/>
      <c r="S57" s="8"/>
      <c r="T57" s="8"/>
      <c r="U57" s="8"/>
      <c r="V57" s="8"/>
      <c r="W57" s="8"/>
      <c r="X57" s="8"/>
      <c r="Y57" s="8"/>
      <c r="Z57" s="8"/>
      <c r="AA57" s="8"/>
      <c r="AB57" s="8"/>
      <c r="AC57" s="8"/>
      <c r="AD57" s="8"/>
      <c r="AE57" s="8"/>
    </row>
    <row r="58" spans="2:31" ht="19.5" x14ac:dyDescent="0.35">
      <c r="B58" s="104"/>
      <c r="C58" s="104"/>
      <c r="D58" s="104" t="s">
        <v>11</v>
      </c>
      <c r="E58" s="104" t="s">
        <v>247</v>
      </c>
      <c r="F58" s="104"/>
      <c r="G58" s="104"/>
      <c r="H58" s="104"/>
      <c r="I58" s="104"/>
      <c r="J58" s="104"/>
      <c r="K58" s="104" t="s">
        <v>277</v>
      </c>
      <c r="L58" s="173" t="s">
        <v>278</v>
      </c>
      <c r="M58" s="8"/>
      <c r="N58" s="104"/>
      <c r="O58" s="104"/>
      <c r="P58" s="104"/>
      <c r="Q58" s="104"/>
      <c r="R58" s="8"/>
      <c r="S58" s="8"/>
      <c r="T58" s="8"/>
      <c r="U58" s="8"/>
      <c r="V58" s="8"/>
      <c r="W58" s="8"/>
      <c r="X58" s="8"/>
      <c r="Y58" s="8"/>
      <c r="Z58" s="8"/>
      <c r="AA58" s="8"/>
      <c r="AB58" s="8"/>
      <c r="AC58" s="8"/>
      <c r="AD58" s="8"/>
      <c r="AE58" s="8"/>
    </row>
    <row r="59" spans="2:31" ht="19.5" x14ac:dyDescent="0.35">
      <c r="B59" s="104"/>
      <c r="C59" s="104"/>
      <c r="D59" s="104" t="s">
        <v>12</v>
      </c>
      <c r="E59" s="104" t="s">
        <v>249</v>
      </c>
      <c r="F59" s="104"/>
      <c r="G59" s="104" t="s">
        <v>254</v>
      </c>
      <c r="H59" s="104"/>
      <c r="I59" s="104"/>
      <c r="J59" s="104"/>
      <c r="K59" s="104" t="s">
        <v>280</v>
      </c>
      <c r="L59" s="173" t="s">
        <v>279</v>
      </c>
      <c r="M59" s="8"/>
      <c r="N59" s="104"/>
      <c r="O59" s="104"/>
      <c r="P59" s="104"/>
      <c r="Q59" s="104"/>
      <c r="R59" s="8"/>
      <c r="S59" s="8"/>
      <c r="T59" s="8"/>
      <c r="U59" s="8"/>
      <c r="V59" s="8"/>
      <c r="W59" s="8"/>
      <c r="X59" s="8"/>
      <c r="Y59" s="8"/>
      <c r="Z59" s="8"/>
      <c r="AA59" s="8"/>
      <c r="AB59" s="8"/>
      <c r="AC59" s="8"/>
      <c r="AD59" s="8"/>
      <c r="AE59" s="8"/>
    </row>
    <row r="60" spans="2:31" ht="15" x14ac:dyDescent="0.2">
      <c r="B60" s="104"/>
      <c r="C60" s="104"/>
      <c r="D60" s="104" t="s">
        <v>13</v>
      </c>
      <c r="E60" s="104" t="s">
        <v>120</v>
      </c>
      <c r="F60" s="104"/>
      <c r="G60" s="104"/>
      <c r="H60" s="104"/>
      <c r="I60" s="104"/>
      <c r="J60" s="104"/>
      <c r="K60" s="104" t="s">
        <v>6</v>
      </c>
      <c r="L60" s="173" t="s">
        <v>281</v>
      </c>
      <c r="M60" s="104"/>
      <c r="N60" s="104"/>
      <c r="O60" s="104"/>
      <c r="P60" s="104"/>
      <c r="Q60" s="104"/>
      <c r="R60" s="8"/>
      <c r="S60" s="8"/>
      <c r="T60" s="8"/>
      <c r="U60" s="8"/>
      <c r="V60" s="8"/>
      <c r="W60" s="8"/>
      <c r="X60" s="8"/>
      <c r="Y60" s="8"/>
      <c r="Z60" s="8"/>
      <c r="AA60" s="8"/>
      <c r="AB60" s="8"/>
      <c r="AC60" s="8"/>
      <c r="AD60" s="8"/>
      <c r="AE60" s="8"/>
    </row>
    <row r="61" spans="2:31" ht="15" x14ac:dyDescent="0.2">
      <c r="B61" s="104"/>
      <c r="C61" s="104"/>
      <c r="D61" s="104" t="s">
        <v>7</v>
      </c>
      <c r="E61" s="104" t="s">
        <v>121</v>
      </c>
      <c r="F61" s="104"/>
      <c r="G61" s="104"/>
      <c r="H61" s="104"/>
      <c r="I61" s="104"/>
      <c r="J61" s="104"/>
      <c r="K61" s="104"/>
      <c r="L61" s="104"/>
      <c r="M61" s="104"/>
      <c r="N61" s="104"/>
      <c r="O61" s="104"/>
      <c r="P61" s="104"/>
      <c r="Q61" s="104"/>
      <c r="R61" s="8"/>
      <c r="S61" s="8"/>
      <c r="T61" s="8"/>
      <c r="U61" s="8"/>
      <c r="V61" s="8"/>
      <c r="W61" s="8"/>
      <c r="X61" s="8"/>
      <c r="Y61" s="8"/>
      <c r="Z61" s="8"/>
      <c r="AA61" s="8"/>
      <c r="AB61" s="8"/>
      <c r="AC61" s="8"/>
      <c r="AD61" s="8"/>
      <c r="AE61" s="8"/>
    </row>
    <row r="62" spans="2:31" ht="15" x14ac:dyDescent="0.2">
      <c r="B62" s="104"/>
      <c r="C62" s="104"/>
      <c r="D62" s="104" t="s">
        <v>9</v>
      </c>
      <c r="E62" s="104" t="s">
        <v>250</v>
      </c>
      <c r="F62" s="104"/>
      <c r="G62" s="104"/>
      <c r="H62" s="104"/>
      <c r="I62" s="104"/>
      <c r="J62" s="104"/>
      <c r="K62" s="104"/>
      <c r="L62" s="104"/>
      <c r="M62" s="104"/>
      <c r="N62" s="104"/>
      <c r="O62" s="104"/>
      <c r="P62" s="104"/>
      <c r="Q62" s="104"/>
      <c r="R62" s="8"/>
      <c r="S62" s="8"/>
      <c r="T62" s="8"/>
      <c r="U62" s="8"/>
      <c r="V62" s="8"/>
      <c r="W62" s="8"/>
      <c r="X62" s="8"/>
      <c r="Y62" s="8"/>
      <c r="Z62" s="8"/>
      <c r="AA62" s="8"/>
      <c r="AB62" s="8"/>
      <c r="AC62" s="8"/>
      <c r="AD62" s="8"/>
      <c r="AE62" s="8"/>
    </row>
    <row r="63" spans="2:31" ht="15" x14ac:dyDescent="0.2">
      <c r="B63" s="104"/>
      <c r="C63" s="104"/>
      <c r="D63" s="104" t="s">
        <v>0</v>
      </c>
      <c r="E63" s="173" t="s">
        <v>251</v>
      </c>
      <c r="F63" s="104"/>
      <c r="G63" s="104"/>
      <c r="H63" s="104"/>
      <c r="I63" s="104"/>
      <c r="J63" s="104"/>
      <c r="K63" s="104"/>
      <c r="L63" s="104"/>
      <c r="M63" s="104"/>
      <c r="N63" s="104"/>
      <c r="O63" s="104"/>
      <c r="P63" s="104"/>
      <c r="Q63" s="104"/>
      <c r="R63" s="8"/>
      <c r="S63" s="8"/>
      <c r="T63" s="8"/>
      <c r="U63" s="8"/>
      <c r="V63" s="8"/>
      <c r="W63" s="8"/>
      <c r="X63" s="8"/>
      <c r="Y63" s="8"/>
      <c r="Z63" s="8"/>
      <c r="AA63" s="8"/>
      <c r="AB63" s="8"/>
      <c r="AC63" s="8"/>
      <c r="AD63" s="8"/>
      <c r="AE63" s="8"/>
    </row>
    <row r="64" spans="2:31" ht="15" x14ac:dyDescent="0.2">
      <c r="B64" s="104"/>
      <c r="C64" s="104"/>
      <c r="D64" s="104"/>
      <c r="E64" s="104"/>
      <c r="F64" s="104"/>
      <c r="G64" s="104"/>
      <c r="H64" s="104"/>
      <c r="I64" s="104"/>
      <c r="J64" s="104"/>
      <c r="K64" s="104"/>
      <c r="L64" s="104"/>
      <c r="M64" s="104"/>
      <c r="N64" s="104"/>
      <c r="O64" s="104"/>
      <c r="P64" s="104"/>
      <c r="Q64" s="104"/>
      <c r="R64" s="8"/>
      <c r="S64" s="8"/>
      <c r="T64" s="8"/>
      <c r="U64" s="8"/>
      <c r="V64" s="8"/>
      <c r="W64" s="8"/>
      <c r="X64" s="8"/>
      <c r="Y64" s="8"/>
      <c r="Z64" s="8"/>
      <c r="AA64" s="8"/>
      <c r="AB64" s="8"/>
      <c r="AC64" s="8"/>
      <c r="AD64" s="8"/>
      <c r="AE64" s="8"/>
    </row>
    <row r="65" spans="2:31" ht="15" thickBot="1" x14ac:dyDescent="0.25">
      <c r="B65" s="49"/>
      <c r="C65" s="49"/>
      <c r="D65" s="49"/>
      <c r="E65" s="49"/>
      <c r="F65" s="49"/>
      <c r="G65" s="49"/>
      <c r="H65" s="49"/>
      <c r="I65" s="49"/>
      <c r="J65" s="49"/>
      <c r="K65" s="49"/>
      <c r="L65" s="49"/>
      <c r="M65" s="49"/>
      <c r="N65" s="49"/>
      <c r="O65" s="49"/>
      <c r="P65" s="49"/>
      <c r="Q65" s="49"/>
      <c r="R65" s="49"/>
      <c r="S65" s="8"/>
      <c r="T65" s="8"/>
      <c r="U65" s="8"/>
      <c r="V65" s="8"/>
      <c r="W65" s="8"/>
      <c r="X65" s="8"/>
      <c r="Y65" s="8"/>
      <c r="Z65" s="8"/>
      <c r="AA65" s="8"/>
      <c r="AB65" s="8"/>
      <c r="AC65" s="8"/>
      <c r="AD65" s="8"/>
      <c r="AE65" s="8"/>
    </row>
    <row r="66" spans="2:31" ht="21" thickBot="1" x14ac:dyDescent="0.35">
      <c r="B66" s="231" t="s">
        <v>252</v>
      </c>
      <c r="C66" s="232"/>
      <c r="D66" s="232"/>
      <c r="E66" s="232"/>
      <c r="F66" s="232"/>
      <c r="G66" s="232"/>
      <c r="H66" s="232"/>
      <c r="I66" s="232"/>
      <c r="J66" s="232"/>
      <c r="K66" s="232"/>
      <c r="L66" s="232"/>
      <c r="M66" s="232"/>
      <c r="N66" s="232"/>
      <c r="O66" s="232"/>
      <c r="P66" s="232"/>
      <c r="Q66" s="233"/>
      <c r="R66" s="49"/>
      <c r="S66" s="8"/>
      <c r="T66" s="8"/>
      <c r="U66" s="8"/>
      <c r="V66" s="8"/>
      <c r="W66" s="8"/>
      <c r="X66" s="8"/>
      <c r="Y66" s="8"/>
      <c r="Z66" s="8"/>
      <c r="AA66" s="8"/>
      <c r="AB66" s="8"/>
      <c r="AC66" s="8"/>
      <c r="AD66" s="8"/>
      <c r="AE66" s="8"/>
    </row>
    <row r="67" spans="2:31" ht="15" x14ac:dyDescent="0.2">
      <c r="B67" s="46"/>
      <c r="C67" s="49"/>
      <c r="D67" s="49"/>
      <c r="E67" s="49"/>
      <c r="F67" s="49"/>
      <c r="G67" s="49"/>
      <c r="H67" s="49"/>
      <c r="I67" s="49"/>
      <c r="J67" s="49"/>
      <c r="K67" s="49"/>
      <c r="L67" s="49"/>
      <c r="M67" s="49"/>
      <c r="N67" s="49"/>
      <c r="O67" s="49"/>
      <c r="P67" s="49"/>
      <c r="Q67" s="49"/>
      <c r="R67" s="49"/>
      <c r="S67" s="8"/>
      <c r="T67" s="8"/>
      <c r="U67" s="8"/>
      <c r="V67" s="8"/>
      <c r="W67" s="8"/>
      <c r="X67" s="8"/>
      <c r="Y67" s="8"/>
      <c r="Z67" s="8"/>
      <c r="AA67" s="8"/>
      <c r="AB67" s="8"/>
      <c r="AC67" s="8"/>
      <c r="AD67" s="8"/>
      <c r="AE67" s="8"/>
    </row>
    <row r="68" spans="2:31" ht="15" x14ac:dyDescent="0.2">
      <c r="B68" s="224" t="s">
        <v>253</v>
      </c>
      <c r="C68" s="224"/>
      <c r="D68" s="224"/>
      <c r="E68" s="224"/>
      <c r="F68" s="224"/>
      <c r="G68" s="224"/>
      <c r="H68" s="224"/>
      <c r="I68" s="224"/>
      <c r="J68" s="224"/>
      <c r="K68" s="224"/>
      <c r="L68" s="224"/>
      <c r="M68" s="224"/>
      <c r="N68" s="224"/>
      <c r="O68" s="224"/>
      <c r="P68" s="224"/>
      <c r="Q68" s="224"/>
      <c r="R68" s="49"/>
      <c r="S68" s="8"/>
      <c r="T68" s="8"/>
      <c r="U68" s="8"/>
      <c r="V68" s="8"/>
      <c r="W68" s="8"/>
      <c r="X68" s="8"/>
      <c r="Y68" s="8"/>
      <c r="Z68" s="8"/>
      <c r="AA68" s="8"/>
      <c r="AB68" s="8"/>
      <c r="AC68" s="8"/>
      <c r="AD68" s="8"/>
      <c r="AE68" s="8"/>
    </row>
    <row r="69" spans="2:31" ht="15" x14ac:dyDescent="0.2">
      <c r="B69" s="225" t="s">
        <v>213</v>
      </c>
      <c r="C69" s="225"/>
      <c r="D69" s="225"/>
      <c r="E69" s="225"/>
      <c r="F69" s="225"/>
      <c r="G69" s="225"/>
      <c r="H69" s="225"/>
      <c r="I69" s="225"/>
      <c r="J69" s="225"/>
      <c r="K69" s="225"/>
      <c r="L69" s="225"/>
      <c r="M69" s="225"/>
      <c r="N69" s="225"/>
      <c r="O69" s="225"/>
      <c r="P69" s="225"/>
      <c r="Q69" s="225"/>
      <c r="R69" s="49"/>
      <c r="S69" s="8"/>
      <c r="T69" s="8"/>
      <c r="U69" s="8"/>
      <c r="V69" s="8"/>
      <c r="W69" s="8"/>
      <c r="X69" s="8"/>
      <c r="Y69" s="8"/>
      <c r="Z69" s="8"/>
      <c r="AA69" s="8"/>
      <c r="AB69" s="8"/>
      <c r="AC69" s="8"/>
      <c r="AD69" s="8"/>
      <c r="AE69" s="8"/>
    </row>
    <row r="70" spans="2:31" ht="15" x14ac:dyDescent="0.2">
      <c r="B70" s="225" t="s">
        <v>214</v>
      </c>
      <c r="C70" s="225"/>
      <c r="D70" s="225"/>
      <c r="E70" s="225"/>
      <c r="F70" s="225"/>
      <c r="G70" s="225"/>
      <c r="H70" s="225"/>
      <c r="I70" s="225"/>
      <c r="J70" s="225"/>
      <c r="K70" s="225"/>
      <c r="L70" s="225"/>
      <c r="M70" s="225"/>
      <c r="N70" s="225"/>
      <c r="O70" s="225"/>
      <c r="P70" s="225"/>
      <c r="Q70" s="225"/>
      <c r="R70" s="49"/>
      <c r="S70" s="8"/>
      <c r="T70" s="8"/>
      <c r="U70" s="8"/>
      <c r="V70" s="8"/>
      <c r="W70" s="8"/>
      <c r="X70" s="8"/>
      <c r="Y70" s="8"/>
      <c r="Z70" s="8"/>
      <c r="AA70" s="8"/>
      <c r="AB70" s="8"/>
      <c r="AC70" s="8"/>
      <c r="AD70" s="8"/>
      <c r="AE70" s="8"/>
    </row>
    <row r="71" spans="2:31" ht="15" x14ac:dyDescent="0.2">
      <c r="B71" s="46"/>
      <c r="C71" s="49"/>
      <c r="D71" s="49"/>
      <c r="E71" s="49"/>
      <c r="F71" s="49"/>
      <c r="G71" s="49"/>
      <c r="H71" s="49"/>
      <c r="I71" s="49"/>
      <c r="J71" s="49"/>
      <c r="K71" s="49"/>
      <c r="L71" s="49"/>
      <c r="M71" s="49"/>
      <c r="N71" s="49"/>
      <c r="O71" s="49"/>
      <c r="P71" s="49"/>
      <c r="Q71" s="49"/>
      <c r="R71" s="49"/>
      <c r="S71" s="8"/>
      <c r="T71" s="8"/>
      <c r="U71" s="8"/>
      <c r="V71" s="8"/>
      <c r="W71" s="8"/>
      <c r="X71" s="8"/>
      <c r="Y71" s="8"/>
      <c r="Z71" s="8"/>
      <c r="AA71" s="8"/>
      <c r="AB71" s="8"/>
      <c r="AC71" s="8"/>
      <c r="AD71" s="8"/>
      <c r="AE71" s="8"/>
    </row>
    <row r="72" spans="2:31" x14ac:dyDescent="0.2">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row>
    <row r="73" spans="2:31" x14ac:dyDescent="0.2">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row>
    <row r="74" spans="2:31" x14ac:dyDescent="0.2">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row>
    <row r="75" spans="2:31" x14ac:dyDescent="0.2">
      <c r="B75" s="10"/>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row>
    <row r="76" spans="2:31" x14ac:dyDescent="0.2">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row>
    <row r="77" spans="2:31" x14ac:dyDescent="0.2">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row>
    <row r="78" spans="2:31" x14ac:dyDescent="0.2">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2:31" x14ac:dyDescent="0.2">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row>
    <row r="80" spans="2:31" x14ac:dyDescent="0.2">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2:31" x14ac:dyDescent="0.2">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row>
    <row r="82" spans="2:31" x14ac:dyDescent="0.2">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row>
    <row r="83" spans="2:31" x14ac:dyDescent="0.2">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84" spans="2:31" x14ac:dyDescent="0.2">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row>
    <row r="85" spans="2:31" x14ac:dyDescent="0.2">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row>
    <row r="86" spans="2:31" x14ac:dyDescent="0.2">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2:31" x14ac:dyDescent="0.2">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2:31" x14ac:dyDescent="0.2">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89" spans="2:31" x14ac:dyDescent="0.2">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2:31" x14ac:dyDescent="0.2">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2:31" x14ac:dyDescent="0.2">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2:31" x14ac:dyDescent="0.2">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2:31" x14ac:dyDescent="0.2">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2:31" x14ac:dyDescent="0.2">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pans="2:31" x14ac:dyDescent="0.2">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2:31" x14ac:dyDescent="0.2">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row>
    <row r="97" spans="2:31" x14ac:dyDescent="0.2">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2:31" x14ac:dyDescent="0.2">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2:31" x14ac:dyDescent="0.2">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2:31" x14ac:dyDescent="0.2">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2:31" x14ac:dyDescent="0.2">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2:31" x14ac:dyDescent="0.2">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2:31" x14ac:dyDescent="0.2">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2:31" x14ac:dyDescent="0.2">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05" spans="2:31" x14ac:dyDescent="0.2">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row>
    <row r="106" spans="2:31" x14ac:dyDescent="0.2">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row>
    <row r="107" spans="2:31" x14ac:dyDescent="0.2">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row>
    <row r="108" spans="2:31" x14ac:dyDescent="0.2">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row>
    <row r="109" spans="2:31" x14ac:dyDescent="0.2">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row>
    <row r="110" spans="2:31" x14ac:dyDescent="0.2">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row>
    <row r="111" spans="2:31" x14ac:dyDescent="0.2">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row>
    <row r="112" spans="2:31" x14ac:dyDescent="0.2">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row>
    <row r="113" spans="2:31" x14ac:dyDescent="0.2">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row>
    <row r="114" spans="2:31" x14ac:dyDescent="0.2">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row>
    <row r="115" spans="2:31" x14ac:dyDescent="0.2">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row>
    <row r="116" spans="2:31" x14ac:dyDescent="0.2">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row>
    <row r="117" spans="2:31" x14ac:dyDescent="0.2">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row>
    <row r="118" spans="2:31" x14ac:dyDescent="0.2">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row>
  </sheetData>
  <sheetProtection algorithmName="SHA-512" hashValue="Jch1crec/meuW3oP3hxtA1x2QpdCqcI2r6HqQFuMASRflCvrfgF/lNXFbXufl93RbzYbqq/WGmkdWPWEFZB7lg==" saltValue="mCQLwNdb9B3tNoPv9dVazg==" spinCount="100000" sheet="1" objects="1" scenarios="1"/>
  <mergeCells count="27">
    <mergeCell ref="B19:Q19"/>
    <mergeCell ref="B7:Q7"/>
    <mergeCell ref="B8:Q8"/>
    <mergeCell ref="B12:Q12"/>
    <mergeCell ref="B13:Q13"/>
    <mergeCell ref="B17:Q17"/>
    <mergeCell ref="E36:G36"/>
    <mergeCell ref="B54:Q54"/>
    <mergeCell ref="B66:Q66"/>
    <mergeCell ref="B20:Q20"/>
    <mergeCell ref="B33:Q33"/>
    <mergeCell ref="E38:G38"/>
    <mergeCell ref="E40:G40"/>
    <mergeCell ref="E42:G42"/>
    <mergeCell ref="J36:K36"/>
    <mergeCell ref="B22:Q22"/>
    <mergeCell ref="B24:Q24"/>
    <mergeCell ref="B25:Q25"/>
    <mergeCell ref="B26:Q26"/>
    <mergeCell ref="B27:Q27"/>
    <mergeCell ref="B28:Q28"/>
    <mergeCell ref="B29:Q29"/>
    <mergeCell ref="B68:Q68"/>
    <mergeCell ref="B69:Q69"/>
    <mergeCell ref="B70:Q70"/>
    <mergeCell ref="E44:G44"/>
    <mergeCell ref="E46:G46"/>
  </mergeCells>
  <pageMargins left="0.7" right="0.7" top="0.75" bottom="0.75" header="0.3" footer="0.3"/>
  <pageSetup paperSize="9" orientation="portrait" horizontalDpi="4294967293" verticalDpi="4294967293"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66"/>
  </sheetPr>
  <dimension ref="A1:T119"/>
  <sheetViews>
    <sheetView topLeftCell="B1" workbookViewId="0">
      <selection activeCell="C14" sqref="C14"/>
    </sheetView>
  </sheetViews>
  <sheetFormatPr baseColWidth="10" defaultRowHeight="12.75" x14ac:dyDescent="0.2"/>
  <cols>
    <col min="1" max="1" width="64.28515625" customWidth="1"/>
    <col min="2" max="2" width="31.28515625" customWidth="1"/>
    <col min="3" max="3" width="17.7109375" customWidth="1"/>
    <col min="4" max="8" width="21" customWidth="1"/>
    <col min="9" max="14" width="11.42578125" hidden="1" customWidth="1"/>
    <col min="16" max="16" width="17.5703125" customWidth="1"/>
    <col min="17" max="17" width="19.85546875" customWidth="1"/>
  </cols>
  <sheetData>
    <row r="1" spans="1:20" ht="13.5" thickBot="1" x14ac:dyDescent="0.25">
      <c r="B1" s="8"/>
      <c r="C1" s="8"/>
      <c r="D1" s="8"/>
      <c r="E1" s="8"/>
      <c r="F1" s="8"/>
      <c r="G1" s="8"/>
      <c r="H1" s="8"/>
      <c r="O1" s="8"/>
      <c r="P1" s="8"/>
      <c r="Q1" s="8"/>
      <c r="R1" s="8"/>
      <c r="S1" s="8"/>
      <c r="T1" s="8"/>
    </row>
    <row r="2" spans="1:20" ht="36.75" customHeight="1" thickBot="1" x14ac:dyDescent="0.25">
      <c r="A2" s="8"/>
      <c r="B2" s="244" t="s">
        <v>229</v>
      </c>
      <c r="C2" s="245"/>
      <c r="D2" s="245"/>
      <c r="E2" s="245"/>
      <c r="F2" s="245"/>
      <c r="G2" s="245"/>
      <c r="H2" s="246"/>
      <c r="I2" s="8"/>
      <c r="J2" s="8"/>
      <c r="K2" s="8"/>
      <c r="L2" s="8"/>
      <c r="M2" s="8"/>
      <c r="N2" s="8"/>
      <c r="O2" s="8"/>
      <c r="P2" s="8"/>
      <c r="Q2" s="8"/>
      <c r="R2" s="8"/>
      <c r="S2" s="8"/>
      <c r="T2" s="8"/>
    </row>
    <row r="3" spans="1:20" x14ac:dyDescent="0.2">
      <c r="A3" s="8"/>
      <c r="B3" s="8"/>
      <c r="C3" s="8"/>
      <c r="D3" s="8"/>
      <c r="E3" s="8"/>
      <c r="F3" s="8"/>
      <c r="G3" s="8"/>
      <c r="H3" s="8"/>
      <c r="I3" s="8"/>
      <c r="J3" s="8"/>
      <c r="K3" s="8"/>
      <c r="L3" s="8"/>
      <c r="M3" s="8"/>
      <c r="N3" s="8"/>
      <c r="O3" s="8"/>
      <c r="P3" s="8"/>
      <c r="Q3" s="8"/>
      <c r="R3" s="8"/>
      <c r="S3" s="8"/>
      <c r="T3" s="8"/>
    </row>
    <row r="4" spans="1:20" x14ac:dyDescent="0.2">
      <c r="A4" s="8"/>
      <c r="B4" s="8"/>
      <c r="C4" s="8"/>
      <c r="D4" s="8"/>
      <c r="E4" s="8"/>
      <c r="F4" s="8"/>
      <c r="G4" s="8"/>
      <c r="H4" s="8"/>
      <c r="I4" s="8"/>
      <c r="J4" s="8"/>
      <c r="K4" s="8"/>
      <c r="L4" s="8"/>
      <c r="M4" s="8"/>
      <c r="N4" s="8"/>
      <c r="O4" s="8"/>
      <c r="P4" s="8"/>
      <c r="Q4" s="8"/>
      <c r="R4" s="8"/>
      <c r="S4" s="8"/>
      <c r="T4" s="8"/>
    </row>
    <row r="5" spans="1:20" x14ac:dyDescent="0.2">
      <c r="A5" s="8"/>
      <c r="B5" s="8"/>
      <c r="C5" s="8"/>
      <c r="D5" s="8"/>
      <c r="E5" s="8"/>
      <c r="F5" s="8"/>
      <c r="G5" s="8"/>
      <c r="H5" s="8"/>
      <c r="I5" s="8"/>
      <c r="J5" s="8"/>
      <c r="K5" s="8"/>
      <c r="L5" s="8"/>
      <c r="M5" s="8"/>
      <c r="N5" s="8"/>
      <c r="O5" s="8"/>
      <c r="P5" s="8"/>
      <c r="Q5" s="8"/>
      <c r="R5" s="8"/>
      <c r="S5" s="8"/>
      <c r="T5" s="8"/>
    </row>
    <row r="6" spans="1:20" x14ac:dyDescent="0.2">
      <c r="A6" s="243" t="s">
        <v>258</v>
      </c>
      <c r="B6" s="243"/>
      <c r="C6" s="243"/>
      <c r="D6" s="243"/>
      <c r="E6" s="243"/>
      <c r="F6" s="243"/>
      <c r="G6" s="243"/>
      <c r="H6" s="243"/>
      <c r="I6" s="8"/>
      <c r="J6" s="8"/>
      <c r="K6" s="8"/>
      <c r="L6" s="8"/>
      <c r="M6" s="8"/>
      <c r="N6" s="8"/>
      <c r="O6" s="8"/>
      <c r="P6" s="8"/>
      <c r="Q6" s="8"/>
      <c r="R6" s="8"/>
      <c r="S6" s="8"/>
      <c r="T6" s="8"/>
    </row>
    <row r="7" spans="1:20" x14ac:dyDescent="0.2">
      <c r="A7" s="242" t="s">
        <v>303</v>
      </c>
      <c r="B7" s="242"/>
      <c r="C7" s="242"/>
      <c r="D7" s="242"/>
      <c r="E7" s="242"/>
      <c r="F7" s="242"/>
      <c r="G7" s="242"/>
      <c r="H7" s="242"/>
      <c r="I7" s="8"/>
      <c r="J7" s="8"/>
      <c r="K7" s="8"/>
      <c r="L7" s="8"/>
      <c r="M7" s="8"/>
      <c r="N7" s="8"/>
      <c r="O7" s="8"/>
      <c r="P7" s="8"/>
      <c r="Q7" s="8"/>
      <c r="R7" s="8"/>
      <c r="S7" s="8"/>
      <c r="T7" s="8"/>
    </row>
    <row r="8" spans="1:20" x14ac:dyDescent="0.2">
      <c r="A8" s="69"/>
      <c r="B8" s="8"/>
      <c r="C8" s="8"/>
      <c r="D8" s="8"/>
      <c r="E8" s="8"/>
      <c r="F8" s="8"/>
      <c r="G8" s="8"/>
      <c r="H8" s="8"/>
      <c r="I8" s="8"/>
      <c r="J8" s="8"/>
      <c r="K8" s="8"/>
      <c r="L8" s="8"/>
      <c r="M8" s="8"/>
      <c r="N8" s="8"/>
      <c r="O8" s="8"/>
      <c r="P8" s="8"/>
      <c r="Q8" s="8"/>
      <c r="R8" s="8"/>
      <c r="S8" s="8"/>
      <c r="T8" s="8"/>
    </row>
    <row r="9" spans="1:20" x14ac:dyDescent="0.2">
      <c r="A9" s="69"/>
      <c r="B9" s="8"/>
      <c r="C9" s="8"/>
      <c r="D9" s="8"/>
      <c r="E9" s="8"/>
      <c r="F9" s="8"/>
      <c r="G9" s="8"/>
      <c r="H9" s="8"/>
      <c r="I9" s="8"/>
      <c r="J9" s="8"/>
      <c r="K9" s="8"/>
      <c r="L9" s="8"/>
      <c r="M9" s="8"/>
      <c r="N9" s="8"/>
      <c r="O9" s="8"/>
      <c r="P9" s="8"/>
      <c r="Q9" s="8"/>
      <c r="R9" s="8"/>
      <c r="S9" s="8"/>
      <c r="T9" s="8"/>
    </row>
    <row r="10" spans="1:20" x14ac:dyDescent="0.2">
      <c r="A10" s="41"/>
      <c r="B10" s="37" t="s">
        <v>219</v>
      </c>
      <c r="C10" s="37" t="s">
        <v>113</v>
      </c>
      <c r="D10" s="37" t="s">
        <v>114</v>
      </c>
      <c r="E10" s="37" t="s">
        <v>116</v>
      </c>
      <c r="F10" s="37" t="s">
        <v>117</v>
      </c>
      <c r="G10" s="37" t="s">
        <v>124</v>
      </c>
      <c r="H10" s="37" t="s">
        <v>125</v>
      </c>
      <c r="I10" s="8"/>
      <c r="J10" s="8"/>
      <c r="K10" s="8"/>
      <c r="L10" s="8"/>
      <c r="M10" s="8"/>
      <c r="N10" s="8"/>
      <c r="O10" s="8"/>
      <c r="P10" s="8"/>
      <c r="Q10" s="8"/>
      <c r="R10" s="8"/>
      <c r="S10" s="8"/>
      <c r="T10" s="8"/>
    </row>
    <row r="11" spans="1:20" ht="15" thickBot="1" x14ac:dyDescent="0.25">
      <c r="A11" s="38" t="s">
        <v>115</v>
      </c>
      <c r="B11" s="39">
        <f>SUM(B13:B62)</f>
        <v>589186</v>
      </c>
      <c r="C11" s="40">
        <f>I64/B11*100</f>
        <v>18.66</v>
      </c>
      <c r="D11" s="40">
        <f>J64/$B$11</f>
        <v>4.7890625</v>
      </c>
      <c r="E11" s="40">
        <f>K64/$B$11</f>
        <v>8.2265625</v>
      </c>
      <c r="F11" s="40">
        <f>L64/$B$11</f>
        <v>7.7750000000000004</v>
      </c>
      <c r="G11" s="40">
        <f>M64/$B$11</f>
        <v>16.017187499999999</v>
      </c>
      <c r="H11" s="40">
        <f>N64/$B$11</f>
        <v>107.30581249999999</v>
      </c>
      <c r="I11" s="8"/>
      <c r="J11" s="8"/>
      <c r="K11" s="8"/>
      <c r="L11" s="8"/>
      <c r="M11" s="8"/>
      <c r="N11" s="8"/>
      <c r="O11" s="8"/>
      <c r="P11" s="8"/>
      <c r="Q11" s="8"/>
      <c r="R11" s="8"/>
      <c r="S11" s="8"/>
      <c r="T11" s="8"/>
    </row>
    <row r="12" spans="1:20" x14ac:dyDescent="0.2">
      <c r="A12" s="20" t="s">
        <v>199</v>
      </c>
      <c r="B12" s="37" t="s">
        <v>220</v>
      </c>
      <c r="C12" s="37" t="s">
        <v>113</v>
      </c>
      <c r="D12" s="37" t="s">
        <v>114</v>
      </c>
      <c r="E12" s="37" t="s">
        <v>116</v>
      </c>
      <c r="F12" s="37" t="s">
        <v>117</v>
      </c>
      <c r="G12" s="37" t="s">
        <v>124</v>
      </c>
      <c r="H12" s="37" t="s">
        <v>125</v>
      </c>
      <c r="I12" s="36" t="s">
        <v>28</v>
      </c>
      <c r="J12" s="22" t="s">
        <v>118</v>
      </c>
      <c r="K12" s="37" t="s">
        <v>119</v>
      </c>
      <c r="L12" s="37" t="s">
        <v>120</v>
      </c>
      <c r="M12" s="37" t="s">
        <v>121</v>
      </c>
      <c r="N12" s="37" t="s">
        <v>122</v>
      </c>
      <c r="O12" s="8"/>
      <c r="P12" s="8"/>
      <c r="Q12" s="8"/>
      <c r="R12" s="8"/>
      <c r="S12" s="8"/>
      <c r="T12" s="8"/>
    </row>
    <row r="13" spans="1:20" x14ac:dyDescent="0.2">
      <c r="A13" s="55" t="s">
        <v>305</v>
      </c>
      <c r="B13" s="61">
        <v>589186</v>
      </c>
      <c r="C13" s="207">
        <v>0.18659999999999999</v>
      </c>
      <c r="D13" s="61">
        <v>4.7890625</v>
      </c>
      <c r="E13" s="61">
        <v>8.2265625</v>
      </c>
      <c r="F13" s="61">
        <v>7.7750000000000004</v>
      </c>
      <c r="G13" s="61">
        <v>16.017187499999999</v>
      </c>
      <c r="H13" s="61">
        <v>107.30581249999999</v>
      </c>
      <c r="I13" s="1">
        <f t="shared" ref="I13:I44" si="0">B13*C13</f>
        <v>109942.10759999999</v>
      </c>
      <c r="J13" s="1">
        <f>$B13*D13</f>
        <v>2821648.578125</v>
      </c>
      <c r="K13" s="1">
        <f>$B13*E13</f>
        <v>4846975.453125</v>
      </c>
      <c r="L13" s="1">
        <f>$B13*F13</f>
        <v>4580921.1500000004</v>
      </c>
      <c r="M13" s="1">
        <f>$B13*G13</f>
        <v>9437102.6343749985</v>
      </c>
      <c r="N13" s="1">
        <f>$B13*H13</f>
        <v>63223082.443624996</v>
      </c>
      <c r="O13" s="8"/>
      <c r="P13" s="8"/>
      <c r="Q13" s="8"/>
      <c r="R13" s="8"/>
      <c r="S13" s="8"/>
      <c r="T13" s="8"/>
    </row>
    <row r="14" spans="1:20" x14ac:dyDescent="0.2">
      <c r="A14" s="55"/>
      <c r="B14" s="61"/>
      <c r="C14" s="207"/>
      <c r="D14" s="61"/>
      <c r="E14" s="61"/>
      <c r="F14" s="61"/>
      <c r="G14" s="61"/>
      <c r="H14" s="61"/>
      <c r="I14" s="1">
        <f t="shared" si="0"/>
        <v>0</v>
      </c>
      <c r="J14" s="1">
        <f t="shared" ref="J14:J45" si="1">B14*D14</f>
        <v>0</v>
      </c>
      <c r="K14" s="1">
        <f t="shared" ref="K14:K45" si="2">$B14*E14</f>
        <v>0</v>
      </c>
      <c r="L14" s="1">
        <f t="shared" ref="L14:L45" si="3">$B14*F14</f>
        <v>0</v>
      </c>
      <c r="M14" s="1">
        <f t="shared" ref="M14:M45" si="4">$B14*G14</f>
        <v>0</v>
      </c>
      <c r="N14" s="1">
        <f t="shared" ref="N14:N45" si="5">$B14*H14</f>
        <v>0</v>
      </c>
      <c r="O14" s="8"/>
      <c r="P14" s="8"/>
      <c r="Q14" s="8"/>
      <c r="R14" s="8"/>
      <c r="S14" s="8"/>
      <c r="T14" s="8"/>
    </row>
    <row r="15" spans="1:20" x14ac:dyDescent="0.2">
      <c r="A15" s="55"/>
      <c r="B15" s="61"/>
      <c r="C15" s="207"/>
      <c r="D15" s="61"/>
      <c r="E15" s="61"/>
      <c r="F15" s="61"/>
      <c r="G15" s="61"/>
      <c r="H15" s="61"/>
      <c r="I15" s="1">
        <f t="shared" si="0"/>
        <v>0</v>
      </c>
      <c r="J15" s="1">
        <f t="shared" si="1"/>
        <v>0</v>
      </c>
      <c r="K15" s="1">
        <f t="shared" si="2"/>
        <v>0</v>
      </c>
      <c r="L15" s="1">
        <f t="shared" si="3"/>
        <v>0</v>
      </c>
      <c r="M15" s="1">
        <f t="shared" si="4"/>
        <v>0</v>
      </c>
      <c r="N15" s="1">
        <f t="shared" si="5"/>
        <v>0</v>
      </c>
      <c r="O15" s="8"/>
      <c r="P15" s="8"/>
      <c r="Q15" s="8"/>
      <c r="R15" s="8"/>
      <c r="S15" s="8"/>
      <c r="T15" s="8"/>
    </row>
    <row r="16" spans="1:20" x14ac:dyDescent="0.2">
      <c r="A16" s="55"/>
      <c r="B16" s="61"/>
      <c r="C16" s="207"/>
      <c r="D16" s="61"/>
      <c r="E16" s="61"/>
      <c r="F16" s="61"/>
      <c r="G16" s="61"/>
      <c r="H16" s="61"/>
      <c r="I16" s="1">
        <f t="shared" si="0"/>
        <v>0</v>
      </c>
      <c r="J16" s="1">
        <f t="shared" si="1"/>
        <v>0</v>
      </c>
      <c r="K16" s="1">
        <f t="shared" si="2"/>
        <v>0</v>
      </c>
      <c r="L16" s="1">
        <f t="shared" si="3"/>
        <v>0</v>
      </c>
      <c r="M16" s="1">
        <f t="shared" si="4"/>
        <v>0</v>
      </c>
      <c r="N16" s="1">
        <f t="shared" si="5"/>
        <v>0</v>
      </c>
      <c r="O16" s="8"/>
      <c r="P16" s="8"/>
      <c r="Q16" s="8"/>
      <c r="R16" s="8"/>
      <c r="S16" s="8"/>
      <c r="T16" s="8"/>
    </row>
    <row r="17" spans="1:20" x14ac:dyDescent="0.2">
      <c r="A17" s="55"/>
      <c r="B17" s="61"/>
      <c r="C17" s="207"/>
      <c r="D17" s="61"/>
      <c r="E17" s="61"/>
      <c r="F17" s="61"/>
      <c r="G17" s="61"/>
      <c r="H17" s="61"/>
      <c r="I17" s="1">
        <f t="shared" si="0"/>
        <v>0</v>
      </c>
      <c r="J17" s="1">
        <f t="shared" si="1"/>
        <v>0</v>
      </c>
      <c r="K17" s="1">
        <f t="shared" si="2"/>
        <v>0</v>
      </c>
      <c r="L17" s="1">
        <f t="shared" si="3"/>
        <v>0</v>
      </c>
      <c r="M17" s="1">
        <f t="shared" si="4"/>
        <v>0</v>
      </c>
      <c r="N17" s="1">
        <f t="shared" si="5"/>
        <v>0</v>
      </c>
      <c r="O17" s="8"/>
      <c r="P17" s="8"/>
      <c r="Q17" s="8"/>
      <c r="R17" s="8"/>
      <c r="S17" s="8"/>
      <c r="T17" s="8"/>
    </row>
    <row r="18" spans="1:20" x14ac:dyDescent="0.2">
      <c r="A18" s="55"/>
      <c r="B18" s="61"/>
      <c r="C18" s="207"/>
      <c r="D18" s="61"/>
      <c r="E18" s="61"/>
      <c r="F18" s="61"/>
      <c r="G18" s="61"/>
      <c r="H18" s="61"/>
      <c r="I18" s="1">
        <f t="shared" si="0"/>
        <v>0</v>
      </c>
      <c r="J18" s="1">
        <f t="shared" si="1"/>
        <v>0</v>
      </c>
      <c r="K18" s="1">
        <f t="shared" si="2"/>
        <v>0</v>
      </c>
      <c r="L18" s="1">
        <f t="shared" si="3"/>
        <v>0</v>
      </c>
      <c r="M18" s="1">
        <f t="shared" si="4"/>
        <v>0</v>
      </c>
      <c r="N18" s="1">
        <f t="shared" si="5"/>
        <v>0</v>
      </c>
      <c r="O18" s="8"/>
      <c r="P18" s="8"/>
      <c r="Q18" s="8"/>
      <c r="R18" s="8"/>
      <c r="S18" s="8"/>
      <c r="T18" s="8"/>
    </row>
    <row r="19" spans="1:20" x14ac:dyDescent="0.2">
      <c r="A19" s="55"/>
      <c r="B19" s="61"/>
      <c r="C19" s="207"/>
      <c r="D19" s="61"/>
      <c r="E19" s="61"/>
      <c r="F19" s="61"/>
      <c r="G19" s="61"/>
      <c r="H19" s="61"/>
      <c r="I19" s="1">
        <f t="shared" si="0"/>
        <v>0</v>
      </c>
      <c r="J19" s="1">
        <f t="shared" si="1"/>
        <v>0</v>
      </c>
      <c r="K19" s="1">
        <f t="shared" si="2"/>
        <v>0</v>
      </c>
      <c r="L19" s="1">
        <f t="shared" si="3"/>
        <v>0</v>
      </c>
      <c r="M19" s="1">
        <f t="shared" si="4"/>
        <v>0</v>
      </c>
      <c r="N19" s="1">
        <f t="shared" si="5"/>
        <v>0</v>
      </c>
      <c r="O19" s="8"/>
      <c r="P19" s="8"/>
      <c r="Q19" s="8"/>
      <c r="R19" s="8"/>
      <c r="S19" s="8"/>
      <c r="T19" s="8"/>
    </row>
    <row r="20" spans="1:20" x14ac:dyDescent="0.2">
      <c r="A20" s="55"/>
      <c r="B20" s="61"/>
      <c r="C20" s="207"/>
      <c r="D20" s="61"/>
      <c r="E20" s="61"/>
      <c r="F20" s="61"/>
      <c r="G20" s="61"/>
      <c r="H20" s="61"/>
      <c r="I20" s="1">
        <f t="shared" si="0"/>
        <v>0</v>
      </c>
      <c r="J20" s="1">
        <f t="shared" si="1"/>
        <v>0</v>
      </c>
      <c r="K20" s="1">
        <f t="shared" si="2"/>
        <v>0</v>
      </c>
      <c r="L20" s="1">
        <f t="shared" si="3"/>
        <v>0</v>
      </c>
      <c r="M20" s="1">
        <f t="shared" si="4"/>
        <v>0</v>
      </c>
      <c r="N20" s="1">
        <f t="shared" si="5"/>
        <v>0</v>
      </c>
      <c r="O20" s="8"/>
      <c r="P20" s="8"/>
      <c r="Q20" s="8"/>
      <c r="R20" s="8"/>
      <c r="S20" s="8"/>
      <c r="T20" s="8"/>
    </row>
    <row r="21" spans="1:20" x14ac:dyDescent="0.2">
      <c r="A21" s="55"/>
      <c r="B21" s="61"/>
      <c r="C21" s="207"/>
      <c r="D21" s="61"/>
      <c r="E21" s="55"/>
      <c r="F21" s="61"/>
      <c r="G21" s="61"/>
      <c r="H21" s="61"/>
      <c r="I21" s="1">
        <f t="shared" si="0"/>
        <v>0</v>
      </c>
      <c r="J21" s="1">
        <f t="shared" si="1"/>
        <v>0</v>
      </c>
      <c r="K21" s="1">
        <f t="shared" si="2"/>
        <v>0</v>
      </c>
      <c r="L21" s="1">
        <f t="shared" si="3"/>
        <v>0</v>
      </c>
      <c r="M21" s="1">
        <f t="shared" si="4"/>
        <v>0</v>
      </c>
      <c r="N21" s="1">
        <f t="shared" si="5"/>
        <v>0</v>
      </c>
      <c r="O21" s="8"/>
      <c r="P21" s="8"/>
      <c r="Q21" s="8"/>
      <c r="R21" s="8"/>
      <c r="S21" s="8"/>
      <c r="T21" s="8"/>
    </row>
    <row r="22" spans="1:20" x14ac:dyDescent="0.2">
      <c r="A22" s="55"/>
      <c r="B22" s="61"/>
      <c r="C22" s="207"/>
      <c r="D22" s="61"/>
      <c r="E22" s="61"/>
      <c r="F22" s="61"/>
      <c r="G22" s="61"/>
      <c r="H22" s="61"/>
      <c r="I22" s="1">
        <f t="shared" si="0"/>
        <v>0</v>
      </c>
      <c r="J22" s="1">
        <f t="shared" si="1"/>
        <v>0</v>
      </c>
      <c r="K22" s="1">
        <f t="shared" si="2"/>
        <v>0</v>
      </c>
      <c r="L22" s="1">
        <f t="shared" si="3"/>
        <v>0</v>
      </c>
      <c r="M22" s="1">
        <f t="shared" si="4"/>
        <v>0</v>
      </c>
      <c r="N22" s="1">
        <f t="shared" si="5"/>
        <v>0</v>
      </c>
      <c r="O22" s="8"/>
      <c r="P22" s="8"/>
      <c r="Q22" s="8"/>
      <c r="R22" s="8"/>
      <c r="S22" s="8"/>
      <c r="T22" s="8"/>
    </row>
    <row r="23" spans="1:20" x14ac:dyDescent="0.2">
      <c r="A23" s="55"/>
      <c r="B23" s="61"/>
      <c r="C23" s="207"/>
      <c r="D23" s="61"/>
      <c r="E23" s="61"/>
      <c r="F23" s="61"/>
      <c r="G23" s="61"/>
      <c r="H23" s="61"/>
      <c r="I23" s="1">
        <f t="shared" si="0"/>
        <v>0</v>
      </c>
      <c r="J23" s="1">
        <f t="shared" si="1"/>
        <v>0</v>
      </c>
      <c r="K23" s="1">
        <f t="shared" si="2"/>
        <v>0</v>
      </c>
      <c r="L23" s="1">
        <f t="shared" si="3"/>
        <v>0</v>
      </c>
      <c r="M23" s="1">
        <f t="shared" si="4"/>
        <v>0</v>
      </c>
      <c r="N23" s="1">
        <f t="shared" si="5"/>
        <v>0</v>
      </c>
      <c r="O23" s="8"/>
      <c r="P23" s="8"/>
      <c r="Q23" s="8"/>
      <c r="R23" s="8"/>
      <c r="S23" s="8"/>
      <c r="T23" s="8"/>
    </row>
    <row r="24" spans="1:20" x14ac:dyDescent="0.2">
      <c r="A24" s="55"/>
      <c r="B24" s="61"/>
      <c r="C24" s="207"/>
      <c r="D24" s="61"/>
      <c r="E24" s="61"/>
      <c r="F24" s="61"/>
      <c r="G24" s="61"/>
      <c r="H24" s="61"/>
      <c r="I24" s="1">
        <f t="shared" si="0"/>
        <v>0</v>
      </c>
      <c r="J24" s="1">
        <f t="shared" si="1"/>
        <v>0</v>
      </c>
      <c r="K24" s="1">
        <f t="shared" si="2"/>
        <v>0</v>
      </c>
      <c r="L24" s="1">
        <f t="shared" si="3"/>
        <v>0</v>
      </c>
      <c r="M24" s="1">
        <f t="shared" si="4"/>
        <v>0</v>
      </c>
      <c r="N24" s="1">
        <f t="shared" si="5"/>
        <v>0</v>
      </c>
      <c r="O24" s="8"/>
      <c r="P24" s="8"/>
      <c r="Q24" s="8"/>
      <c r="R24" s="8"/>
      <c r="S24" s="8"/>
      <c r="T24" s="8"/>
    </row>
    <row r="25" spans="1:20" x14ac:dyDescent="0.2">
      <c r="A25" s="55"/>
      <c r="B25" s="61"/>
      <c r="C25" s="207"/>
      <c r="D25" s="61"/>
      <c r="E25" s="61"/>
      <c r="F25" s="61"/>
      <c r="G25" s="61"/>
      <c r="H25" s="61"/>
      <c r="I25" s="1">
        <f t="shared" si="0"/>
        <v>0</v>
      </c>
      <c r="J25" s="1">
        <f t="shared" si="1"/>
        <v>0</v>
      </c>
      <c r="K25" s="1">
        <f t="shared" si="2"/>
        <v>0</v>
      </c>
      <c r="L25" s="1">
        <f t="shared" si="3"/>
        <v>0</v>
      </c>
      <c r="M25" s="1">
        <f t="shared" si="4"/>
        <v>0</v>
      </c>
      <c r="N25" s="1">
        <f t="shared" si="5"/>
        <v>0</v>
      </c>
      <c r="O25" s="8"/>
      <c r="P25" s="8"/>
      <c r="Q25" s="8"/>
      <c r="R25" s="8"/>
      <c r="S25" s="8"/>
      <c r="T25" s="8"/>
    </row>
    <row r="26" spans="1:20" x14ac:dyDescent="0.2">
      <c r="A26" s="55"/>
      <c r="B26" s="61"/>
      <c r="C26" s="207"/>
      <c r="D26" s="61"/>
      <c r="E26" s="61"/>
      <c r="F26" s="61"/>
      <c r="G26" s="61"/>
      <c r="H26" s="61"/>
      <c r="I26" s="1">
        <f t="shared" si="0"/>
        <v>0</v>
      </c>
      <c r="J26" s="1">
        <f t="shared" si="1"/>
        <v>0</v>
      </c>
      <c r="K26" s="1">
        <f t="shared" si="2"/>
        <v>0</v>
      </c>
      <c r="L26" s="1">
        <f t="shared" si="3"/>
        <v>0</v>
      </c>
      <c r="M26" s="1">
        <f t="shared" si="4"/>
        <v>0</v>
      </c>
      <c r="N26" s="1">
        <f t="shared" si="5"/>
        <v>0</v>
      </c>
      <c r="O26" s="8"/>
      <c r="P26" s="8"/>
      <c r="Q26" s="8"/>
      <c r="R26" s="8"/>
      <c r="S26" s="8"/>
      <c r="T26" s="8"/>
    </row>
    <row r="27" spans="1:20" x14ac:dyDescent="0.2">
      <c r="A27" s="55"/>
      <c r="B27" s="61"/>
      <c r="C27" s="207"/>
      <c r="D27" s="61"/>
      <c r="E27" s="61"/>
      <c r="F27" s="61"/>
      <c r="G27" s="61"/>
      <c r="H27" s="61"/>
      <c r="I27" s="1">
        <f t="shared" si="0"/>
        <v>0</v>
      </c>
      <c r="J27" s="1">
        <f t="shared" si="1"/>
        <v>0</v>
      </c>
      <c r="K27" s="1">
        <f t="shared" si="2"/>
        <v>0</v>
      </c>
      <c r="L27" s="1">
        <f t="shared" si="3"/>
        <v>0</v>
      </c>
      <c r="M27" s="1">
        <f t="shared" si="4"/>
        <v>0</v>
      </c>
      <c r="N27" s="1">
        <f t="shared" si="5"/>
        <v>0</v>
      </c>
      <c r="O27" s="8"/>
      <c r="P27" s="8"/>
      <c r="Q27" s="8"/>
      <c r="R27" s="8"/>
      <c r="S27" s="8"/>
      <c r="T27" s="8"/>
    </row>
    <row r="28" spans="1:20" x14ac:dyDescent="0.2">
      <c r="A28" s="55"/>
      <c r="B28" s="61"/>
      <c r="C28" s="207"/>
      <c r="D28" s="61"/>
      <c r="E28" s="61"/>
      <c r="F28" s="61"/>
      <c r="G28" s="61"/>
      <c r="H28" s="61"/>
      <c r="I28" s="1">
        <f t="shared" si="0"/>
        <v>0</v>
      </c>
      <c r="J28" s="1">
        <f t="shared" si="1"/>
        <v>0</v>
      </c>
      <c r="K28" s="1">
        <f t="shared" si="2"/>
        <v>0</v>
      </c>
      <c r="L28" s="1">
        <f t="shared" si="3"/>
        <v>0</v>
      </c>
      <c r="M28" s="1">
        <f t="shared" si="4"/>
        <v>0</v>
      </c>
      <c r="N28" s="1">
        <f t="shared" si="5"/>
        <v>0</v>
      </c>
      <c r="O28" s="8"/>
      <c r="P28" s="8"/>
      <c r="Q28" s="8"/>
      <c r="R28" s="8"/>
      <c r="S28" s="8"/>
      <c r="T28" s="8"/>
    </row>
    <row r="29" spans="1:20" x14ac:dyDescent="0.2">
      <c r="A29" s="61"/>
      <c r="B29" s="61"/>
      <c r="C29" s="207"/>
      <c r="D29" s="61"/>
      <c r="E29" s="61"/>
      <c r="F29" s="61"/>
      <c r="G29" s="61"/>
      <c r="H29" s="61"/>
      <c r="I29" s="1">
        <f t="shared" si="0"/>
        <v>0</v>
      </c>
      <c r="J29" s="1">
        <f t="shared" si="1"/>
        <v>0</v>
      </c>
      <c r="K29" s="1">
        <f t="shared" si="2"/>
        <v>0</v>
      </c>
      <c r="L29" s="1">
        <f t="shared" si="3"/>
        <v>0</v>
      </c>
      <c r="M29" s="1">
        <f t="shared" si="4"/>
        <v>0</v>
      </c>
      <c r="N29" s="1">
        <f t="shared" si="5"/>
        <v>0</v>
      </c>
      <c r="O29" s="8"/>
      <c r="P29" s="8"/>
      <c r="Q29" s="8"/>
      <c r="R29" s="8"/>
      <c r="S29" s="8"/>
      <c r="T29" s="8"/>
    </row>
    <row r="30" spans="1:20" x14ac:dyDescent="0.2">
      <c r="A30" s="61"/>
      <c r="B30" s="61"/>
      <c r="C30" s="207"/>
      <c r="D30" s="61"/>
      <c r="E30" s="61"/>
      <c r="F30" s="61"/>
      <c r="G30" s="61"/>
      <c r="H30" s="61"/>
      <c r="I30" s="1">
        <f t="shared" si="0"/>
        <v>0</v>
      </c>
      <c r="J30" s="1">
        <f t="shared" si="1"/>
        <v>0</v>
      </c>
      <c r="K30" s="1">
        <f t="shared" si="2"/>
        <v>0</v>
      </c>
      <c r="L30" s="1">
        <f t="shared" si="3"/>
        <v>0</v>
      </c>
      <c r="M30" s="1">
        <f t="shared" si="4"/>
        <v>0</v>
      </c>
      <c r="N30" s="1">
        <f t="shared" si="5"/>
        <v>0</v>
      </c>
      <c r="O30" s="8"/>
      <c r="P30" s="8"/>
      <c r="Q30" s="8"/>
      <c r="R30" s="8"/>
      <c r="S30" s="8"/>
      <c r="T30" s="8"/>
    </row>
    <row r="31" spans="1:20" x14ac:dyDescent="0.2">
      <c r="A31" s="61"/>
      <c r="B31" s="61"/>
      <c r="C31" s="207"/>
      <c r="D31" s="61"/>
      <c r="E31" s="61"/>
      <c r="F31" s="61"/>
      <c r="G31" s="61"/>
      <c r="H31" s="61"/>
      <c r="I31" s="1">
        <f t="shared" si="0"/>
        <v>0</v>
      </c>
      <c r="J31" s="1">
        <f t="shared" si="1"/>
        <v>0</v>
      </c>
      <c r="K31" s="1">
        <f t="shared" si="2"/>
        <v>0</v>
      </c>
      <c r="L31" s="1">
        <f t="shared" si="3"/>
        <v>0</v>
      </c>
      <c r="M31" s="1">
        <f t="shared" si="4"/>
        <v>0</v>
      </c>
      <c r="N31" s="1">
        <f t="shared" si="5"/>
        <v>0</v>
      </c>
      <c r="O31" s="8"/>
      <c r="P31" s="8"/>
      <c r="Q31" s="8"/>
      <c r="R31" s="8"/>
      <c r="S31" s="8"/>
      <c r="T31" s="8"/>
    </row>
    <row r="32" spans="1:20" x14ac:dyDescent="0.2">
      <c r="A32" s="61"/>
      <c r="B32" s="61"/>
      <c r="C32" s="207"/>
      <c r="D32" s="61"/>
      <c r="E32" s="61"/>
      <c r="F32" s="61"/>
      <c r="G32" s="61"/>
      <c r="H32" s="61"/>
      <c r="I32" s="1">
        <f t="shared" si="0"/>
        <v>0</v>
      </c>
      <c r="J32" s="1">
        <f t="shared" si="1"/>
        <v>0</v>
      </c>
      <c r="K32" s="1">
        <f t="shared" si="2"/>
        <v>0</v>
      </c>
      <c r="L32" s="1">
        <f t="shared" si="3"/>
        <v>0</v>
      </c>
      <c r="M32" s="1">
        <f t="shared" si="4"/>
        <v>0</v>
      </c>
      <c r="N32" s="1">
        <f t="shared" si="5"/>
        <v>0</v>
      </c>
      <c r="O32" s="8"/>
      <c r="P32" s="8"/>
      <c r="Q32" s="8"/>
      <c r="R32" s="8"/>
      <c r="S32" s="8"/>
      <c r="T32" s="8"/>
    </row>
    <row r="33" spans="1:20" x14ac:dyDescent="0.2">
      <c r="A33" s="61"/>
      <c r="B33" s="61"/>
      <c r="C33" s="207"/>
      <c r="D33" s="61"/>
      <c r="E33" s="61"/>
      <c r="F33" s="61"/>
      <c r="G33" s="61"/>
      <c r="H33" s="61"/>
      <c r="I33" s="1">
        <f t="shared" si="0"/>
        <v>0</v>
      </c>
      <c r="J33" s="1">
        <f t="shared" si="1"/>
        <v>0</v>
      </c>
      <c r="K33" s="1">
        <f t="shared" si="2"/>
        <v>0</v>
      </c>
      <c r="L33" s="1">
        <f t="shared" si="3"/>
        <v>0</v>
      </c>
      <c r="M33" s="1">
        <f t="shared" si="4"/>
        <v>0</v>
      </c>
      <c r="N33" s="1">
        <f t="shared" si="5"/>
        <v>0</v>
      </c>
      <c r="O33" s="8"/>
      <c r="P33" s="8"/>
      <c r="Q33" s="8"/>
      <c r="R33" s="8"/>
      <c r="S33" s="8"/>
      <c r="T33" s="8"/>
    </row>
    <row r="34" spans="1:20" x14ac:dyDescent="0.2">
      <c r="A34" s="61"/>
      <c r="B34" s="61"/>
      <c r="C34" s="207"/>
      <c r="D34" s="61"/>
      <c r="E34" s="61"/>
      <c r="F34" s="61"/>
      <c r="G34" s="61"/>
      <c r="H34" s="61"/>
      <c r="I34" s="1">
        <f t="shared" si="0"/>
        <v>0</v>
      </c>
      <c r="J34" s="1">
        <f t="shared" si="1"/>
        <v>0</v>
      </c>
      <c r="K34" s="1">
        <f t="shared" si="2"/>
        <v>0</v>
      </c>
      <c r="L34" s="1">
        <f t="shared" si="3"/>
        <v>0</v>
      </c>
      <c r="M34" s="1">
        <f t="shared" si="4"/>
        <v>0</v>
      </c>
      <c r="N34" s="1">
        <f t="shared" si="5"/>
        <v>0</v>
      </c>
      <c r="O34" s="8"/>
      <c r="P34" s="8"/>
      <c r="Q34" s="8"/>
      <c r="R34" s="8"/>
      <c r="S34" s="8"/>
      <c r="T34" s="8"/>
    </row>
    <row r="35" spans="1:20" x14ac:dyDescent="0.2">
      <c r="A35" s="61"/>
      <c r="B35" s="61"/>
      <c r="C35" s="207"/>
      <c r="D35" s="61"/>
      <c r="E35" s="61"/>
      <c r="F35" s="61"/>
      <c r="G35" s="61"/>
      <c r="H35" s="61"/>
      <c r="I35" s="1">
        <f t="shared" si="0"/>
        <v>0</v>
      </c>
      <c r="J35" s="1">
        <f t="shared" si="1"/>
        <v>0</v>
      </c>
      <c r="K35" s="1">
        <f t="shared" si="2"/>
        <v>0</v>
      </c>
      <c r="L35" s="1">
        <f t="shared" si="3"/>
        <v>0</v>
      </c>
      <c r="M35" s="1">
        <f t="shared" si="4"/>
        <v>0</v>
      </c>
      <c r="N35" s="1">
        <f t="shared" si="5"/>
        <v>0</v>
      </c>
      <c r="O35" s="8"/>
      <c r="P35" s="8"/>
      <c r="Q35" s="8"/>
      <c r="R35" s="8"/>
      <c r="S35" s="8"/>
      <c r="T35" s="8"/>
    </row>
    <row r="36" spans="1:20" x14ac:dyDescent="0.2">
      <c r="A36" s="61"/>
      <c r="B36" s="61"/>
      <c r="C36" s="207"/>
      <c r="D36" s="61"/>
      <c r="E36" s="61"/>
      <c r="F36" s="61"/>
      <c r="G36" s="61"/>
      <c r="H36" s="61"/>
      <c r="I36" s="1">
        <f t="shared" si="0"/>
        <v>0</v>
      </c>
      <c r="J36" s="1">
        <f t="shared" si="1"/>
        <v>0</v>
      </c>
      <c r="K36" s="1">
        <f t="shared" si="2"/>
        <v>0</v>
      </c>
      <c r="L36" s="1">
        <f t="shared" si="3"/>
        <v>0</v>
      </c>
      <c r="M36" s="1">
        <f t="shared" si="4"/>
        <v>0</v>
      </c>
      <c r="N36" s="1">
        <f t="shared" si="5"/>
        <v>0</v>
      </c>
      <c r="O36" s="8"/>
      <c r="P36" s="8"/>
      <c r="Q36" s="8"/>
      <c r="R36" s="8"/>
      <c r="S36" s="8"/>
      <c r="T36" s="8"/>
    </row>
    <row r="37" spans="1:20" x14ac:dyDescent="0.2">
      <c r="A37" s="61"/>
      <c r="B37" s="61"/>
      <c r="C37" s="207"/>
      <c r="D37" s="61"/>
      <c r="E37" s="61"/>
      <c r="F37" s="61"/>
      <c r="G37" s="61"/>
      <c r="H37" s="61"/>
      <c r="I37" s="1">
        <f t="shared" si="0"/>
        <v>0</v>
      </c>
      <c r="J37" s="1">
        <f t="shared" si="1"/>
        <v>0</v>
      </c>
      <c r="K37" s="1">
        <f t="shared" si="2"/>
        <v>0</v>
      </c>
      <c r="L37" s="1">
        <f t="shared" si="3"/>
        <v>0</v>
      </c>
      <c r="M37" s="1">
        <f t="shared" si="4"/>
        <v>0</v>
      </c>
      <c r="N37" s="1">
        <f t="shared" si="5"/>
        <v>0</v>
      </c>
      <c r="O37" s="8"/>
      <c r="P37" s="8"/>
      <c r="Q37" s="8"/>
      <c r="R37" s="8"/>
      <c r="S37" s="8"/>
      <c r="T37" s="8"/>
    </row>
    <row r="38" spans="1:20" x14ac:dyDescent="0.2">
      <c r="A38" s="61"/>
      <c r="B38" s="61"/>
      <c r="C38" s="207"/>
      <c r="D38" s="61"/>
      <c r="E38" s="61"/>
      <c r="F38" s="61"/>
      <c r="G38" s="61"/>
      <c r="H38" s="61"/>
      <c r="I38" s="1">
        <f t="shared" si="0"/>
        <v>0</v>
      </c>
      <c r="J38" s="1">
        <f t="shared" si="1"/>
        <v>0</v>
      </c>
      <c r="K38" s="1">
        <f t="shared" si="2"/>
        <v>0</v>
      </c>
      <c r="L38" s="1">
        <f t="shared" si="3"/>
        <v>0</v>
      </c>
      <c r="M38" s="1">
        <f t="shared" si="4"/>
        <v>0</v>
      </c>
      <c r="N38" s="1">
        <f t="shared" si="5"/>
        <v>0</v>
      </c>
      <c r="O38" s="8"/>
      <c r="P38" s="8"/>
      <c r="Q38" s="8"/>
      <c r="R38" s="8"/>
      <c r="S38" s="8"/>
      <c r="T38" s="8"/>
    </row>
    <row r="39" spans="1:20" x14ac:dyDescent="0.2">
      <c r="A39" s="61"/>
      <c r="B39" s="61"/>
      <c r="C39" s="207"/>
      <c r="D39" s="61"/>
      <c r="E39" s="61"/>
      <c r="F39" s="61"/>
      <c r="G39" s="61"/>
      <c r="H39" s="61"/>
      <c r="I39" s="1">
        <f t="shared" si="0"/>
        <v>0</v>
      </c>
      <c r="J39" s="1">
        <f t="shared" si="1"/>
        <v>0</v>
      </c>
      <c r="K39" s="1">
        <f t="shared" si="2"/>
        <v>0</v>
      </c>
      <c r="L39" s="1">
        <f t="shared" si="3"/>
        <v>0</v>
      </c>
      <c r="M39" s="1">
        <f t="shared" si="4"/>
        <v>0</v>
      </c>
      <c r="N39" s="1">
        <f t="shared" si="5"/>
        <v>0</v>
      </c>
      <c r="O39" s="8"/>
      <c r="P39" s="8"/>
      <c r="Q39" s="8"/>
      <c r="R39" s="8"/>
      <c r="S39" s="8"/>
      <c r="T39" s="8"/>
    </row>
    <row r="40" spans="1:20" x14ac:dyDescent="0.2">
      <c r="A40" s="61"/>
      <c r="B40" s="61"/>
      <c r="C40" s="207"/>
      <c r="D40" s="61"/>
      <c r="E40" s="61"/>
      <c r="F40" s="61"/>
      <c r="G40" s="61"/>
      <c r="H40" s="61"/>
      <c r="I40" s="1">
        <f t="shared" si="0"/>
        <v>0</v>
      </c>
      <c r="J40" s="1">
        <f t="shared" si="1"/>
        <v>0</v>
      </c>
      <c r="K40" s="1">
        <f t="shared" si="2"/>
        <v>0</v>
      </c>
      <c r="L40" s="1">
        <f t="shared" si="3"/>
        <v>0</v>
      </c>
      <c r="M40" s="1">
        <f t="shared" si="4"/>
        <v>0</v>
      </c>
      <c r="N40" s="1">
        <f t="shared" si="5"/>
        <v>0</v>
      </c>
      <c r="O40" s="8"/>
      <c r="P40" s="8"/>
      <c r="Q40" s="8"/>
      <c r="R40" s="8"/>
      <c r="S40" s="8"/>
      <c r="T40" s="8"/>
    </row>
    <row r="41" spans="1:20" x14ac:dyDescent="0.2">
      <c r="A41" s="61"/>
      <c r="B41" s="61"/>
      <c r="C41" s="207"/>
      <c r="D41" s="61"/>
      <c r="E41" s="61"/>
      <c r="F41" s="61"/>
      <c r="G41" s="61"/>
      <c r="H41" s="61"/>
      <c r="I41" s="1">
        <f t="shared" si="0"/>
        <v>0</v>
      </c>
      <c r="J41" s="1">
        <f t="shared" si="1"/>
        <v>0</v>
      </c>
      <c r="K41" s="1">
        <f t="shared" si="2"/>
        <v>0</v>
      </c>
      <c r="L41" s="1">
        <f t="shared" si="3"/>
        <v>0</v>
      </c>
      <c r="M41" s="1">
        <f t="shared" si="4"/>
        <v>0</v>
      </c>
      <c r="N41" s="1">
        <f t="shared" si="5"/>
        <v>0</v>
      </c>
      <c r="O41" s="8"/>
      <c r="P41" s="8"/>
      <c r="Q41" s="8"/>
      <c r="R41" s="8"/>
      <c r="S41" s="8"/>
      <c r="T41" s="8"/>
    </row>
    <row r="42" spans="1:20" x14ac:dyDescent="0.2">
      <c r="A42" s="61"/>
      <c r="B42" s="61"/>
      <c r="C42" s="207"/>
      <c r="D42" s="61"/>
      <c r="E42" s="61"/>
      <c r="F42" s="61"/>
      <c r="G42" s="61"/>
      <c r="H42" s="61"/>
      <c r="I42" s="1">
        <f t="shared" si="0"/>
        <v>0</v>
      </c>
      <c r="J42" s="1">
        <f t="shared" si="1"/>
        <v>0</v>
      </c>
      <c r="K42" s="1">
        <f t="shared" si="2"/>
        <v>0</v>
      </c>
      <c r="L42" s="1">
        <f t="shared" si="3"/>
        <v>0</v>
      </c>
      <c r="M42" s="1">
        <f t="shared" si="4"/>
        <v>0</v>
      </c>
      <c r="N42" s="1">
        <f t="shared" si="5"/>
        <v>0</v>
      </c>
      <c r="O42" s="8"/>
      <c r="P42" s="8"/>
      <c r="Q42" s="8"/>
      <c r="R42" s="8"/>
      <c r="S42" s="8"/>
      <c r="T42" s="8"/>
    </row>
    <row r="43" spans="1:20" x14ac:dyDescent="0.2">
      <c r="A43" s="61"/>
      <c r="B43" s="61"/>
      <c r="C43" s="207"/>
      <c r="D43" s="61"/>
      <c r="E43" s="61"/>
      <c r="F43" s="61"/>
      <c r="G43" s="61"/>
      <c r="H43" s="61"/>
      <c r="I43" s="1">
        <f t="shared" si="0"/>
        <v>0</v>
      </c>
      <c r="J43" s="1">
        <f t="shared" si="1"/>
        <v>0</v>
      </c>
      <c r="K43" s="1">
        <f t="shared" si="2"/>
        <v>0</v>
      </c>
      <c r="L43" s="1">
        <f t="shared" si="3"/>
        <v>0</v>
      </c>
      <c r="M43" s="1">
        <f t="shared" si="4"/>
        <v>0</v>
      </c>
      <c r="N43" s="1">
        <f t="shared" si="5"/>
        <v>0</v>
      </c>
      <c r="O43" s="8"/>
      <c r="P43" s="8"/>
      <c r="Q43" s="8"/>
      <c r="R43" s="8"/>
      <c r="S43" s="8"/>
      <c r="T43" s="8"/>
    </row>
    <row r="44" spans="1:20" x14ac:dyDescent="0.2">
      <c r="A44" s="61"/>
      <c r="B44" s="61"/>
      <c r="C44" s="207"/>
      <c r="D44" s="61"/>
      <c r="E44" s="61"/>
      <c r="F44" s="61"/>
      <c r="G44" s="61"/>
      <c r="H44" s="61"/>
      <c r="I44" s="1">
        <f t="shared" si="0"/>
        <v>0</v>
      </c>
      <c r="J44" s="1">
        <f t="shared" si="1"/>
        <v>0</v>
      </c>
      <c r="K44" s="1">
        <f t="shared" si="2"/>
        <v>0</v>
      </c>
      <c r="L44" s="1">
        <f t="shared" si="3"/>
        <v>0</v>
      </c>
      <c r="M44" s="1">
        <f t="shared" si="4"/>
        <v>0</v>
      </c>
      <c r="N44" s="1">
        <f t="shared" si="5"/>
        <v>0</v>
      </c>
      <c r="O44" s="8"/>
      <c r="P44" s="8"/>
      <c r="Q44" s="8"/>
      <c r="R44" s="8"/>
      <c r="S44" s="8"/>
      <c r="T44" s="8"/>
    </row>
    <row r="45" spans="1:20" x14ac:dyDescent="0.2">
      <c r="A45" s="61"/>
      <c r="B45" s="61"/>
      <c r="C45" s="207"/>
      <c r="D45" s="61"/>
      <c r="E45" s="61"/>
      <c r="F45" s="61"/>
      <c r="G45" s="61"/>
      <c r="H45" s="61"/>
      <c r="I45" s="1">
        <f t="shared" ref="I45:I62" si="6">B45*C45</f>
        <v>0</v>
      </c>
      <c r="J45" s="1">
        <f t="shared" si="1"/>
        <v>0</v>
      </c>
      <c r="K45" s="1">
        <f t="shared" si="2"/>
        <v>0</v>
      </c>
      <c r="L45" s="1">
        <f t="shared" si="3"/>
        <v>0</v>
      </c>
      <c r="M45" s="1">
        <f t="shared" si="4"/>
        <v>0</v>
      </c>
      <c r="N45" s="1">
        <f t="shared" si="5"/>
        <v>0</v>
      </c>
      <c r="O45" s="8"/>
      <c r="P45" s="8"/>
      <c r="Q45" s="8"/>
      <c r="R45" s="8"/>
      <c r="S45" s="8"/>
      <c r="T45" s="8"/>
    </row>
    <row r="46" spans="1:20" x14ac:dyDescent="0.2">
      <c r="A46" s="61"/>
      <c r="B46" s="61"/>
      <c r="C46" s="207"/>
      <c r="D46" s="61"/>
      <c r="E46" s="61"/>
      <c r="F46" s="61"/>
      <c r="G46" s="61"/>
      <c r="H46" s="61"/>
      <c r="I46" s="1">
        <f t="shared" si="6"/>
        <v>0</v>
      </c>
      <c r="J46" s="1">
        <f t="shared" ref="J46:J62" si="7">B46*D46</f>
        <v>0</v>
      </c>
      <c r="K46" s="1">
        <f t="shared" ref="K46:K62" si="8">$B46*E46</f>
        <v>0</v>
      </c>
      <c r="L46" s="1">
        <f t="shared" ref="L46:L62" si="9">$B46*F46</f>
        <v>0</v>
      </c>
      <c r="M46" s="1">
        <f t="shared" ref="M46:M62" si="10">$B46*G46</f>
        <v>0</v>
      </c>
      <c r="N46" s="1">
        <f t="shared" ref="N46:N62" si="11">$B46*H46</f>
        <v>0</v>
      </c>
      <c r="O46" s="8"/>
      <c r="P46" s="8"/>
      <c r="Q46" s="8"/>
      <c r="R46" s="8"/>
      <c r="S46" s="8"/>
      <c r="T46" s="8"/>
    </row>
    <row r="47" spans="1:20" x14ac:dyDescent="0.2">
      <c r="A47" s="61"/>
      <c r="B47" s="61"/>
      <c r="C47" s="207"/>
      <c r="D47" s="61"/>
      <c r="E47" s="61"/>
      <c r="F47" s="61"/>
      <c r="G47" s="61"/>
      <c r="H47" s="61"/>
      <c r="I47" s="1">
        <f t="shared" si="6"/>
        <v>0</v>
      </c>
      <c r="J47" s="1">
        <f t="shared" si="7"/>
        <v>0</v>
      </c>
      <c r="K47" s="1">
        <f t="shared" si="8"/>
        <v>0</v>
      </c>
      <c r="L47" s="1">
        <f t="shared" si="9"/>
        <v>0</v>
      </c>
      <c r="M47" s="1">
        <f t="shared" si="10"/>
        <v>0</v>
      </c>
      <c r="N47" s="1">
        <f t="shared" si="11"/>
        <v>0</v>
      </c>
      <c r="O47" s="8"/>
      <c r="P47" s="8"/>
      <c r="Q47" s="8"/>
      <c r="R47" s="8"/>
      <c r="S47" s="8"/>
      <c r="T47" s="8"/>
    </row>
    <row r="48" spans="1:20" x14ac:dyDescent="0.2">
      <c r="A48" s="61"/>
      <c r="B48" s="61"/>
      <c r="C48" s="207"/>
      <c r="D48" s="61"/>
      <c r="E48" s="61"/>
      <c r="F48" s="61"/>
      <c r="G48" s="61"/>
      <c r="H48" s="61"/>
      <c r="I48" s="1">
        <f t="shared" si="6"/>
        <v>0</v>
      </c>
      <c r="J48" s="1">
        <f t="shared" si="7"/>
        <v>0</v>
      </c>
      <c r="K48" s="1">
        <f t="shared" si="8"/>
        <v>0</v>
      </c>
      <c r="L48" s="1">
        <f t="shared" si="9"/>
        <v>0</v>
      </c>
      <c r="M48" s="1">
        <f t="shared" si="10"/>
        <v>0</v>
      </c>
      <c r="N48" s="1">
        <f t="shared" si="11"/>
        <v>0</v>
      </c>
      <c r="O48" s="8"/>
      <c r="P48" s="8"/>
      <c r="Q48" s="8"/>
      <c r="R48" s="8"/>
      <c r="S48" s="8"/>
      <c r="T48" s="8"/>
    </row>
    <row r="49" spans="1:20" x14ac:dyDescent="0.2">
      <c r="A49" s="61"/>
      <c r="B49" s="61"/>
      <c r="C49" s="207"/>
      <c r="D49" s="61"/>
      <c r="E49" s="61"/>
      <c r="F49" s="61"/>
      <c r="G49" s="61"/>
      <c r="H49" s="61"/>
      <c r="I49" s="1">
        <f t="shared" si="6"/>
        <v>0</v>
      </c>
      <c r="J49" s="1">
        <f t="shared" si="7"/>
        <v>0</v>
      </c>
      <c r="K49" s="1">
        <f t="shared" si="8"/>
        <v>0</v>
      </c>
      <c r="L49" s="1">
        <f t="shared" si="9"/>
        <v>0</v>
      </c>
      <c r="M49" s="1">
        <f t="shared" si="10"/>
        <v>0</v>
      </c>
      <c r="N49" s="1">
        <f t="shared" si="11"/>
        <v>0</v>
      </c>
      <c r="O49" s="8"/>
      <c r="P49" s="8"/>
      <c r="Q49" s="8"/>
      <c r="R49" s="8"/>
      <c r="S49" s="8"/>
      <c r="T49" s="8"/>
    </row>
    <row r="50" spans="1:20" x14ac:dyDescent="0.2">
      <c r="A50" s="61"/>
      <c r="B50" s="61"/>
      <c r="C50" s="207"/>
      <c r="D50" s="61"/>
      <c r="E50" s="61"/>
      <c r="F50" s="61"/>
      <c r="G50" s="61"/>
      <c r="H50" s="61"/>
      <c r="I50" s="1">
        <f t="shared" si="6"/>
        <v>0</v>
      </c>
      <c r="J50" s="1">
        <f t="shared" si="7"/>
        <v>0</v>
      </c>
      <c r="K50" s="1">
        <f t="shared" si="8"/>
        <v>0</v>
      </c>
      <c r="L50" s="1">
        <f t="shared" si="9"/>
        <v>0</v>
      </c>
      <c r="M50" s="1">
        <f t="shared" si="10"/>
        <v>0</v>
      </c>
      <c r="N50" s="1">
        <f t="shared" si="11"/>
        <v>0</v>
      </c>
      <c r="O50" s="8"/>
      <c r="P50" s="8"/>
      <c r="Q50" s="8"/>
      <c r="R50" s="8"/>
      <c r="S50" s="8"/>
      <c r="T50" s="8"/>
    </row>
    <row r="51" spans="1:20" x14ac:dyDescent="0.2">
      <c r="A51" s="61"/>
      <c r="B51" s="61"/>
      <c r="C51" s="207"/>
      <c r="D51" s="61"/>
      <c r="E51" s="61"/>
      <c r="F51" s="61"/>
      <c r="G51" s="61"/>
      <c r="H51" s="61"/>
      <c r="I51" s="1">
        <f t="shared" si="6"/>
        <v>0</v>
      </c>
      <c r="J51" s="1">
        <f t="shared" si="7"/>
        <v>0</v>
      </c>
      <c r="K51" s="1">
        <f t="shared" si="8"/>
        <v>0</v>
      </c>
      <c r="L51" s="1">
        <f t="shared" si="9"/>
        <v>0</v>
      </c>
      <c r="M51" s="1">
        <f t="shared" si="10"/>
        <v>0</v>
      </c>
      <c r="N51" s="1">
        <f t="shared" si="11"/>
        <v>0</v>
      </c>
      <c r="O51" s="8"/>
      <c r="P51" s="8"/>
      <c r="Q51" s="8"/>
      <c r="R51" s="8"/>
      <c r="S51" s="8"/>
      <c r="T51" s="8"/>
    </row>
    <row r="52" spans="1:20" x14ac:dyDescent="0.2">
      <c r="A52" s="61"/>
      <c r="B52" s="61"/>
      <c r="C52" s="207"/>
      <c r="D52" s="61"/>
      <c r="E52" s="61"/>
      <c r="F52" s="61"/>
      <c r="G52" s="61"/>
      <c r="H52" s="61"/>
      <c r="I52" s="1">
        <f t="shared" si="6"/>
        <v>0</v>
      </c>
      <c r="J52" s="1">
        <f t="shared" si="7"/>
        <v>0</v>
      </c>
      <c r="K52" s="1">
        <f t="shared" si="8"/>
        <v>0</v>
      </c>
      <c r="L52" s="1">
        <f t="shared" si="9"/>
        <v>0</v>
      </c>
      <c r="M52" s="1">
        <f t="shared" si="10"/>
        <v>0</v>
      </c>
      <c r="N52" s="1">
        <f t="shared" si="11"/>
        <v>0</v>
      </c>
      <c r="O52" s="8"/>
      <c r="P52" s="8"/>
      <c r="Q52" s="8"/>
      <c r="R52" s="8"/>
      <c r="S52" s="8"/>
      <c r="T52" s="8"/>
    </row>
    <row r="53" spans="1:20" x14ac:dyDescent="0.2">
      <c r="A53" s="61"/>
      <c r="B53" s="61"/>
      <c r="C53" s="207"/>
      <c r="D53" s="61"/>
      <c r="E53" s="61"/>
      <c r="F53" s="61"/>
      <c r="G53" s="61"/>
      <c r="H53" s="61"/>
      <c r="I53" s="1">
        <f t="shared" si="6"/>
        <v>0</v>
      </c>
      <c r="J53" s="1">
        <f t="shared" si="7"/>
        <v>0</v>
      </c>
      <c r="K53" s="1">
        <f t="shared" si="8"/>
        <v>0</v>
      </c>
      <c r="L53" s="1">
        <f t="shared" si="9"/>
        <v>0</v>
      </c>
      <c r="M53" s="1">
        <f t="shared" si="10"/>
        <v>0</v>
      </c>
      <c r="N53" s="1">
        <f t="shared" si="11"/>
        <v>0</v>
      </c>
      <c r="O53" s="8"/>
      <c r="P53" s="8"/>
      <c r="Q53" s="8"/>
      <c r="R53" s="8"/>
      <c r="S53" s="8"/>
      <c r="T53" s="8"/>
    </row>
    <row r="54" spans="1:20" x14ac:dyDescent="0.2">
      <c r="A54" s="61"/>
      <c r="B54" s="61"/>
      <c r="C54" s="207"/>
      <c r="D54" s="61"/>
      <c r="E54" s="61"/>
      <c r="F54" s="61"/>
      <c r="G54" s="61"/>
      <c r="H54" s="61"/>
      <c r="I54" s="1">
        <f t="shared" si="6"/>
        <v>0</v>
      </c>
      <c r="J54" s="1">
        <f t="shared" si="7"/>
        <v>0</v>
      </c>
      <c r="K54" s="1">
        <f t="shared" si="8"/>
        <v>0</v>
      </c>
      <c r="L54" s="1">
        <f t="shared" si="9"/>
        <v>0</v>
      </c>
      <c r="M54" s="1">
        <f t="shared" si="10"/>
        <v>0</v>
      </c>
      <c r="N54" s="1">
        <f t="shared" si="11"/>
        <v>0</v>
      </c>
      <c r="O54" s="8"/>
      <c r="P54" s="8"/>
      <c r="Q54" s="8"/>
      <c r="R54" s="8"/>
      <c r="S54" s="8"/>
      <c r="T54" s="8"/>
    </row>
    <row r="55" spans="1:20" x14ac:dyDescent="0.2">
      <c r="A55" s="61"/>
      <c r="B55" s="61"/>
      <c r="C55" s="207"/>
      <c r="D55" s="61"/>
      <c r="E55" s="61"/>
      <c r="F55" s="61"/>
      <c r="G55" s="61"/>
      <c r="H55" s="61"/>
      <c r="I55" s="1">
        <f t="shared" si="6"/>
        <v>0</v>
      </c>
      <c r="J55" s="1">
        <f t="shared" si="7"/>
        <v>0</v>
      </c>
      <c r="K55" s="1">
        <f t="shared" si="8"/>
        <v>0</v>
      </c>
      <c r="L55" s="1">
        <f t="shared" si="9"/>
        <v>0</v>
      </c>
      <c r="M55" s="1">
        <f t="shared" si="10"/>
        <v>0</v>
      </c>
      <c r="N55" s="1">
        <f t="shared" si="11"/>
        <v>0</v>
      </c>
      <c r="O55" s="8"/>
      <c r="P55" s="8"/>
      <c r="Q55" s="8"/>
      <c r="R55" s="8"/>
      <c r="S55" s="8"/>
      <c r="T55" s="8"/>
    </row>
    <row r="56" spans="1:20" x14ac:dyDescent="0.2">
      <c r="A56" s="61"/>
      <c r="B56" s="61"/>
      <c r="C56" s="207"/>
      <c r="D56" s="61"/>
      <c r="E56" s="61"/>
      <c r="F56" s="61"/>
      <c r="G56" s="61"/>
      <c r="H56" s="61"/>
      <c r="I56" s="1">
        <f t="shared" si="6"/>
        <v>0</v>
      </c>
      <c r="J56" s="1">
        <f t="shared" si="7"/>
        <v>0</v>
      </c>
      <c r="K56" s="1">
        <f t="shared" si="8"/>
        <v>0</v>
      </c>
      <c r="L56" s="1">
        <f t="shared" si="9"/>
        <v>0</v>
      </c>
      <c r="M56" s="1">
        <f t="shared" si="10"/>
        <v>0</v>
      </c>
      <c r="N56" s="1">
        <f t="shared" si="11"/>
        <v>0</v>
      </c>
      <c r="O56" s="8"/>
      <c r="P56" s="8"/>
      <c r="Q56" s="8"/>
      <c r="R56" s="8"/>
      <c r="S56" s="8"/>
      <c r="T56" s="8"/>
    </row>
    <row r="57" spans="1:20" x14ac:dyDescent="0.2">
      <c r="A57" s="61"/>
      <c r="B57" s="61"/>
      <c r="C57" s="207"/>
      <c r="D57" s="61"/>
      <c r="E57" s="61"/>
      <c r="F57" s="61"/>
      <c r="G57" s="61"/>
      <c r="H57" s="61"/>
      <c r="I57" s="1">
        <f t="shared" si="6"/>
        <v>0</v>
      </c>
      <c r="J57" s="1">
        <f t="shared" si="7"/>
        <v>0</v>
      </c>
      <c r="K57" s="1">
        <f t="shared" si="8"/>
        <v>0</v>
      </c>
      <c r="L57" s="1">
        <f t="shared" si="9"/>
        <v>0</v>
      </c>
      <c r="M57" s="1">
        <f t="shared" si="10"/>
        <v>0</v>
      </c>
      <c r="N57" s="1">
        <f t="shared" si="11"/>
        <v>0</v>
      </c>
      <c r="O57" s="8"/>
      <c r="P57" s="8"/>
      <c r="Q57" s="8"/>
      <c r="R57" s="8"/>
      <c r="S57" s="8"/>
      <c r="T57" s="8"/>
    </row>
    <row r="58" spans="1:20" x14ac:dyDescent="0.2">
      <c r="A58" s="61"/>
      <c r="B58" s="61"/>
      <c r="C58" s="207"/>
      <c r="D58" s="61"/>
      <c r="E58" s="61"/>
      <c r="F58" s="61"/>
      <c r="G58" s="61"/>
      <c r="H58" s="61"/>
      <c r="I58" s="1">
        <f t="shared" si="6"/>
        <v>0</v>
      </c>
      <c r="J58" s="1">
        <f t="shared" si="7"/>
        <v>0</v>
      </c>
      <c r="K58" s="1">
        <f t="shared" si="8"/>
        <v>0</v>
      </c>
      <c r="L58" s="1">
        <f t="shared" si="9"/>
        <v>0</v>
      </c>
      <c r="M58" s="1">
        <f t="shared" si="10"/>
        <v>0</v>
      </c>
      <c r="N58" s="1">
        <f t="shared" si="11"/>
        <v>0</v>
      </c>
      <c r="O58" s="8"/>
      <c r="P58" s="8"/>
      <c r="Q58" s="8"/>
      <c r="R58" s="8"/>
      <c r="S58" s="8"/>
      <c r="T58" s="8"/>
    </row>
    <row r="59" spans="1:20" x14ac:dyDescent="0.2">
      <c r="A59" s="61"/>
      <c r="B59" s="61"/>
      <c r="C59" s="207"/>
      <c r="D59" s="61"/>
      <c r="E59" s="61"/>
      <c r="F59" s="61"/>
      <c r="G59" s="61"/>
      <c r="H59" s="61"/>
      <c r="I59" s="1">
        <f t="shared" si="6"/>
        <v>0</v>
      </c>
      <c r="J59" s="1">
        <f t="shared" si="7"/>
        <v>0</v>
      </c>
      <c r="K59" s="1">
        <f t="shared" si="8"/>
        <v>0</v>
      </c>
      <c r="L59" s="1">
        <f t="shared" si="9"/>
        <v>0</v>
      </c>
      <c r="M59" s="1">
        <f t="shared" si="10"/>
        <v>0</v>
      </c>
      <c r="N59" s="1">
        <f t="shared" si="11"/>
        <v>0</v>
      </c>
      <c r="O59" s="8"/>
      <c r="P59" s="8"/>
      <c r="Q59" s="8"/>
      <c r="R59" s="8"/>
      <c r="S59" s="8"/>
      <c r="T59" s="8"/>
    </row>
    <row r="60" spans="1:20" x14ac:dyDescent="0.2">
      <c r="A60" s="61"/>
      <c r="B60" s="61"/>
      <c r="C60" s="207"/>
      <c r="D60" s="61"/>
      <c r="E60" s="61"/>
      <c r="F60" s="61"/>
      <c r="G60" s="61"/>
      <c r="H60" s="61"/>
      <c r="I60" s="1">
        <f t="shared" si="6"/>
        <v>0</v>
      </c>
      <c r="J60" s="1">
        <f t="shared" si="7"/>
        <v>0</v>
      </c>
      <c r="K60" s="1">
        <f t="shared" si="8"/>
        <v>0</v>
      </c>
      <c r="L60" s="1">
        <f t="shared" si="9"/>
        <v>0</v>
      </c>
      <c r="M60" s="1">
        <f t="shared" si="10"/>
        <v>0</v>
      </c>
      <c r="N60" s="1">
        <f t="shared" si="11"/>
        <v>0</v>
      </c>
      <c r="O60" s="8"/>
      <c r="P60" s="8"/>
      <c r="Q60" s="8"/>
      <c r="R60" s="8"/>
      <c r="S60" s="8"/>
      <c r="T60" s="8"/>
    </row>
    <row r="61" spans="1:20" x14ac:dyDescent="0.2">
      <c r="A61" s="61"/>
      <c r="B61" s="61"/>
      <c r="C61" s="207"/>
      <c r="D61" s="61"/>
      <c r="E61" s="61"/>
      <c r="F61" s="61"/>
      <c r="G61" s="61"/>
      <c r="H61" s="61"/>
      <c r="I61" s="1">
        <f t="shared" si="6"/>
        <v>0</v>
      </c>
      <c r="J61" s="1">
        <f t="shared" si="7"/>
        <v>0</v>
      </c>
      <c r="K61" s="1">
        <f t="shared" si="8"/>
        <v>0</v>
      </c>
      <c r="L61" s="1">
        <f t="shared" si="9"/>
        <v>0</v>
      </c>
      <c r="M61" s="1">
        <f t="shared" si="10"/>
        <v>0</v>
      </c>
      <c r="N61" s="1">
        <f t="shared" si="11"/>
        <v>0</v>
      </c>
      <c r="O61" s="8"/>
      <c r="P61" s="8"/>
      <c r="Q61" s="8"/>
      <c r="R61" s="8"/>
      <c r="S61" s="8"/>
      <c r="T61" s="8"/>
    </row>
    <row r="62" spans="1:20" x14ac:dyDescent="0.2">
      <c r="A62" s="61"/>
      <c r="B62" s="61"/>
      <c r="C62" s="207"/>
      <c r="D62" s="61"/>
      <c r="E62" s="61"/>
      <c r="F62" s="61"/>
      <c r="G62" s="61"/>
      <c r="H62" s="61"/>
      <c r="I62" s="1">
        <f t="shared" si="6"/>
        <v>0</v>
      </c>
      <c r="J62" s="1">
        <f t="shared" si="7"/>
        <v>0</v>
      </c>
      <c r="K62" s="1">
        <f t="shared" si="8"/>
        <v>0</v>
      </c>
      <c r="L62" s="1">
        <f t="shared" si="9"/>
        <v>0</v>
      </c>
      <c r="M62" s="1">
        <f t="shared" si="10"/>
        <v>0</v>
      </c>
      <c r="N62" s="1">
        <f t="shared" si="11"/>
        <v>0</v>
      </c>
      <c r="O62" s="8"/>
      <c r="P62" s="8"/>
      <c r="Q62" s="8"/>
      <c r="R62" s="8"/>
      <c r="S62" s="8"/>
      <c r="T62" s="8"/>
    </row>
    <row r="63" spans="1:20" x14ac:dyDescent="0.2">
      <c r="A63" s="8"/>
      <c r="B63" s="8"/>
      <c r="C63" s="8"/>
      <c r="D63" s="8"/>
      <c r="E63" s="8"/>
      <c r="F63" s="8"/>
      <c r="G63" s="8"/>
      <c r="H63" s="8"/>
      <c r="I63" s="1"/>
      <c r="J63" s="1"/>
      <c r="K63" s="1"/>
      <c r="L63" s="1"/>
      <c r="M63" s="1"/>
      <c r="N63" s="1"/>
      <c r="O63" s="8"/>
      <c r="P63" s="8"/>
      <c r="Q63" s="8"/>
      <c r="R63" s="8"/>
      <c r="S63" s="8"/>
      <c r="T63" s="8"/>
    </row>
    <row r="64" spans="1:20" x14ac:dyDescent="0.2">
      <c r="A64" s="8"/>
      <c r="B64" s="8"/>
      <c r="C64" s="8"/>
      <c r="D64" s="8"/>
      <c r="E64" s="8"/>
      <c r="F64" s="8"/>
      <c r="G64" s="8"/>
      <c r="H64" s="8"/>
      <c r="I64" s="3">
        <f>SUM(I13:I62)</f>
        <v>109942.10759999999</v>
      </c>
      <c r="J64" s="3">
        <f>SUM(J13:J62)</f>
        <v>2821648.578125</v>
      </c>
      <c r="K64" s="3">
        <f t="shared" ref="K64:N64" si="12">SUM(K13:K62)</f>
        <v>4846975.453125</v>
      </c>
      <c r="L64" s="3">
        <f t="shared" si="12"/>
        <v>4580921.1500000004</v>
      </c>
      <c r="M64" s="3">
        <f t="shared" si="12"/>
        <v>9437102.6343749985</v>
      </c>
      <c r="N64" s="3">
        <f t="shared" si="12"/>
        <v>63223082.443624996</v>
      </c>
      <c r="O64" s="8"/>
      <c r="P64" s="8"/>
      <c r="Q64" s="8"/>
      <c r="R64" s="8"/>
      <c r="S64" s="8"/>
      <c r="T64" s="8"/>
    </row>
    <row r="65" spans="1:20" ht="15" x14ac:dyDescent="0.25">
      <c r="A65" s="8"/>
      <c r="B65" s="238" t="s">
        <v>135</v>
      </c>
      <c r="C65" s="239"/>
      <c r="D65" s="8"/>
      <c r="E65" s="8"/>
      <c r="F65" s="8"/>
      <c r="G65" s="8"/>
      <c r="H65" s="8"/>
      <c r="I65" s="8"/>
      <c r="J65" s="8"/>
      <c r="K65" s="8"/>
      <c r="L65" s="8"/>
      <c r="M65" s="8"/>
      <c r="N65" s="8"/>
      <c r="O65" s="8"/>
      <c r="P65" s="8"/>
      <c r="Q65" s="8"/>
      <c r="R65" s="8"/>
      <c r="S65" s="8"/>
      <c r="T65" s="8"/>
    </row>
    <row r="66" spans="1:20" x14ac:dyDescent="0.2">
      <c r="A66" s="8"/>
      <c r="B66" s="42" t="s">
        <v>136</v>
      </c>
      <c r="C66" s="43" t="s">
        <v>137</v>
      </c>
      <c r="D66" s="8"/>
      <c r="E66" s="8"/>
      <c r="F66" s="8"/>
      <c r="G66" s="8"/>
      <c r="H66" s="8"/>
      <c r="I66" s="8"/>
      <c r="J66" s="8"/>
      <c r="K66" s="8"/>
      <c r="L66" s="8"/>
      <c r="M66" s="8"/>
      <c r="N66" s="8"/>
      <c r="O66" s="8"/>
      <c r="P66" s="8"/>
      <c r="Q66" s="8"/>
      <c r="R66" s="8"/>
      <c r="S66" s="8"/>
      <c r="T66" s="8"/>
    </row>
    <row r="67" spans="1:20" x14ac:dyDescent="0.2">
      <c r="A67" s="8"/>
      <c r="B67" s="151"/>
      <c r="C67" s="41">
        <f>B67/2.29</f>
        <v>0</v>
      </c>
      <c r="D67" s="8"/>
      <c r="E67" s="8"/>
      <c r="F67" s="8"/>
      <c r="G67" s="8"/>
      <c r="H67" s="8"/>
      <c r="I67" s="8"/>
      <c r="J67" s="8"/>
      <c r="K67" s="8"/>
      <c r="L67" s="8"/>
      <c r="M67" s="8"/>
      <c r="N67" s="8"/>
      <c r="O67" s="8"/>
      <c r="P67" s="8"/>
      <c r="Q67" s="8"/>
      <c r="R67" s="8"/>
      <c r="S67" s="8"/>
      <c r="T67" s="8"/>
    </row>
    <row r="68" spans="1:20" x14ac:dyDescent="0.2">
      <c r="A68" s="8"/>
      <c r="B68" s="42" t="s">
        <v>137</v>
      </c>
      <c r="C68" s="43" t="s">
        <v>136</v>
      </c>
      <c r="D68" s="8"/>
      <c r="E68" s="8"/>
      <c r="F68" s="8"/>
      <c r="G68" s="8"/>
      <c r="H68" s="8"/>
      <c r="I68" s="8"/>
      <c r="J68" s="8"/>
      <c r="K68" s="8"/>
      <c r="L68" s="8"/>
      <c r="M68" s="8"/>
      <c r="N68" s="8"/>
      <c r="O68" s="8"/>
      <c r="P68" s="8"/>
      <c r="Q68" s="8"/>
      <c r="R68" s="8"/>
      <c r="S68" s="8"/>
      <c r="T68" s="8"/>
    </row>
    <row r="69" spans="1:20" x14ac:dyDescent="0.2">
      <c r="A69" s="8"/>
      <c r="B69" s="62"/>
      <c r="C69" s="41">
        <f>B69*2.29</f>
        <v>0</v>
      </c>
      <c r="D69" s="8"/>
      <c r="E69" s="8"/>
      <c r="F69" s="8"/>
      <c r="G69" s="8"/>
      <c r="H69" s="8"/>
      <c r="I69" s="8"/>
      <c r="J69" s="8"/>
      <c r="K69" s="8"/>
      <c r="L69" s="8"/>
      <c r="M69" s="8"/>
      <c r="N69" s="8"/>
      <c r="O69" s="8"/>
      <c r="P69" s="8"/>
      <c r="Q69" s="8"/>
      <c r="R69" s="8"/>
      <c r="S69" s="8"/>
      <c r="T69" s="8"/>
    </row>
    <row r="70" spans="1:20" x14ac:dyDescent="0.2">
      <c r="A70" s="8"/>
      <c r="B70" s="42" t="s">
        <v>138</v>
      </c>
      <c r="C70" s="43" t="s">
        <v>139</v>
      </c>
      <c r="D70" s="8"/>
      <c r="E70" s="8"/>
      <c r="F70" s="8"/>
      <c r="G70" s="8"/>
      <c r="H70" s="8"/>
      <c r="I70" s="8"/>
      <c r="J70" s="8"/>
      <c r="K70" s="8"/>
      <c r="L70" s="8"/>
      <c r="M70" s="8"/>
      <c r="N70" s="8"/>
      <c r="O70" s="8"/>
      <c r="P70" s="8"/>
      <c r="Q70" s="8"/>
      <c r="R70" s="8"/>
      <c r="S70" s="8"/>
      <c r="T70" s="8"/>
    </row>
    <row r="71" spans="1:20" x14ac:dyDescent="0.2">
      <c r="A71" s="8"/>
      <c r="B71" s="62"/>
      <c r="C71" s="41">
        <f>B71/1.21</f>
        <v>0</v>
      </c>
      <c r="D71" s="8"/>
      <c r="E71" s="8"/>
      <c r="F71" s="8"/>
      <c r="G71" s="8"/>
      <c r="H71" s="8"/>
      <c r="I71" s="8"/>
      <c r="J71" s="8"/>
      <c r="K71" s="8"/>
      <c r="L71" s="8"/>
      <c r="M71" s="8"/>
      <c r="N71" s="8"/>
      <c r="O71" s="8"/>
      <c r="P71" s="8"/>
      <c r="Q71" s="8"/>
      <c r="R71" s="8"/>
      <c r="S71" s="8"/>
      <c r="T71" s="8"/>
    </row>
    <row r="72" spans="1:20" x14ac:dyDescent="0.2">
      <c r="A72" s="8"/>
      <c r="B72" s="42" t="s">
        <v>139</v>
      </c>
      <c r="C72" s="43" t="s">
        <v>140</v>
      </c>
      <c r="D72" s="8"/>
      <c r="E72" s="8"/>
      <c r="F72" s="8"/>
      <c r="G72" s="8"/>
      <c r="H72" s="8"/>
      <c r="I72" s="8"/>
      <c r="J72" s="8"/>
      <c r="K72" s="8"/>
      <c r="L72" s="8"/>
      <c r="M72" s="8"/>
      <c r="N72" s="8"/>
      <c r="O72" s="8"/>
      <c r="P72" s="8"/>
      <c r="Q72" s="8"/>
      <c r="R72" s="8"/>
      <c r="S72" s="8"/>
      <c r="T72" s="8"/>
    </row>
    <row r="73" spans="1:20" x14ac:dyDescent="0.2">
      <c r="A73" s="8"/>
      <c r="B73" s="62"/>
      <c r="C73" s="41">
        <f>B73*1.21</f>
        <v>0</v>
      </c>
      <c r="D73" s="8"/>
      <c r="E73" s="8"/>
      <c r="F73" s="8"/>
      <c r="G73" s="8"/>
      <c r="H73" s="8"/>
      <c r="I73" s="8"/>
      <c r="J73" s="8"/>
      <c r="K73" s="8"/>
      <c r="L73" s="8"/>
      <c r="M73" s="8"/>
      <c r="N73" s="8"/>
      <c r="O73" s="8"/>
      <c r="P73" s="8"/>
      <c r="Q73" s="8"/>
      <c r="R73" s="8"/>
      <c r="S73" s="8"/>
      <c r="T73" s="8"/>
    </row>
    <row r="74" spans="1:20" x14ac:dyDescent="0.2">
      <c r="A74" s="8"/>
      <c r="B74" s="42" t="s">
        <v>141</v>
      </c>
      <c r="C74" s="43" t="s">
        <v>142</v>
      </c>
      <c r="D74" s="8"/>
      <c r="E74" s="8"/>
      <c r="F74" s="8"/>
      <c r="G74" s="8"/>
      <c r="H74" s="8"/>
      <c r="I74" s="8"/>
      <c r="J74" s="8"/>
      <c r="K74" s="8"/>
      <c r="L74" s="8"/>
      <c r="M74" s="8"/>
      <c r="N74" s="8"/>
      <c r="O74" s="8"/>
      <c r="P74" s="8"/>
      <c r="Q74" s="8"/>
      <c r="R74" s="8"/>
      <c r="S74" s="8"/>
      <c r="T74" s="8"/>
    </row>
    <row r="75" spans="1:20" x14ac:dyDescent="0.2">
      <c r="A75" s="8"/>
      <c r="B75" s="62"/>
      <c r="C75" s="41">
        <f>B75/6.25</f>
        <v>0</v>
      </c>
      <c r="D75" s="8"/>
      <c r="E75" s="8"/>
      <c r="F75" s="8"/>
      <c r="G75" s="8"/>
      <c r="H75" s="8"/>
      <c r="I75" s="8"/>
      <c r="J75" s="8"/>
      <c r="K75" s="8"/>
      <c r="L75" s="8"/>
      <c r="M75" s="8"/>
      <c r="N75" s="8"/>
      <c r="O75" s="8"/>
      <c r="P75" s="8"/>
      <c r="Q75" s="8"/>
      <c r="R75" s="8"/>
      <c r="S75" s="8"/>
      <c r="T75" s="8"/>
    </row>
    <row r="76" spans="1:20" x14ac:dyDescent="0.2">
      <c r="A76" s="8"/>
      <c r="B76" s="42" t="s">
        <v>142</v>
      </c>
      <c r="C76" s="43" t="s">
        <v>141</v>
      </c>
      <c r="D76" s="8"/>
      <c r="E76" s="8"/>
      <c r="F76" s="8"/>
      <c r="G76" s="8"/>
      <c r="H76" s="8"/>
      <c r="I76" s="8"/>
      <c r="J76" s="8"/>
      <c r="K76" s="8"/>
      <c r="L76" s="8"/>
      <c r="M76" s="8"/>
      <c r="N76" s="8"/>
      <c r="O76" s="8"/>
      <c r="P76" s="8"/>
      <c r="Q76" s="8"/>
      <c r="R76" s="8"/>
      <c r="S76" s="8"/>
      <c r="T76" s="8"/>
    </row>
    <row r="77" spans="1:20" x14ac:dyDescent="0.2">
      <c r="A77" s="8"/>
      <c r="B77" s="62"/>
      <c r="C77" s="41">
        <f>B77*6.25</f>
        <v>0</v>
      </c>
      <c r="D77" s="8"/>
      <c r="E77" s="8"/>
      <c r="F77" s="8"/>
      <c r="G77" s="8"/>
      <c r="H77" s="8"/>
      <c r="I77" s="8"/>
      <c r="J77" s="8"/>
      <c r="K77" s="8"/>
      <c r="L77" s="8"/>
      <c r="M77" s="8"/>
      <c r="N77" s="8"/>
      <c r="O77" s="8"/>
      <c r="P77" s="8"/>
      <c r="Q77" s="8"/>
      <c r="R77" s="8"/>
      <c r="S77" s="8"/>
      <c r="T77" s="8"/>
    </row>
    <row r="78" spans="1:20" x14ac:dyDescent="0.2">
      <c r="A78" s="8"/>
      <c r="B78" s="44" t="s">
        <v>143</v>
      </c>
      <c r="C78" s="45" t="s">
        <v>144</v>
      </c>
      <c r="D78" s="8"/>
      <c r="E78" s="8"/>
      <c r="F78" s="8"/>
      <c r="G78" s="8"/>
      <c r="H78" s="8"/>
      <c r="I78" s="8"/>
      <c r="J78" s="8"/>
      <c r="K78" s="8"/>
      <c r="L78" s="8"/>
      <c r="M78" s="8"/>
      <c r="N78" s="8"/>
      <c r="O78" s="8"/>
      <c r="P78" s="8"/>
      <c r="Q78" s="8"/>
      <c r="R78" s="8"/>
      <c r="S78" s="8"/>
      <c r="T78" s="8"/>
    </row>
    <row r="79" spans="1:20" x14ac:dyDescent="0.2">
      <c r="A79" s="8"/>
      <c r="B79" s="62"/>
      <c r="C79" s="41">
        <f>10*B79</f>
        <v>0</v>
      </c>
      <c r="D79" s="8"/>
      <c r="E79" s="8"/>
      <c r="F79" s="8"/>
      <c r="G79" s="8"/>
      <c r="H79" s="8"/>
      <c r="I79" s="8"/>
      <c r="J79" s="8"/>
      <c r="K79" s="8"/>
      <c r="L79" s="8"/>
      <c r="M79" s="8"/>
      <c r="N79" s="8"/>
      <c r="O79" s="8"/>
      <c r="P79" s="8"/>
      <c r="Q79" s="8"/>
      <c r="R79" s="8"/>
      <c r="S79" s="8"/>
      <c r="T79" s="8"/>
    </row>
    <row r="80" spans="1:20" x14ac:dyDescent="0.2">
      <c r="A80" s="8"/>
      <c r="B80" s="42" t="s">
        <v>144</v>
      </c>
      <c r="C80" s="43" t="s">
        <v>143</v>
      </c>
      <c r="D80" s="8"/>
      <c r="E80" s="8"/>
      <c r="F80" s="8"/>
      <c r="G80" s="8"/>
      <c r="H80" s="8"/>
      <c r="I80" s="8"/>
      <c r="J80" s="8"/>
      <c r="K80" s="8"/>
      <c r="L80" s="8"/>
      <c r="M80" s="8"/>
      <c r="N80" s="8"/>
      <c r="O80" s="8"/>
      <c r="P80" s="8"/>
      <c r="Q80" s="8"/>
      <c r="R80" s="8"/>
      <c r="S80" s="8"/>
      <c r="T80" s="8"/>
    </row>
    <row r="81" spans="1:20" x14ac:dyDescent="0.2">
      <c r="A81" s="8"/>
      <c r="B81" s="151" t="s">
        <v>254</v>
      </c>
      <c r="C81" s="41" t="e">
        <f>B81/10</f>
        <v>#VALUE!</v>
      </c>
      <c r="D81" s="8"/>
      <c r="E81" s="8"/>
      <c r="F81" s="8"/>
      <c r="G81" s="8"/>
      <c r="H81" s="8"/>
      <c r="I81" s="8"/>
      <c r="J81" s="8"/>
      <c r="K81" s="8"/>
      <c r="L81" s="8"/>
      <c r="M81" s="8"/>
      <c r="N81" s="8"/>
      <c r="O81" s="8"/>
      <c r="P81" s="8"/>
      <c r="Q81" s="8"/>
      <c r="R81" s="8"/>
      <c r="S81" s="8"/>
      <c r="T81" s="8"/>
    </row>
    <row r="82" spans="1:20" x14ac:dyDescent="0.2">
      <c r="A82" s="8"/>
      <c r="B82" s="8"/>
      <c r="C82" s="8"/>
      <c r="D82" s="8"/>
      <c r="E82" s="8"/>
      <c r="F82" s="8"/>
      <c r="G82" s="8"/>
      <c r="H82" s="8"/>
      <c r="I82" s="8"/>
      <c r="J82" s="8"/>
      <c r="K82" s="8"/>
      <c r="L82" s="8"/>
      <c r="M82" s="8"/>
      <c r="N82" s="8"/>
      <c r="O82" s="8"/>
      <c r="P82" s="8"/>
      <c r="Q82" s="8"/>
      <c r="R82" s="8"/>
      <c r="S82" s="8"/>
      <c r="T82" s="8"/>
    </row>
    <row r="83" spans="1:20" x14ac:dyDescent="0.2">
      <c r="A83" s="8"/>
      <c r="B83" s="8"/>
      <c r="C83" s="8"/>
      <c r="D83" s="8"/>
      <c r="E83" s="8"/>
      <c r="F83" s="8"/>
      <c r="G83" s="8"/>
      <c r="H83" s="8"/>
      <c r="I83" s="8"/>
      <c r="J83" s="8"/>
      <c r="K83" s="8"/>
      <c r="L83" s="8"/>
      <c r="M83" s="8"/>
      <c r="N83" s="8"/>
      <c r="O83" s="8"/>
      <c r="P83" s="8"/>
      <c r="Q83" s="8"/>
      <c r="R83" s="8"/>
      <c r="S83" s="8"/>
      <c r="T83" s="8"/>
    </row>
    <row r="84" spans="1:20" x14ac:dyDescent="0.2">
      <c r="A84" s="8"/>
      <c r="B84" s="8"/>
      <c r="C84" s="8"/>
      <c r="D84" s="8"/>
      <c r="E84" s="8"/>
      <c r="F84" s="8"/>
      <c r="G84" s="8"/>
      <c r="H84" s="8"/>
      <c r="I84" s="8"/>
      <c r="J84" s="8"/>
      <c r="K84" s="8"/>
      <c r="L84" s="8"/>
      <c r="M84" s="8"/>
      <c r="N84" s="8"/>
      <c r="O84" s="8"/>
      <c r="P84" s="8"/>
      <c r="Q84" s="8"/>
      <c r="R84" s="8"/>
      <c r="S84" s="8"/>
      <c r="T84" s="8"/>
    </row>
    <row r="85" spans="1:20" x14ac:dyDescent="0.2">
      <c r="A85" s="8"/>
      <c r="B85" s="8"/>
      <c r="C85" s="8"/>
      <c r="D85" s="8"/>
      <c r="E85" s="8"/>
      <c r="F85" s="8"/>
      <c r="G85" s="8"/>
      <c r="H85" s="8"/>
      <c r="I85" s="8"/>
      <c r="J85" s="8"/>
      <c r="K85" s="8"/>
      <c r="L85" s="8"/>
      <c r="M85" s="8"/>
      <c r="N85" s="8"/>
      <c r="O85" s="8"/>
      <c r="P85" s="8"/>
      <c r="Q85" s="8"/>
      <c r="R85" s="8"/>
      <c r="S85" s="8"/>
      <c r="T85" s="8"/>
    </row>
    <row r="86" spans="1:20" x14ac:dyDescent="0.2">
      <c r="A86" s="8"/>
      <c r="B86" s="8"/>
      <c r="C86" s="8"/>
      <c r="D86" s="8"/>
      <c r="E86" s="8"/>
      <c r="F86" s="8"/>
      <c r="G86" s="8"/>
      <c r="H86" s="8"/>
      <c r="I86" s="8"/>
      <c r="J86" s="8"/>
      <c r="K86" s="8"/>
      <c r="L86" s="8"/>
      <c r="M86" s="8"/>
      <c r="N86" s="8"/>
      <c r="O86" s="8"/>
      <c r="P86" s="8"/>
      <c r="Q86" s="8"/>
      <c r="R86" s="8"/>
      <c r="S86" s="8"/>
      <c r="T86" s="8"/>
    </row>
    <row r="87" spans="1:20" x14ac:dyDescent="0.2">
      <c r="A87" s="8"/>
      <c r="B87" s="8"/>
      <c r="C87" s="8"/>
      <c r="D87" s="8"/>
      <c r="E87" s="8"/>
      <c r="F87" s="8"/>
      <c r="G87" s="8"/>
      <c r="H87" s="8"/>
      <c r="I87" s="8"/>
      <c r="J87" s="8"/>
      <c r="K87" s="8"/>
      <c r="L87" s="8"/>
      <c r="M87" s="8"/>
      <c r="N87" s="8"/>
      <c r="O87" s="8"/>
      <c r="P87" s="8"/>
      <c r="Q87" s="8"/>
      <c r="R87" s="8"/>
      <c r="S87" s="8"/>
      <c r="T87" s="8"/>
    </row>
    <row r="88" spans="1:20" x14ac:dyDescent="0.2">
      <c r="A88" s="8"/>
      <c r="B88" s="8"/>
      <c r="C88" s="8"/>
      <c r="D88" s="8"/>
      <c r="E88" s="8"/>
      <c r="F88" s="8"/>
      <c r="G88" s="8"/>
      <c r="H88" s="8"/>
      <c r="I88" s="8"/>
      <c r="J88" s="8"/>
      <c r="K88" s="8"/>
      <c r="L88" s="8"/>
      <c r="M88" s="8"/>
      <c r="N88" s="8"/>
      <c r="O88" s="8"/>
      <c r="P88" s="8"/>
      <c r="Q88" s="8"/>
      <c r="R88" s="8"/>
      <c r="S88" s="8"/>
      <c r="T88" s="8"/>
    </row>
    <row r="89" spans="1:20" x14ac:dyDescent="0.2">
      <c r="A89" s="8"/>
      <c r="B89" s="8"/>
      <c r="C89" s="8"/>
      <c r="D89" s="8"/>
      <c r="E89" s="8"/>
      <c r="F89" s="8"/>
      <c r="G89" s="8"/>
      <c r="H89" s="8"/>
      <c r="I89" s="8"/>
      <c r="J89" s="8"/>
      <c r="K89" s="8"/>
      <c r="L89" s="8"/>
      <c r="M89" s="8"/>
      <c r="N89" s="8"/>
      <c r="O89" s="8"/>
      <c r="P89" s="8"/>
      <c r="Q89" s="8"/>
      <c r="R89" s="8"/>
      <c r="S89" s="8"/>
      <c r="T89" s="8"/>
    </row>
    <row r="90" spans="1:20" x14ac:dyDescent="0.2">
      <c r="A90" s="8"/>
      <c r="B90" s="8"/>
      <c r="C90" s="8"/>
      <c r="D90" s="8"/>
      <c r="E90" s="8"/>
      <c r="F90" s="8"/>
      <c r="G90" s="8"/>
      <c r="H90" s="8"/>
      <c r="I90" s="8"/>
      <c r="J90" s="8"/>
      <c r="K90" s="8"/>
      <c r="L90" s="8"/>
      <c r="M90" s="8"/>
      <c r="N90" s="8"/>
      <c r="O90" s="8"/>
      <c r="P90" s="8"/>
      <c r="Q90" s="8"/>
      <c r="R90" s="8"/>
      <c r="S90" s="8"/>
      <c r="T90" s="8"/>
    </row>
    <row r="91" spans="1:20" x14ac:dyDescent="0.2">
      <c r="A91" s="8"/>
      <c r="B91" s="8"/>
      <c r="C91" s="8"/>
      <c r="D91" s="8"/>
      <c r="E91" s="8"/>
      <c r="F91" s="8"/>
      <c r="G91" s="8"/>
      <c r="H91" s="8"/>
      <c r="I91" s="8"/>
      <c r="J91" s="8"/>
      <c r="K91" s="8"/>
      <c r="L91" s="8"/>
      <c r="M91" s="8"/>
      <c r="N91" s="8"/>
      <c r="O91" s="8"/>
      <c r="P91" s="8"/>
      <c r="Q91" s="8"/>
      <c r="R91" s="8"/>
      <c r="S91" s="8"/>
      <c r="T91" s="8"/>
    </row>
    <row r="92" spans="1:20" x14ac:dyDescent="0.2">
      <c r="A92" s="8"/>
      <c r="B92" s="8"/>
      <c r="C92" s="8"/>
      <c r="D92" s="8"/>
      <c r="E92" s="8"/>
      <c r="F92" s="8"/>
      <c r="G92" s="8"/>
      <c r="H92" s="8"/>
      <c r="I92" s="8"/>
      <c r="J92" s="8"/>
      <c r="K92" s="8"/>
      <c r="L92" s="8"/>
      <c r="M92" s="8"/>
      <c r="N92" s="8"/>
      <c r="O92" s="8"/>
      <c r="P92" s="8"/>
      <c r="Q92" s="8"/>
      <c r="R92" s="8"/>
      <c r="S92" s="8"/>
      <c r="T92" s="8"/>
    </row>
    <row r="93" spans="1:20" x14ac:dyDescent="0.2">
      <c r="A93" s="8"/>
      <c r="B93" s="8"/>
      <c r="C93" s="8"/>
      <c r="D93" s="8"/>
      <c r="E93" s="8"/>
      <c r="F93" s="8"/>
      <c r="G93" s="8"/>
      <c r="H93" s="8"/>
      <c r="I93" s="8"/>
      <c r="J93" s="8"/>
      <c r="K93" s="8"/>
      <c r="L93" s="8"/>
      <c r="M93" s="8"/>
      <c r="N93" s="8"/>
      <c r="O93" s="8"/>
      <c r="P93" s="8"/>
      <c r="Q93" s="8"/>
      <c r="R93" s="8"/>
      <c r="S93" s="8"/>
      <c r="T93" s="8"/>
    </row>
    <row r="94" spans="1:20" x14ac:dyDescent="0.2">
      <c r="A94" s="8"/>
      <c r="B94" s="8"/>
      <c r="C94" s="8"/>
      <c r="D94" s="8"/>
      <c r="E94" s="8"/>
      <c r="F94" s="8"/>
      <c r="G94" s="8"/>
      <c r="H94" s="8"/>
      <c r="I94" s="8"/>
      <c r="J94" s="8"/>
      <c r="K94" s="8"/>
      <c r="L94" s="8"/>
      <c r="M94" s="8"/>
      <c r="N94" s="8"/>
      <c r="O94" s="8"/>
      <c r="P94" s="8"/>
      <c r="Q94" s="8"/>
      <c r="R94" s="8"/>
      <c r="S94" s="8"/>
      <c r="T94" s="8"/>
    </row>
    <row r="95" spans="1:20" x14ac:dyDescent="0.2">
      <c r="A95" s="8"/>
      <c r="B95" s="8"/>
      <c r="C95" s="8"/>
      <c r="D95" s="8"/>
      <c r="E95" s="8"/>
      <c r="F95" s="8"/>
      <c r="G95" s="8"/>
      <c r="H95" s="8"/>
      <c r="I95" s="8"/>
      <c r="J95" s="8"/>
      <c r="K95" s="8"/>
      <c r="L95" s="8"/>
      <c r="M95" s="8"/>
      <c r="N95" s="8"/>
      <c r="O95" s="8"/>
      <c r="P95" s="8"/>
      <c r="Q95" s="8"/>
      <c r="R95" s="8"/>
      <c r="S95" s="8"/>
      <c r="T95" s="8"/>
    </row>
    <row r="96" spans="1:20" x14ac:dyDescent="0.2">
      <c r="A96" s="8"/>
      <c r="B96" s="8"/>
      <c r="C96" s="8"/>
      <c r="D96" s="8"/>
      <c r="E96" s="8"/>
      <c r="F96" s="8"/>
      <c r="G96" s="8"/>
      <c r="H96" s="8"/>
      <c r="I96" s="8"/>
      <c r="J96" s="8"/>
      <c r="K96" s="8"/>
      <c r="L96" s="8"/>
      <c r="M96" s="8"/>
      <c r="N96" s="8"/>
      <c r="O96" s="8"/>
      <c r="P96" s="8"/>
      <c r="Q96" s="8"/>
      <c r="R96" s="8"/>
      <c r="S96" s="8"/>
      <c r="T96" s="8"/>
    </row>
    <row r="97" spans="1:20" x14ac:dyDescent="0.2">
      <c r="A97" s="8"/>
      <c r="B97" s="8"/>
      <c r="C97" s="8"/>
      <c r="D97" s="8"/>
      <c r="E97" s="8"/>
      <c r="F97" s="8"/>
      <c r="G97" s="8"/>
      <c r="H97" s="8"/>
      <c r="I97" s="8"/>
      <c r="J97" s="8"/>
      <c r="K97" s="8"/>
      <c r="L97" s="8"/>
      <c r="M97" s="8"/>
      <c r="N97" s="8"/>
      <c r="O97" s="8"/>
      <c r="P97" s="8"/>
      <c r="Q97" s="8"/>
      <c r="R97" s="8"/>
      <c r="S97" s="8"/>
      <c r="T97" s="8"/>
    </row>
    <row r="98" spans="1:20" x14ac:dyDescent="0.2">
      <c r="A98" s="8"/>
      <c r="B98" s="8"/>
      <c r="C98" s="8"/>
      <c r="D98" s="8"/>
      <c r="E98" s="8"/>
      <c r="F98" s="8"/>
      <c r="G98" s="8"/>
      <c r="H98" s="8"/>
      <c r="I98" s="8"/>
      <c r="J98" s="8"/>
      <c r="K98" s="8"/>
      <c r="L98" s="8"/>
      <c r="M98" s="8"/>
      <c r="N98" s="8"/>
      <c r="O98" s="8"/>
      <c r="P98" s="8"/>
      <c r="Q98" s="8"/>
      <c r="R98" s="8"/>
      <c r="S98" s="8"/>
      <c r="T98" s="8"/>
    </row>
    <row r="99" spans="1:20" x14ac:dyDescent="0.2">
      <c r="A99" s="8"/>
      <c r="B99" s="8"/>
      <c r="C99" s="8"/>
      <c r="D99" s="8"/>
      <c r="E99" s="8"/>
      <c r="F99" s="8"/>
      <c r="G99" s="8"/>
      <c r="H99" s="8"/>
      <c r="I99" s="8"/>
      <c r="J99" s="8"/>
      <c r="K99" s="8"/>
      <c r="L99" s="8"/>
      <c r="M99" s="8"/>
      <c r="N99" s="8"/>
      <c r="O99" s="8"/>
      <c r="P99" s="8"/>
      <c r="Q99" s="8"/>
      <c r="R99" s="8"/>
      <c r="S99" s="8"/>
      <c r="T99" s="8"/>
    </row>
    <row r="100" spans="1:20" x14ac:dyDescent="0.2">
      <c r="A100" s="8"/>
      <c r="B100" s="8"/>
      <c r="C100" s="8"/>
      <c r="D100" s="8"/>
      <c r="E100" s="8"/>
      <c r="F100" s="8"/>
      <c r="G100" s="8"/>
      <c r="H100" s="8"/>
      <c r="I100" s="8"/>
      <c r="J100" s="8"/>
      <c r="K100" s="8"/>
      <c r="L100" s="8"/>
      <c r="M100" s="8"/>
      <c r="N100" s="8"/>
      <c r="O100" s="8"/>
      <c r="P100" s="8"/>
      <c r="Q100" s="8"/>
      <c r="R100" s="8"/>
      <c r="S100" s="8"/>
      <c r="T100" s="8"/>
    </row>
    <row r="101" spans="1:20" ht="2.25" customHeight="1" x14ac:dyDescent="0.2">
      <c r="A101" s="8"/>
      <c r="B101" s="8"/>
      <c r="C101" s="8"/>
      <c r="D101" s="8"/>
      <c r="E101" s="8"/>
      <c r="F101" s="8"/>
      <c r="G101" s="8"/>
      <c r="H101" s="8"/>
      <c r="I101" s="8"/>
      <c r="J101" s="8"/>
      <c r="K101" s="8"/>
      <c r="L101" s="8"/>
      <c r="M101" s="8"/>
      <c r="N101" s="8"/>
      <c r="O101" s="8"/>
      <c r="P101" s="8"/>
      <c r="Q101" s="8"/>
      <c r="R101" s="8"/>
      <c r="S101" s="8"/>
      <c r="T101" s="8"/>
    </row>
    <row r="102" spans="1:20" x14ac:dyDescent="0.2">
      <c r="A102" s="8"/>
      <c r="B102" s="8"/>
      <c r="C102" s="8"/>
      <c r="D102" s="8"/>
      <c r="E102" s="8"/>
      <c r="F102" s="8"/>
      <c r="G102" s="8"/>
      <c r="H102" s="8"/>
      <c r="I102" s="8"/>
      <c r="J102" s="8"/>
      <c r="K102" s="8"/>
      <c r="L102" s="8"/>
      <c r="M102" s="8"/>
      <c r="N102" s="8"/>
      <c r="O102" s="8"/>
      <c r="P102" s="8"/>
      <c r="Q102" s="8"/>
      <c r="R102" s="8"/>
      <c r="S102" s="8"/>
      <c r="T102" s="8"/>
    </row>
    <row r="103" spans="1:20" x14ac:dyDescent="0.2">
      <c r="A103" s="8"/>
      <c r="B103" s="8"/>
      <c r="C103" s="8"/>
      <c r="D103" s="8"/>
      <c r="E103" s="8"/>
      <c r="F103" s="8"/>
      <c r="G103" s="8"/>
      <c r="H103" s="8"/>
      <c r="I103" s="8"/>
      <c r="J103" s="8"/>
      <c r="K103" s="8"/>
      <c r="L103" s="8"/>
      <c r="M103" s="8"/>
      <c r="N103" s="8"/>
      <c r="O103" s="8"/>
      <c r="P103" s="8"/>
      <c r="Q103" s="8"/>
      <c r="R103" s="8"/>
      <c r="S103" s="8"/>
      <c r="T103" s="8"/>
    </row>
    <row r="104" spans="1:20" x14ac:dyDescent="0.2">
      <c r="A104" s="8"/>
      <c r="B104" s="8"/>
      <c r="C104" s="8"/>
      <c r="D104" s="8"/>
      <c r="E104" s="8"/>
      <c r="F104" s="8"/>
      <c r="G104" s="8"/>
      <c r="H104" s="8"/>
      <c r="I104" s="8"/>
      <c r="J104" s="8"/>
      <c r="K104" s="8"/>
      <c r="L104" s="8"/>
      <c r="M104" s="8"/>
      <c r="N104" s="8"/>
      <c r="O104" s="8"/>
      <c r="P104" s="8"/>
      <c r="Q104" s="8"/>
      <c r="R104" s="8"/>
      <c r="S104" s="8"/>
      <c r="T104" s="8"/>
    </row>
    <row r="105" spans="1:20" x14ac:dyDescent="0.2">
      <c r="A105" s="8"/>
      <c r="B105" s="8"/>
      <c r="C105" s="8"/>
      <c r="D105" s="8"/>
      <c r="E105" s="8"/>
      <c r="F105" s="8"/>
      <c r="G105" s="8"/>
      <c r="H105" s="8"/>
      <c r="I105" s="8"/>
      <c r="J105" s="8"/>
      <c r="K105" s="8"/>
      <c r="L105" s="8"/>
      <c r="M105" s="8"/>
      <c r="N105" s="8"/>
      <c r="O105" s="8"/>
      <c r="P105" s="8"/>
      <c r="Q105" s="8"/>
      <c r="R105" s="8"/>
      <c r="S105" s="8"/>
      <c r="T105" s="8"/>
    </row>
    <row r="106" spans="1:20" x14ac:dyDescent="0.2">
      <c r="A106" s="8"/>
      <c r="B106" s="8"/>
      <c r="C106" s="8"/>
      <c r="D106" s="8"/>
      <c r="E106" s="8"/>
      <c r="F106" s="8"/>
      <c r="G106" s="8"/>
      <c r="H106" s="8"/>
      <c r="I106" s="8"/>
      <c r="J106" s="8"/>
      <c r="K106" s="8"/>
      <c r="L106" s="8"/>
      <c r="M106" s="8"/>
      <c r="N106" s="8"/>
      <c r="O106" s="8"/>
      <c r="P106" s="8"/>
      <c r="Q106" s="8"/>
      <c r="R106" s="8"/>
      <c r="S106" s="8"/>
      <c r="T106" s="8"/>
    </row>
    <row r="107" spans="1:20" x14ac:dyDescent="0.2">
      <c r="A107" s="8"/>
      <c r="B107" s="8"/>
      <c r="C107" s="8"/>
      <c r="D107" s="8"/>
      <c r="E107" s="8"/>
      <c r="F107" s="8"/>
      <c r="G107" s="8"/>
      <c r="H107" s="8"/>
      <c r="I107" s="8"/>
      <c r="J107" s="8"/>
      <c r="K107" s="8"/>
      <c r="L107" s="8"/>
      <c r="M107" s="8"/>
      <c r="N107" s="8"/>
      <c r="O107" s="8"/>
      <c r="P107" s="8"/>
      <c r="Q107" s="8"/>
      <c r="R107" s="8"/>
      <c r="S107" s="8"/>
      <c r="T107" s="8"/>
    </row>
    <row r="108" spans="1:20" x14ac:dyDescent="0.2">
      <c r="A108" s="8"/>
      <c r="B108" s="8"/>
      <c r="C108" s="8"/>
      <c r="D108" s="8"/>
      <c r="E108" s="8"/>
      <c r="F108" s="8"/>
      <c r="G108" s="8"/>
      <c r="H108" s="8"/>
      <c r="I108" s="8"/>
      <c r="J108" s="8"/>
      <c r="K108" s="8"/>
      <c r="L108" s="8"/>
      <c r="M108" s="8"/>
      <c r="N108" s="8"/>
      <c r="O108" s="8"/>
      <c r="P108" s="8"/>
      <c r="Q108" s="8"/>
      <c r="R108" s="8"/>
      <c r="S108" s="8"/>
      <c r="T108" s="8"/>
    </row>
    <row r="109" spans="1:20" x14ac:dyDescent="0.2">
      <c r="A109" s="8"/>
      <c r="B109" s="8"/>
      <c r="C109" s="8"/>
      <c r="D109" s="8"/>
      <c r="E109" s="8"/>
      <c r="F109" s="8"/>
      <c r="G109" s="8"/>
      <c r="H109" s="8"/>
      <c r="I109" s="8"/>
      <c r="J109" s="8"/>
      <c r="K109" s="8"/>
      <c r="L109" s="8"/>
      <c r="M109" s="8"/>
      <c r="N109" s="8"/>
      <c r="O109" s="8"/>
      <c r="P109" s="8"/>
      <c r="Q109" s="8"/>
      <c r="R109" s="8"/>
      <c r="S109" s="8"/>
      <c r="T109" s="8"/>
    </row>
    <row r="110" spans="1:20" x14ac:dyDescent="0.2">
      <c r="A110" s="8"/>
      <c r="B110" s="8"/>
      <c r="C110" s="8"/>
      <c r="D110" s="8"/>
      <c r="E110" s="8"/>
      <c r="F110" s="8"/>
      <c r="G110" s="8"/>
      <c r="H110" s="8"/>
      <c r="I110" s="8"/>
      <c r="J110" s="8"/>
      <c r="K110" s="8"/>
      <c r="L110" s="8"/>
      <c r="M110" s="8"/>
      <c r="N110" s="8"/>
      <c r="O110" s="8"/>
      <c r="P110" s="8"/>
      <c r="Q110" s="8"/>
      <c r="R110" s="8"/>
      <c r="S110" s="8"/>
      <c r="T110" s="8"/>
    </row>
    <row r="111" spans="1:20" x14ac:dyDescent="0.2">
      <c r="A111" s="8"/>
      <c r="B111" s="8"/>
      <c r="C111" s="8"/>
      <c r="D111" s="8"/>
      <c r="E111" s="8"/>
      <c r="F111" s="8"/>
      <c r="G111" s="8"/>
      <c r="H111" s="8"/>
      <c r="I111" s="8"/>
      <c r="J111" s="8"/>
      <c r="K111" s="8"/>
      <c r="L111" s="8"/>
      <c r="M111" s="8"/>
      <c r="N111" s="8"/>
      <c r="O111" s="8"/>
      <c r="P111" s="8"/>
      <c r="Q111" s="8"/>
      <c r="R111" s="8"/>
      <c r="S111" s="8"/>
      <c r="T111" s="8"/>
    </row>
    <row r="112" spans="1:20" x14ac:dyDescent="0.2">
      <c r="A112" s="8"/>
      <c r="B112" s="8"/>
      <c r="C112" s="8"/>
      <c r="D112" s="8"/>
      <c r="E112" s="8"/>
      <c r="F112" s="8"/>
      <c r="G112" s="8"/>
      <c r="H112" s="8"/>
      <c r="I112" s="8"/>
      <c r="J112" s="8"/>
      <c r="K112" s="8"/>
      <c r="L112" s="8"/>
      <c r="M112" s="8"/>
      <c r="N112" s="8"/>
      <c r="O112" s="8"/>
      <c r="P112" s="8"/>
      <c r="Q112" s="8"/>
      <c r="R112" s="8"/>
      <c r="S112" s="8"/>
      <c r="T112" s="8"/>
    </row>
    <row r="113" spans="1:20" x14ac:dyDescent="0.2">
      <c r="A113" s="8"/>
      <c r="B113" s="8"/>
      <c r="C113" s="8"/>
      <c r="D113" s="8"/>
      <c r="E113" s="8"/>
      <c r="F113" s="8"/>
      <c r="G113" s="8"/>
      <c r="H113" s="8"/>
      <c r="I113" s="8"/>
      <c r="J113" s="8"/>
      <c r="K113" s="8"/>
      <c r="L113" s="8"/>
      <c r="M113" s="8"/>
      <c r="N113" s="8"/>
      <c r="O113" s="8"/>
      <c r="P113" s="8"/>
      <c r="Q113" s="8"/>
      <c r="R113" s="8"/>
      <c r="S113" s="8"/>
      <c r="T113" s="8"/>
    </row>
    <row r="114" spans="1:20" x14ac:dyDescent="0.2">
      <c r="A114" s="8"/>
      <c r="B114" s="8"/>
      <c r="C114" s="8"/>
      <c r="D114" s="8"/>
      <c r="E114" s="8"/>
      <c r="F114" s="8"/>
      <c r="G114" s="8"/>
      <c r="H114" s="8"/>
      <c r="I114" s="8"/>
      <c r="J114" s="8"/>
      <c r="K114" s="8"/>
      <c r="L114" s="8"/>
      <c r="M114" s="8"/>
      <c r="N114" s="8"/>
      <c r="O114" s="8"/>
      <c r="P114" s="8"/>
      <c r="Q114" s="8"/>
      <c r="R114" s="8"/>
      <c r="S114" s="8"/>
      <c r="T114" s="8"/>
    </row>
    <row r="115" spans="1:20" x14ac:dyDescent="0.2">
      <c r="A115" s="8"/>
      <c r="B115" s="8"/>
      <c r="C115" s="8"/>
      <c r="D115" s="8"/>
      <c r="E115" s="8"/>
      <c r="F115" s="8"/>
      <c r="G115" s="8"/>
      <c r="H115" s="8"/>
      <c r="I115" s="8"/>
      <c r="J115" s="8"/>
      <c r="K115" s="8"/>
      <c r="L115" s="8"/>
      <c r="M115" s="8"/>
      <c r="N115" s="8"/>
      <c r="O115" s="8"/>
      <c r="P115" s="8"/>
      <c r="Q115" s="8"/>
      <c r="R115" s="8"/>
      <c r="S115" s="8"/>
      <c r="T115" s="8"/>
    </row>
    <row r="116" spans="1:20" x14ac:dyDescent="0.2">
      <c r="A116" s="8"/>
      <c r="B116" s="8"/>
      <c r="C116" s="8"/>
      <c r="D116" s="8"/>
      <c r="E116" s="8"/>
      <c r="F116" s="8"/>
      <c r="G116" s="8"/>
      <c r="H116" s="8"/>
      <c r="I116" s="8"/>
      <c r="J116" s="8"/>
      <c r="K116" s="8"/>
      <c r="L116" s="8"/>
      <c r="M116" s="8"/>
      <c r="N116" s="8"/>
      <c r="O116" s="8"/>
      <c r="P116" s="8"/>
      <c r="Q116" s="8"/>
      <c r="R116" s="8"/>
      <c r="S116" s="8"/>
      <c r="T116" s="8"/>
    </row>
    <row r="117" spans="1:20" x14ac:dyDescent="0.2">
      <c r="A117" s="8"/>
      <c r="B117" s="8"/>
      <c r="C117" s="8"/>
      <c r="D117" s="8"/>
      <c r="E117" s="8"/>
      <c r="F117" s="8"/>
      <c r="G117" s="8"/>
      <c r="H117" s="8"/>
      <c r="I117" s="8"/>
      <c r="J117" s="8"/>
      <c r="K117" s="8"/>
      <c r="L117" s="8"/>
      <c r="M117" s="8"/>
      <c r="N117" s="8"/>
      <c r="O117" s="8"/>
      <c r="P117" s="8"/>
      <c r="Q117" s="8"/>
      <c r="R117" s="8"/>
      <c r="S117" s="8"/>
      <c r="T117" s="8"/>
    </row>
    <row r="118" spans="1:20" x14ac:dyDescent="0.2">
      <c r="A118" s="8"/>
      <c r="B118" s="8"/>
      <c r="C118" s="8"/>
      <c r="D118" s="8"/>
      <c r="E118" s="8"/>
      <c r="F118" s="8"/>
      <c r="G118" s="8"/>
      <c r="H118" s="8"/>
      <c r="I118" s="8"/>
      <c r="J118" s="8"/>
      <c r="K118" s="8"/>
      <c r="L118" s="8"/>
      <c r="M118" s="8"/>
      <c r="N118" s="8"/>
      <c r="O118" s="8"/>
      <c r="P118" s="8"/>
      <c r="Q118" s="8"/>
      <c r="R118" s="8"/>
      <c r="S118" s="8"/>
      <c r="T118" s="8"/>
    </row>
    <row r="119" spans="1:20" x14ac:dyDescent="0.2">
      <c r="A119" s="8"/>
      <c r="B119" s="8"/>
      <c r="C119" s="8"/>
      <c r="D119" s="8"/>
      <c r="E119" s="8"/>
      <c r="F119" s="8"/>
      <c r="G119" s="8"/>
      <c r="H119" s="8"/>
      <c r="I119" s="8"/>
      <c r="J119" s="8"/>
      <c r="K119" s="8"/>
      <c r="L119" s="8"/>
      <c r="M119" s="8"/>
      <c r="N119" s="8"/>
      <c r="O119" s="8"/>
      <c r="P119" s="8"/>
      <c r="Q119" s="8"/>
    </row>
  </sheetData>
  <sheetProtection algorithmName="SHA-512" hashValue="mY8gZ5gyAsNkTeEoVdkoEagpcq8DFzgBBDfoYtkfhi05LLoXkWmVRoJDuK6nwi0+G+/AyLhudWB/UNn/q0uEnA==" saltValue="yLvW8IeUWVujar2xx4rpLQ==" spinCount="100000" sheet="1" objects="1" scenarios="1"/>
  <mergeCells count="4">
    <mergeCell ref="B65:C65"/>
    <mergeCell ref="A7:H7"/>
    <mergeCell ref="A6:H6"/>
    <mergeCell ref="B2:H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B75"/>
  <sheetViews>
    <sheetView zoomScale="55" zoomScaleNormal="55" workbookViewId="0">
      <selection activeCell="H58" sqref="H57:H58"/>
    </sheetView>
  </sheetViews>
  <sheetFormatPr baseColWidth="10" defaultRowHeight="12.75" x14ac:dyDescent="0.2"/>
  <cols>
    <col min="1" max="1" width="33" customWidth="1"/>
    <col min="2" max="2" width="43.7109375" customWidth="1"/>
    <col min="3" max="3" width="26.5703125" customWidth="1"/>
    <col min="4" max="4" width="27" customWidth="1"/>
    <col min="5" max="5" width="23.7109375" customWidth="1"/>
    <col min="6" max="6" width="22.85546875" customWidth="1"/>
    <col min="7" max="7" width="25.28515625" customWidth="1"/>
    <col min="9" max="11" width="11.42578125" hidden="1" customWidth="1"/>
    <col min="12" max="12" width="13.85546875" hidden="1" customWidth="1"/>
    <col min="13" max="15" width="11.42578125" hidden="1" customWidth="1"/>
    <col min="16" max="16" width="11.42578125" customWidth="1"/>
  </cols>
  <sheetData>
    <row r="1" spans="1:28" s="8" customFormat="1" ht="13.5" thickBot="1" x14ac:dyDescent="0.25"/>
    <row r="2" spans="1:28" ht="27.75" customHeight="1" thickBot="1" x14ac:dyDescent="0.25">
      <c r="A2" s="8"/>
      <c r="B2" s="252" t="s">
        <v>228</v>
      </c>
      <c r="C2" s="253"/>
      <c r="D2" s="253"/>
      <c r="E2" s="253"/>
      <c r="F2" s="253"/>
      <c r="G2" s="254"/>
      <c r="H2" s="8"/>
      <c r="I2" s="8"/>
      <c r="J2" s="8"/>
      <c r="K2" s="8"/>
      <c r="L2" s="8"/>
      <c r="M2" s="8"/>
      <c r="N2" s="8"/>
      <c r="O2" s="8"/>
      <c r="P2" s="8"/>
      <c r="Q2" s="8"/>
      <c r="R2" s="8"/>
      <c r="S2" s="8"/>
      <c r="T2" s="8"/>
      <c r="U2" s="8"/>
      <c r="V2" s="8"/>
      <c r="W2" s="8"/>
      <c r="X2" s="8"/>
      <c r="Y2" s="8"/>
      <c r="Z2" s="8"/>
      <c r="AA2" s="8"/>
      <c r="AB2" s="8"/>
    </row>
    <row r="3" spans="1:28" x14ac:dyDescent="0.2">
      <c r="A3" s="8"/>
      <c r="B3" s="8"/>
      <c r="C3" s="8"/>
      <c r="D3" s="8"/>
      <c r="E3" s="8"/>
      <c r="F3" s="8"/>
      <c r="G3" s="8"/>
      <c r="H3" s="8"/>
      <c r="I3" s="8"/>
      <c r="J3" s="8"/>
      <c r="K3" s="8"/>
      <c r="L3" s="8"/>
      <c r="M3" s="8"/>
      <c r="N3" s="8"/>
      <c r="O3" s="8"/>
      <c r="P3" s="8"/>
      <c r="Q3" s="8"/>
      <c r="R3" s="8"/>
      <c r="S3" s="8"/>
      <c r="T3" s="8"/>
      <c r="U3" s="8"/>
      <c r="V3" s="8"/>
      <c r="W3" s="8"/>
      <c r="X3" s="8"/>
      <c r="Y3" s="8"/>
      <c r="Z3" s="8"/>
      <c r="AA3" s="8"/>
      <c r="AB3" s="8"/>
    </row>
    <row r="4" spans="1:28" x14ac:dyDescent="0.2">
      <c r="A4" s="8"/>
      <c r="B4" s="8"/>
      <c r="C4" s="8"/>
      <c r="D4" s="8"/>
      <c r="E4" s="8"/>
      <c r="F4" s="8"/>
      <c r="G4" s="8"/>
      <c r="H4" s="8"/>
      <c r="I4" s="8"/>
      <c r="J4" s="8"/>
      <c r="K4" s="8"/>
      <c r="L4" s="8"/>
      <c r="M4" s="8"/>
      <c r="N4" s="8"/>
      <c r="O4" s="8"/>
      <c r="P4" s="8"/>
      <c r="Q4" s="8"/>
      <c r="R4" s="8"/>
      <c r="S4" s="8"/>
      <c r="T4" s="8"/>
      <c r="U4" s="8"/>
      <c r="V4" s="8"/>
      <c r="W4" s="8"/>
      <c r="X4" s="8"/>
      <c r="Y4" s="8"/>
      <c r="Z4" s="8"/>
      <c r="AA4" s="8"/>
      <c r="AB4" s="8"/>
    </row>
    <row r="5" spans="1:28" x14ac:dyDescent="0.2">
      <c r="A5" s="8"/>
      <c r="B5" s="8"/>
      <c r="C5" s="8"/>
      <c r="D5" s="8"/>
      <c r="E5" s="8"/>
      <c r="F5" s="8"/>
      <c r="G5" s="8"/>
      <c r="H5" s="8"/>
      <c r="I5" s="8"/>
      <c r="J5" s="8"/>
      <c r="K5" s="8"/>
      <c r="L5" s="8"/>
      <c r="M5" s="8"/>
      <c r="N5" s="8"/>
      <c r="O5" s="8"/>
      <c r="P5" s="8"/>
      <c r="Q5" s="8"/>
      <c r="R5" s="8"/>
      <c r="S5" s="8"/>
      <c r="T5" s="8"/>
      <c r="U5" s="8"/>
      <c r="V5" s="8"/>
      <c r="W5" s="8"/>
      <c r="X5" s="8"/>
      <c r="Y5" s="8"/>
      <c r="Z5" s="8"/>
      <c r="AA5" s="8"/>
      <c r="AB5" s="8"/>
    </row>
    <row r="6" spans="1:28" x14ac:dyDescent="0.2">
      <c r="A6" s="8"/>
      <c r="B6" s="8"/>
      <c r="C6" s="8"/>
      <c r="D6" s="8"/>
      <c r="E6" s="8"/>
      <c r="F6" s="8"/>
      <c r="G6" s="8"/>
      <c r="H6" s="8"/>
      <c r="I6" s="8"/>
      <c r="J6" s="8"/>
      <c r="K6" s="8"/>
      <c r="L6" s="8"/>
      <c r="M6" s="8"/>
      <c r="N6" s="8"/>
      <c r="O6" s="8"/>
      <c r="P6" s="8"/>
      <c r="Q6" s="8"/>
      <c r="R6" s="8"/>
      <c r="S6" s="8"/>
      <c r="T6" s="8"/>
      <c r="U6" s="8"/>
      <c r="V6" s="8"/>
      <c r="W6" s="8"/>
      <c r="X6" s="8"/>
      <c r="Y6" s="8"/>
      <c r="Z6" s="8"/>
      <c r="AA6" s="8"/>
      <c r="AB6" s="8"/>
    </row>
    <row r="7" spans="1:28" x14ac:dyDescent="0.2">
      <c r="B7" s="247" t="s">
        <v>259</v>
      </c>
      <c r="C7" s="247"/>
      <c r="D7" s="247"/>
      <c r="E7" s="247"/>
      <c r="F7" s="55" t="s">
        <v>37</v>
      </c>
      <c r="G7" s="8"/>
      <c r="H7" s="8"/>
      <c r="I7" s="8"/>
      <c r="J7" s="8"/>
      <c r="K7" s="8"/>
      <c r="L7" s="8"/>
      <c r="M7" s="8"/>
      <c r="N7" s="8"/>
      <c r="O7" s="8"/>
      <c r="P7" s="8"/>
      <c r="Q7" s="8"/>
      <c r="R7" s="8"/>
      <c r="S7" s="8"/>
      <c r="T7" s="8"/>
      <c r="U7" s="8"/>
      <c r="V7" s="8"/>
      <c r="W7" s="8"/>
      <c r="X7" s="8"/>
      <c r="Y7" s="8"/>
      <c r="Z7" s="8"/>
      <c r="AA7" s="8"/>
      <c r="AB7" s="8"/>
    </row>
    <row r="8" spans="1:28" x14ac:dyDescent="0.2">
      <c r="A8" s="8"/>
      <c r="B8" s="8"/>
      <c r="C8" s="8"/>
      <c r="D8" s="8"/>
      <c r="E8" s="8"/>
      <c r="F8" s="8"/>
      <c r="G8" s="8"/>
      <c r="H8" s="8"/>
      <c r="I8" s="8"/>
      <c r="J8" s="8"/>
      <c r="K8" s="8"/>
      <c r="L8" s="8"/>
      <c r="M8" s="8"/>
      <c r="N8" s="8"/>
      <c r="O8" s="8"/>
      <c r="P8" s="8"/>
      <c r="Q8" s="8"/>
      <c r="R8" s="8"/>
      <c r="S8" s="8"/>
      <c r="T8" s="8"/>
      <c r="U8" s="8"/>
      <c r="V8" s="8"/>
      <c r="W8" s="8"/>
      <c r="X8" s="8"/>
      <c r="Y8" s="8"/>
      <c r="Z8" s="8"/>
      <c r="AA8" s="8"/>
      <c r="AB8" s="8"/>
    </row>
    <row r="9" spans="1:28" x14ac:dyDescent="0.2">
      <c r="B9" s="247" t="s">
        <v>260</v>
      </c>
      <c r="C9" s="247"/>
      <c r="D9" s="247"/>
      <c r="E9" s="247"/>
      <c r="F9" s="61" t="s">
        <v>189</v>
      </c>
      <c r="G9" s="8"/>
      <c r="H9" s="8"/>
      <c r="I9" s="8"/>
      <c r="J9" s="8"/>
      <c r="K9" s="8"/>
      <c r="L9" s="8"/>
      <c r="M9" s="8"/>
      <c r="N9" s="8"/>
      <c r="O9" s="8"/>
      <c r="P9" s="8"/>
      <c r="Q9" s="8"/>
      <c r="R9" s="8"/>
      <c r="S9" s="8"/>
      <c r="T9" s="8"/>
      <c r="U9" s="8"/>
      <c r="V9" s="8"/>
      <c r="W9" s="8"/>
      <c r="X9" s="8"/>
      <c r="Y9" s="8"/>
      <c r="Z9" s="8"/>
      <c r="AA9" s="8"/>
      <c r="AB9" s="8"/>
    </row>
    <row r="10" spans="1:28" x14ac:dyDescent="0.2">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row>
    <row r="11" spans="1:28" x14ac:dyDescent="0.2">
      <c r="A11" s="243" t="s">
        <v>261</v>
      </c>
      <c r="B11" s="243"/>
      <c r="C11" s="243"/>
      <c r="D11" s="243"/>
      <c r="E11" s="243"/>
      <c r="F11" s="243"/>
      <c r="G11" s="8"/>
      <c r="H11" s="8"/>
      <c r="I11" s="8"/>
      <c r="J11" s="8"/>
      <c r="K11" s="8"/>
      <c r="L11" s="8"/>
      <c r="M11" s="8"/>
      <c r="N11" s="8"/>
      <c r="O11" s="8"/>
      <c r="P11" s="8"/>
      <c r="Q11" s="8"/>
      <c r="R11" s="8"/>
      <c r="S11" s="8"/>
      <c r="T11" s="8"/>
      <c r="U11" s="8"/>
      <c r="V11" s="8"/>
      <c r="W11" s="8"/>
      <c r="X11" s="8"/>
      <c r="Y11" s="8"/>
      <c r="Z11" s="8"/>
      <c r="AA11" s="8"/>
      <c r="AB11" s="8"/>
    </row>
    <row r="12" spans="1:28" ht="27" customHeight="1" x14ac:dyDescent="0.2">
      <c r="A12" s="255" t="s">
        <v>197</v>
      </c>
      <c r="B12" s="255"/>
      <c r="C12" s="255"/>
      <c r="D12" s="255"/>
      <c r="E12" s="255"/>
      <c r="F12" s="255"/>
      <c r="G12" s="8"/>
      <c r="H12" s="8"/>
      <c r="I12" s="8"/>
      <c r="J12" s="8"/>
      <c r="K12" s="8"/>
      <c r="L12" s="8"/>
      <c r="M12" s="8"/>
      <c r="N12" s="8"/>
      <c r="O12" s="8"/>
      <c r="P12" s="8"/>
      <c r="Q12" s="8"/>
      <c r="R12" s="8"/>
      <c r="S12" s="8"/>
      <c r="T12" s="8"/>
      <c r="U12" s="8"/>
      <c r="V12" s="8"/>
      <c r="W12" s="8"/>
      <c r="X12" s="8"/>
      <c r="Y12" s="8"/>
      <c r="Z12" s="8"/>
      <c r="AA12" s="8"/>
      <c r="AB12" s="8"/>
    </row>
    <row r="13" spans="1:28" ht="27" customHeight="1" x14ac:dyDescent="0.2">
      <c r="A13" s="176"/>
      <c r="B13" s="176"/>
      <c r="C13" s="176"/>
      <c r="D13" s="176"/>
      <c r="E13" s="176"/>
      <c r="F13" s="176"/>
      <c r="G13" s="8"/>
      <c r="H13" s="8"/>
      <c r="I13" s="8"/>
      <c r="J13" s="8"/>
      <c r="K13" s="8"/>
      <c r="L13" s="8"/>
      <c r="M13" s="8"/>
      <c r="N13" s="8"/>
      <c r="O13" s="8"/>
      <c r="P13" s="8"/>
      <c r="Q13" s="8"/>
      <c r="R13" s="8"/>
      <c r="S13" s="8"/>
      <c r="T13" s="8"/>
      <c r="U13" s="8"/>
      <c r="V13" s="8"/>
      <c r="W13" s="8"/>
      <c r="X13" s="8"/>
      <c r="Y13" s="8"/>
      <c r="Z13" s="8"/>
      <c r="AA13" s="8"/>
      <c r="AB13" s="8"/>
    </row>
    <row r="14" spans="1:28" ht="15" x14ac:dyDescent="0.25">
      <c r="A14" s="70"/>
      <c r="B14" s="10" t="s">
        <v>191</v>
      </c>
      <c r="C14" s="8"/>
      <c r="D14" s="8"/>
      <c r="E14" s="8"/>
      <c r="F14" s="8"/>
      <c r="G14" s="8"/>
      <c r="H14" s="8"/>
      <c r="I14" s="8"/>
      <c r="J14" s="8"/>
      <c r="K14" s="8"/>
      <c r="L14" s="8"/>
      <c r="M14" s="8"/>
      <c r="N14" s="8"/>
      <c r="O14" s="8"/>
      <c r="P14" s="8"/>
      <c r="Q14" s="8"/>
      <c r="R14" s="8"/>
      <c r="S14" s="8"/>
      <c r="T14" s="8"/>
      <c r="U14" s="8"/>
      <c r="V14" s="8"/>
      <c r="W14" s="8"/>
      <c r="X14" s="8"/>
      <c r="Y14" s="8"/>
      <c r="Z14" s="8"/>
      <c r="AA14" s="8"/>
      <c r="AB14" s="8"/>
    </row>
    <row r="15" spans="1:28" ht="15" customHeight="1" x14ac:dyDescent="0.2">
      <c r="A15" s="8"/>
      <c r="B15" s="250" t="s">
        <v>186</v>
      </c>
      <c r="C15" s="250"/>
      <c r="D15" s="250"/>
      <c r="E15" s="250"/>
      <c r="F15" s="61">
        <v>22.835999999999999</v>
      </c>
      <c r="G15" s="8"/>
      <c r="H15" s="8"/>
      <c r="I15" s="8"/>
      <c r="J15" s="8"/>
      <c r="K15" s="8"/>
      <c r="L15" s="8"/>
      <c r="M15" s="8"/>
      <c r="N15" s="8"/>
      <c r="O15" s="8"/>
      <c r="P15" s="8"/>
      <c r="Q15" s="8"/>
      <c r="R15" s="8"/>
      <c r="S15" s="8"/>
      <c r="T15" s="8"/>
      <c r="U15" s="8"/>
      <c r="V15" s="8"/>
      <c r="W15" s="8"/>
      <c r="X15" s="8"/>
      <c r="Y15" s="8"/>
      <c r="Z15" s="8"/>
      <c r="AA15" s="8"/>
      <c r="AB15" s="8"/>
    </row>
    <row r="16" spans="1:28" x14ac:dyDescent="0.2">
      <c r="A16" s="8"/>
      <c r="B16" s="250" t="s">
        <v>90</v>
      </c>
      <c r="C16" s="250"/>
      <c r="D16" s="250"/>
      <c r="E16" s="250"/>
      <c r="F16" s="61">
        <v>1.867</v>
      </c>
      <c r="G16" s="8"/>
      <c r="H16" s="8"/>
      <c r="I16" s="8"/>
      <c r="J16" s="8"/>
      <c r="K16" s="8"/>
      <c r="L16" s="8"/>
      <c r="M16" s="8"/>
      <c r="N16" s="8"/>
      <c r="O16" s="8"/>
      <c r="P16" s="8"/>
      <c r="Q16" s="8"/>
      <c r="R16" s="8"/>
      <c r="S16" s="8"/>
      <c r="T16" s="8"/>
      <c r="U16" s="8"/>
      <c r="V16" s="8"/>
      <c r="W16" s="8"/>
      <c r="X16" s="8"/>
      <c r="Y16" s="8"/>
      <c r="Z16" s="8"/>
      <c r="AA16" s="8"/>
      <c r="AB16" s="8"/>
    </row>
    <row r="17" spans="1:28" x14ac:dyDescent="0.2">
      <c r="A17" s="8"/>
      <c r="B17" s="250" t="s">
        <v>18</v>
      </c>
      <c r="C17" s="250"/>
      <c r="D17" s="250"/>
      <c r="E17" s="250"/>
      <c r="F17" s="175">
        <v>8.3190000000000008</v>
      </c>
      <c r="G17" s="8"/>
      <c r="H17" s="8"/>
      <c r="I17" s="8"/>
      <c r="J17" s="8"/>
      <c r="K17" s="8"/>
      <c r="L17" s="8"/>
      <c r="M17" s="8"/>
      <c r="N17" s="8"/>
      <c r="O17" s="8"/>
      <c r="P17" s="8"/>
      <c r="Q17" s="8"/>
      <c r="R17" s="8"/>
      <c r="S17" s="8"/>
      <c r="T17" s="8"/>
      <c r="U17" s="8"/>
      <c r="V17" s="8"/>
      <c r="W17" s="8"/>
      <c r="X17" s="8"/>
      <c r="Y17" s="8"/>
      <c r="Z17" s="8"/>
      <c r="AA17" s="8"/>
      <c r="AB17" s="8"/>
    </row>
    <row r="18" spans="1:28" x14ac:dyDescent="0.2">
      <c r="A18" s="8"/>
      <c r="B18" s="250" t="s">
        <v>0</v>
      </c>
      <c r="C18" s="250"/>
      <c r="D18" s="250"/>
      <c r="E18" s="250"/>
      <c r="F18" s="61">
        <v>1.641</v>
      </c>
      <c r="G18" s="8"/>
      <c r="H18" s="8"/>
      <c r="I18" s="8"/>
      <c r="J18" s="8"/>
      <c r="K18" s="8"/>
      <c r="L18" s="8"/>
      <c r="M18" s="8"/>
      <c r="N18" s="8"/>
      <c r="O18" s="8"/>
      <c r="P18" s="8"/>
      <c r="Q18" s="8"/>
      <c r="R18" s="8"/>
      <c r="S18" s="8"/>
      <c r="T18" s="8"/>
      <c r="U18" s="8"/>
      <c r="V18" s="8"/>
      <c r="W18" s="8"/>
      <c r="X18" s="8"/>
      <c r="Y18" s="8"/>
      <c r="Z18" s="8"/>
      <c r="AA18" s="8"/>
      <c r="AB18" s="8"/>
    </row>
    <row r="19" spans="1:28" x14ac:dyDescent="0.2">
      <c r="A19" s="8"/>
      <c r="B19" s="250" t="s">
        <v>195</v>
      </c>
      <c r="C19" s="250"/>
      <c r="D19" s="250"/>
      <c r="E19" s="250"/>
      <c r="F19" s="61">
        <v>7</v>
      </c>
      <c r="G19" s="105"/>
      <c r="H19" s="8"/>
      <c r="I19" s="8"/>
      <c r="J19" s="8"/>
      <c r="K19" s="8"/>
      <c r="L19" s="8"/>
      <c r="M19" s="8"/>
      <c r="N19" s="8"/>
      <c r="O19" s="8"/>
      <c r="P19" s="8"/>
      <c r="Q19" s="8"/>
      <c r="R19" s="8"/>
      <c r="S19" s="8"/>
      <c r="T19" s="8"/>
      <c r="U19" s="8"/>
      <c r="V19" s="8"/>
      <c r="W19" s="8"/>
      <c r="X19" s="8"/>
      <c r="Y19" s="8"/>
      <c r="Z19" s="8"/>
      <c r="AA19" s="8"/>
      <c r="AB19" s="8"/>
    </row>
    <row r="20" spans="1:28" x14ac:dyDescent="0.2">
      <c r="A20" s="8"/>
      <c r="C20" s="8"/>
      <c r="D20" s="8"/>
      <c r="E20" s="8"/>
      <c r="F20" s="8"/>
      <c r="G20" s="8"/>
      <c r="H20" s="8"/>
      <c r="I20" s="8"/>
      <c r="J20" s="8"/>
      <c r="K20" s="8"/>
      <c r="L20" s="8"/>
      <c r="M20" s="8"/>
      <c r="N20" s="8"/>
      <c r="O20" s="8"/>
      <c r="P20" s="8"/>
      <c r="Q20" s="8"/>
      <c r="R20" s="8"/>
      <c r="S20" s="8"/>
      <c r="T20" s="8"/>
      <c r="U20" s="8"/>
      <c r="V20" s="8"/>
      <c r="W20" s="8"/>
      <c r="X20" s="8"/>
      <c r="Y20" s="8"/>
      <c r="Z20" s="8"/>
      <c r="AA20" s="8"/>
      <c r="AB20" s="8"/>
    </row>
    <row r="21" spans="1:28"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row>
    <row r="22" spans="1:28" s="64" customFormat="1" ht="1.5" customHeight="1" x14ac:dyDescent="0.2">
      <c r="A22" s="67"/>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row>
    <row r="23" spans="1:28" ht="16.5" customHeight="1" x14ac:dyDescent="0.2">
      <c r="A23" s="8"/>
      <c r="B23" s="10" t="s">
        <v>192</v>
      </c>
      <c r="D23" s="8"/>
      <c r="E23" s="8"/>
      <c r="F23" s="8"/>
      <c r="G23" s="8"/>
      <c r="H23" s="8"/>
      <c r="I23" s="8"/>
      <c r="J23" s="8"/>
      <c r="K23" s="8"/>
      <c r="L23" s="8"/>
      <c r="M23" s="8"/>
      <c r="N23" s="8"/>
      <c r="O23" s="8"/>
      <c r="P23" s="8"/>
      <c r="Q23" s="8"/>
      <c r="R23" s="8"/>
      <c r="S23" s="8"/>
      <c r="T23" s="8"/>
      <c r="U23" s="8"/>
      <c r="V23" s="8"/>
      <c r="W23" s="8"/>
      <c r="X23" s="8"/>
      <c r="Y23" s="8"/>
      <c r="Z23" s="8"/>
      <c r="AA23" s="8"/>
      <c r="AB23" s="8"/>
    </row>
    <row r="24" spans="1:28" x14ac:dyDescent="0.2">
      <c r="A24" s="8"/>
      <c r="B24" s="250" t="s">
        <v>264</v>
      </c>
      <c r="C24" s="250"/>
      <c r="D24" s="250"/>
      <c r="E24" s="250"/>
      <c r="F24" s="55">
        <v>1350</v>
      </c>
      <c r="G24" s="8"/>
      <c r="H24" s="8"/>
      <c r="I24" s="8"/>
      <c r="J24" s="8"/>
      <c r="K24" s="8"/>
      <c r="L24" s="8"/>
      <c r="M24" s="8"/>
      <c r="N24" s="8"/>
      <c r="O24" s="8"/>
      <c r="P24" s="8"/>
      <c r="Q24" s="8"/>
      <c r="R24" s="8"/>
      <c r="S24" s="8"/>
      <c r="T24" s="8"/>
      <c r="U24" s="8"/>
      <c r="V24" s="8"/>
      <c r="W24" s="8"/>
      <c r="X24" s="8"/>
      <c r="Y24" s="8"/>
      <c r="Z24" s="8"/>
      <c r="AA24" s="8"/>
      <c r="AB24" s="8"/>
    </row>
    <row r="25" spans="1:28" x14ac:dyDescent="0.2">
      <c r="A25" s="8"/>
      <c r="B25" s="251" t="s">
        <v>263</v>
      </c>
      <c r="C25" s="251"/>
      <c r="D25" s="251"/>
      <c r="E25" s="251"/>
      <c r="F25" s="149">
        <v>43466</v>
      </c>
      <c r="G25" s="8"/>
      <c r="H25" s="8"/>
      <c r="I25" s="8"/>
      <c r="J25" s="8"/>
      <c r="K25" s="8"/>
      <c r="L25" s="8"/>
      <c r="M25" s="8"/>
      <c r="N25" s="8"/>
      <c r="O25" s="8"/>
      <c r="P25" s="8"/>
      <c r="Q25" s="8"/>
      <c r="R25" s="8"/>
      <c r="S25" s="8"/>
      <c r="T25" s="8"/>
      <c r="U25" s="8"/>
      <c r="V25" s="8"/>
      <c r="W25" s="8"/>
      <c r="X25" s="8"/>
      <c r="Y25" s="8"/>
      <c r="Z25" s="8"/>
      <c r="AA25" s="8"/>
      <c r="AB25" s="8"/>
    </row>
    <row r="26" spans="1:28" x14ac:dyDescent="0.2">
      <c r="A26" s="11"/>
      <c r="B26" s="11"/>
      <c r="C26" s="10"/>
      <c r="D26" s="68"/>
      <c r="E26" s="8"/>
      <c r="F26" s="8"/>
      <c r="G26" s="8"/>
      <c r="H26" s="8"/>
      <c r="I26" s="8"/>
      <c r="J26" s="8"/>
      <c r="K26" s="8"/>
      <c r="L26" s="8"/>
      <c r="M26" s="8"/>
      <c r="N26" s="8"/>
      <c r="O26" s="8"/>
      <c r="P26" s="8"/>
      <c r="Q26" s="8"/>
      <c r="R26" s="8"/>
      <c r="S26" s="8"/>
      <c r="T26" s="8"/>
      <c r="U26" s="8"/>
      <c r="V26" s="8"/>
      <c r="W26" s="8"/>
      <c r="X26" s="8"/>
      <c r="Y26" s="8"/>
      <c r="Z26" s="8"/>
      <c r="AA26" s="8"/>
      <c r="AB26" s="8"/>
    </row>
    <row r="27" spans="1:28" ht="21" customHeight="1" x14ac:dyDescent="0.2">
      <c r="B27" s="10" t="s">
        <v>196</v>
      </c>
      <c r="C27" s="8"/>
      <c r="D27" s="8"/>
      <c r="E27" s="8"/>
      <c r="F27" s="8"/>
      <c r="G27" s="8"/>
      <c r="H27" s="8"/>
      <c r="I27" s="8"/>
      <c r="J27" s="8"/>
      <c r="K27" s="8"/>
      <c r="L27" s="8"/>
      <c r="M27" s="8"/>
      <c r="N27" s="8"/>
      <c r="O27" s="8"/>
      <c r="P27" s="8"/>
      <c r="Q27" s="8"/>
      <c r="R27" s="8"/>
      <c r="S27" s="8"/>
      <c r="T27" s="8"/>
      <c r="U27" s="8"/>
      <c r="V27" s="8"/>
      <c r="W27" s="8"/>
      <c r="X27" s="8"/>
      <c r="Y27" s="8"/>
      <c r="Z27" s="8"/>
      <c r="AA27" s="8"/>
      <c r="AB27" s="8"/>
    </row>
    <row r="28" spans="1:28" ht="63.75" x14ac:dyDescent="0.2">
      <c r="A28" s="180"/>
      <c r="B28" s="181" t="s">
        <v>186</v>
      </c>
      <c r="C28" s="181" t="s">
        <v>90</v>
      </c>
      <c r="D28" s="181" t="s">
        <v>187</v>
      </c>
      <c r="E28" s="181" t="s">
        <v>222</v>
      </c>
      <c r="F28" s="181" t="s">
        <v>223</v>
      </c>
      <c r="G28" s="181" t="s">
        <v>224</v>
      </c>
      <c r="H28" s="8"/>
      <c r="I28" s="63" t="s">
        <v>188</v>
      </c>
      <c r="J28" s="63" t="s">
        <v>193</v>
      </c>
      <c r="K28" s="63" t="s">
        <v>194</v>
      </c>
      <c r="L28" s="63" t="s">
        <v>221</v>
      </c>
      <c r="M28" s="63" t="s">
        <v>215</v>
      </c>
      <c r="N28" s="63" t="s">
        <v>216</v>
      </c>
      <c r="O28" s="107" t="s">
        <v>217</v>
      </c>
      <c r="P28" s="8"/>
      <c r="Q28" s="8"/>
      <c r="R28" s="8"/>
      <c r="S28" s="8"/>
      <c r="T28" s="8"/>
      <c r="U28" s="8"/>
      <c r="V28" s="8"/>
      <c r="W28" s="8"/>
      <c r="X28" s="8"/>
      <c r="Y28" s="8"/>
      <c r="Z28" s="8"/>
      <c r="AA28" s="8"/>
      <c r="AB28" s="8"/>
    </row>
    <row r="29" spans="1:28" x14ac:dyDescent="0.2">
      <c r="A29" s="182" t="s">
        <v>177</v>
      </c>
      <c r="B29" s="61"/>
      <c r="C29" s="61"/>
      <c r="D29" s="61"/>
      <c r="E29" s="149"/>
      <c r="F29" s="149"/>
      <c r="G29" s="61"/>
      <c r="H29" s="8"/>
      <c r="I29" s="41">
        <f t="shared" ref="I29:I36" si="0">B29*$F$24</f>
        <v>0</v>
      </c>
      <c r="J29" s="41">
        <f t="shared" ref="J29:J36" si="1">I29-D29</f>
        <v>0</v>
      </c>
      <c r="K29" s="41">
        <f t="shared" ref="K29:K36" si="2">J29*C29</f>
        <v>0</v>
      </c>
      <c r="L29" s="108">
        <f>IF(COUNTBLANK(E29),0,IF($F$25&lt;E29,F29-(DATE(YEAR($E$29),MONTH(E29),DAY(E29))),F29-(DATE(YEAR($F$25),MONTH(F25),DAY(F25)))))</f>
        <v>0</v>
      </c>
      <c r="M29" s="108"/>
      <c r="N29" s="110">
        <f>SUM(G30:G38)+L40-M40</f>
        <v>0</v>
      </c>
      <c r="O29" s="111" t="e">
        <f>AVERAGE(G29:G38)</f>
        <v>#DIV/0!</v>
      </c>
      <c r="P29" s="8"/>
      <c r="Q29" s="8"/>
      <c r="R29" s="8"/>
      <c r="S29" s="8"/>
      <c r="T29" s="8"/>
      <c r="U29" s="8"/>
      <c r="V29" s="8"/>
      <c r="W29" s="8"/>
      <c r="X29" s="8"/>
      <c r="Y29" s="8"/>
      <c r="Z29" s="8"/>
      <c r="AA29" s="8"/>
      <c r="AB29" s="8"/>
    </row>
    <row r="30" spans="1:28" x14ac:dyDescent="0.2">
      <c r="A30" s="182" t="s">
        <v>178</v>
      </c>
      <c r="B30" s="61"/>
      <c r="C30" s="61"/>
      <c r="D30" s="61"/>
      <c r="E30" s="149"/>
      <c r="F30" s="149"/>
      <c r="G30" s="61"/>
      <c r="H30" s="8"/>
      <c r="I30" s="41">
        <f t="shared" si="0"/>
        <v>0</v>
      </c>
      <c r="J30" s="41">
        <f t="shared" si="1"/>
        <v>0</v>
      </c>
      <c r="K30" s="41">
        <f t="shared" si="2"/>
        <v>0</v>
      </c>
      <c r="L30" s="108"/>
      <c r="M30" s="108">
        <f t="shared" ref="M30:M39" si="3">IF(COUNTBLANK(E30),0,IF($F$25+365&lt;F30,F30-(DATE(YEAR($F$25),MONTH($F$25),DAY($F$25)))-365,0))</f>
        <v>0</v>
      </c>
      <c r="N30" s="41"/>
      <c r="O30" s="41"/>
      <c r="P30" s="8"/>
      <c r="Q30" s="8"/>
      <c r="R30" s="8"/>
      <c r="S30" s="8"/>
      <c r="T30" s="8"/>
      <c r="U30" s="8"/>
      <c r="V30" s="8"/>
      <c r="W30" s="8"/>
      <c r="X30" s="8"/>
      <c r="Y30" s="8"/>
      <c r="Z30" s="8"/>
      <c r="AA30" s="8"/>
      <c r="AB30" s="8"/>
    </row>
    <row r="31" spans="1:28" x14ac:dyDescent="0.2">
      <c r="A31" s="182" t="s">
        <v>179</v>
      </c>
      <c r="B31" s="61"/>
      <c r="C31" s="61"/>
      <c r="D31" s="61"/>
      <c r="E31" s="149"/>
      <c r="F31" s="149"/>
      <c r="G31" s="61"/>
      <c r="H31" s="8"/>
      <c r="I31" s="41">
        <f t="shared" si="0"/>
        <v>0</v>
      </c>
      <c r="J31" s="41">
        <f t="shared" si="1"/>
        <v>0</v>
      </c>
      <c r="K31" s="41">
        <f t="shared" si="2"/>
        <v>0</v>
      </c>
      <c r="L31" s="108"/>
      <c r="M31" s="108">
        <f t="shared" si="3"/>
        <v>0</v>
      </c>
      <c r="N31" s="41"/>
      <c r="O31" s="41"/>
      <c r="P31" s="8"/>
      <c r="Q31" s="8"/>
      <c r="R31" s="8"/>
      <c r="S31" s="8"/>
      <c r="T31" s="8"/>
      <c r="U31" s="8"/>
      <c r="V31" s="8"/>
      <c r="W31" s="8"/>
      <c r="X31" s="8"/>
      <c r="Y31" s="8"/>
      <c r="Z31" s="8"/>
      <c r="AA31" s="8"/>
      <c r="AB31" s="8"/>
    </row>
    <row r="32" spans="1:28" s="64" customFormat="1" x14ac:dyDescent="0.2">
      <c r="A32" s="182" t="s">
        <v>180</v>
      </c>
      <c r="B32" s="61"/>
      <c r="C32" s="55"/>
      <c r="D32" s="61"/>
      <c r="E32" s="149"/>
      <c r="F32" s="149"/>
      <c r="G32" s="61"/>
      <c r="H32" s="67"/>
      <c r="I32" s="41">
        <f t="shared" si="0"/>
        <v>0</v>
      </c>
      <c r="J32" s="41">
        <f t="shared" si="1"/>
        <v>0</v>
      </c>
      <c r="K32" s="41">
        <f t="shared" si="2"/>
        <v>0</v>
      </c>
      <c r="L32" s="108"/>
      <c r="M32" s="108">
        <f t="shared" si="3"/>
        <v>0</v>
      </c>
      <c r="N32" s="65"/>
      <c r="O32" s="65"/>
      <c r="P32" s="67"/>
      <c r="Q32" s="67"/>
      <c r="R32" s="67"/>
      <c r="S32" s="67"/>
      <c r="T32" s="67"/>
      <c r="U32" s="67"/>
      <c r="V32" s="67"/>
      <c r="W32" s="67"/>
      <c r="X32" s="67"/>
      <c r="Y32" s="67"/>
      <c r="Z32" s="67"/>
      <c r="AA32" s="67"/>
      <c r="AB32" s="67"/>
    </row>
    <row r="33" spans="1:28" x14ac:dyDescent="0.2">
      <c r="A33" s="182" t="s">
        <v>181</v>
      </c>
      <c r="B33" s="61"/>
      <c r="C33" s="61"/>
      <c r="D33" s="61"/>
      <c r="E33" s="149"/>
      <c r="F33" s="149"/>
      <c r="G33" s="61"/>
      <c r="H33" s="8"/>
      <c r="I33" s="41">
        <f t="shared" si="0"/>
        <v>0</v>
      </c>
      <c r="J33" s="41">
        <f t="shared" si="1"/>
        <v>0</v>
      </c>
      <c r="K33" s="41">
        <f t="shared" si="2"/>
        <v>0</v>
      </c>
      <c r="L33" s="108"/>
      <c r="M33" s="108">
        <f t="shared" si="3"/>
        <v>0</v>
      </c>
      <c r="N33" s="41"/>
      <c r="O33" s="41"/>
      <c r="P33" s="8"/>
      <c r="Q33" s="8"/>
      <c r="R33" s="8"/>
      <c r="S33" s="8"/>
      <c r="T33" s="8"/>
      <c r="U33" s="8"/>
      <c r="V33" s="8"/>
      <c r="W33" s="8"/>
      <c r="X33" s="8"/>
      <c r="Y33" s="8"/>
      <c r="Z33" s="8"/>
      <c r="AA33" s="8"/>
      <c r="AB33" s="8"/>
    </row>
    <row r="34" spans="1:28" x14ac:dyDescent="0.2">
      <c r="A34" s="182" t="s">
        <v>182</v>
      </c>
      <c r="B34" s="61"/>
      <c r="C34" s="61"/>
      <c r="D34" s="61"/>
      <c r="E34" s="149"/>
      <c r="F34" s="149"/>
      <c r="G34" s="61"/>
      <c r="H34" s="8"/>
      <c r="I34" s="41">
        <f t="shared" si="0"/>
        <v>0</v>
      </c>
      <c r="J34" s="41">
        <f t="shared" si="1"/>
        <v>0</v>
      </c>
      <c r="K34" s="41">
        <f t="shared" si="2"/>
        <v>0</v>
      </c>
      <c r="L34" s="108"/>
      <c r="M34" s="108">
        <f t="shared" si="3"/>
        <v>0</v>
      </c>
      <c r="N34" s="41"/>
      <c r="O34" s="41"/>
      <c r="P34" s="8"/>
      <c r="Q34" s="8"/>
      <c r="R34" s="8"/>
      <c r="S34" s="8"/>
      <c r="T34" s="8"/>
      <c r="U34" s="8"/>
      <c r="V34" s="8"/>
      <c r="W34" s="8"/>
      <c r="X34" s="8"/>
      <c r="Y34" s="8"/>
      <c r="Z34" s="8"/>
      <c r="AA34" s="8"/>
      <c r="AB34" s="8"/>
    </row>
    <row r="35" spans="1:28" x14ac:dyDescent="0.2">
      <c r="A35" s="182" t="s">
        <v>183</v>
      </c>
      <c r="B35" s="61"/>
      <c r="C35" s="61"/>
      <c r="D35" s="61"/>
      <c r="E35" s="149"/>
      <c r="F35" s="149"/>
      <c r="G35" s="61"/>
      <c r="H35" s="8"/>
      <c r="I35" s="41">
        <f t="shared" si="0"/>
        <v>0</v>
      </c>
      <c r="J35" s="41">
        <f t="shared" si="1"/>
        <v>0</v>
      </c>
      <c r="K35" s="41">
        <f t="shared" si="2"/>
        <v>0</v>
      </c>
      <c r="L35" s="108"/>
      <c r="M35" s="108">
        <f t="shared" si="3"/>
        <v>0</v>
      </c>
      <c r="N35" s="41"/>
      <c r="O35" s="41"/>
      <c r="P35" s="8"/>
      <c r="Q35" s="8"/>
      <c r="R35" s="8"/>
      <c r="S35" s="8"/>
      <c r="T35" s="8"/>
      <c r="U35" s="8"/>
      <c r="V35" s="8"/>
      <c r="W35" s="8"/>
      <c r="X35" s="8"/>
      <c r="Y35" s="8"/>
      <c r="Z35" s="8"/>
      <c r="AA35" s="8"/>
      <c r="AB35" s="8"/>
    </row>
    <row r="36" spans="1:28" x14ac:dyDescent="0.2">
      <c r="A36" s="182" t="s">
        <v>184</v>
      </c>
      <c r="B36" s="61"/>
      <c r="C36" s="61"/>
      <c r="D36" s="61"/>
      <c r="E36" s="149"/>
      <c r="F36" s="149"/>
      <c r="G36" s="61"/>
      <c r="H36" s="8"/>
      <c r="I36" s="41">
        <f t="shared" si="0"/>
        <v>0</v>
      </c>
      <c r="J36" s="41">
        <f t="shared" si="1"/>
        <v>0</v>
      </c>
      <c r="K36" s="41">
        <f t="shared" si="2"/>
        <v>0</v>
      </c>
      <c r="L36" s="108"/>
      <c r="M36" s="108">
        <f t="shared" si="3"/>
        <v>0</v>
      </c>
      <c r="N36" s="41"/>
      <c r="O36" s="41"/>
      <c r="P36" s="8"/>
      <c r="Q36" s="8"/>
      <c r="R36" s="8"/>
      <c r="S36" s="8"/>
      <c r="T36" s="8"/>
      <c r="U36" s="8"/>
      <c r="V36" s="8"/>
      <c r="W36" s="8"/>
      <c r="X36" s="8"/>
      <c r="Y36" s="8"/>
      <c r="Z36" s="8"/>
      <c r="AA36" s="8"/>
      <c r="AB36" s="8"/>
    </row>
    <row r="37" spans="1:28" x14ac:dyDescent="0.2">
      <c r="A37" s="183" t="s">
        <v>185</v>
      </c>
      <c r="B37" s="61"/>
      <c r="C37" s="61"/>
      <c r="D37" s="61"/>
      <c r="E37" s="149"/>
      <c r="F37" s="149"/>
      <c r="G37" s="61"/>
      <c r="H37" s="8"/>
      <c r="I37" s="41"/>
      <c r="J37" s="41"/>
      <c r="K37" s="41"/>
      <c r="L37" s="108"/>
      <c r="M37" s="108">
        <f t="shared" si="3"/>
        <v>0</v>
      </c>
      <c r="N37" s="41"/>
      <c r="O37" s="41"/>
      <c r="P37" s="8"/>
      <c r="Q37" s="8"/>
      <c r="R37" s="8"/>
      <c r="S37" s="8"/>
      <c r="T37" s="8"/>
      <c r="U37" s="8"/>
      <c r="V37" s="8"/>
      <c r="W37" s="8"/>
      <c r="X37" s="8"/>
      <c r="Y37" s="8"/>
      <c r="Z37" s="8"/>
      <c r="AA37" s="8"/>
      <c r="AB37" s="8"/>
    </row>
    <row r="38" spans="1:28" x14ac:dyDescent="0.2">
      <c r="A38" s="183" t="s">
        <v>198</v>
      </c>
      <c r="B38" s="61"/>
      <c r="C38" s="61"/>
      <c r="D38" s="61"/>
      <c r="E38" s="149"/>
      <c r="F38" s="149"/>
      <c r="G38" s="61"/>
      <c r="H38" s="8"/>
      <c r="I38" s="41">
        <f>B38*$F$24</f>
        <v>0</v>
      </c>
      <c r="J38" s="41">
        <f>I38-D38</f>
        <v>0</v>
      </c>
      <c r="K38" s="41">
        <f>J38*C38</f>
        <v>0</v>
      </c>
      <c r="L38" s="108"/>
      <c r="M38" s="108">
        <f t="shared" si="3"/>
        <v>0</v>
      </c>
      <c r="N38" s="41"/>
      <c r="O38" s="41"/>
      <c r="P38" s="8"/>
      <c r="Q38" s="8"/>
      <c r="R38" s="8"/>
      <c r="S38" s="8"/>
      <c r="T38" s="8"/>
      <c r="U38" s="8"/>
      <c r="V38" s="8"/>
      <c r="W38" s="8"/>
      <c r="X38" s="8"/>
      <c r="Y38" s="8"/>
      <c r="Z38" s="8"/>
      <c r="AA38" s="8"/>
      <c r="AB38" s="8"/>
    </row>
    <row r="39" spans="1:28" x14ac:dyDescent="0.2">
      <c r="A39" s="8"/>
      <c r="B39" s="8"/>
      <c r="C39" s="8"/>
      <c r="D39" s="8"/>
      <c r="E39" s="8"/>
      <c r="F39" s="8"/>
      <c r="G39" s="8"/>
      <c r="H39" s="8"/>
      <c r="I39" s="65"/>
      <c r="J39" s="65"/>
      <c r="K39" s="65"/>
      <c r="L39" s="108"/>
      <c r="M39" s="108">
        <f t="shared" si="3"/>
        <v>0</v>
      </c>
      <c r="N39" s="41"/>
      <c r="O39" s="41"/>
      <c r="P39" s="8"/>
      <c r="Q39" s="8"/>
      <c r="R39" s="8"/>
      <c r="S39" s="8"/>
      <c r="T39" s="8"/>
      <c r="U39" s="8"/>
      <c r="V39" s="8"/>
      <c r="W39" s="8"/>
      <c r="X39" s="8"/>
      <c r="Y39" s="8"/>
      <c r="Z39" s="8"/>
      <c r="AA39" s="8"/>
      <c r="AB39" s="8"/>
    </row>
    <row r="40" spans="1:28" x14ac:dyDescent="0.2">
      <c r="A40" s="8"/>
      <c r="B40" s="8"/>
      <c r="C40" s="8"/>
      <c r="D40" s="8"/>
      <c r="E40" s="106"/>
      <c r="F40" s="8"/>
      <c r="G40" s="8"/>
      <c r="H40" s="8"/>
      <c r="I40" s="41">
        <f>SUM(I29:I38)</f>
        <v>0</v>
      </c>
      <c r="J40" s="41">
        <f>SUM(J29:J38)</f>
        <v>0</v>
      </c>
      <c r="K40" s="41">
        <f>SUM(K29:K38)</f>
        <v>0</v>
      </c>
      <c r="L40" s="109">
        <f>SUM(L29:L39)</f>
        <v>0</v>
      </c>
      <c r="M40" s="109">
        <f>SUM(M29:M39)</f>
        <v>0</v>
      </c>
      <c r="N40" s="41"/>
      <c r="O40" s="41"/>
      <c r="P40" s="8"/>
      <c r="Q40" s="8"/>
      <c r="R40" s="8"/>
      <c r="S40" s="8"/>
      <c r="T40" s="8"/>
      <c r="U40" s="8"/>
      <c r="V40" s="8"/>
      <c r="W40" s="8"/>
      <c r="X40" s="8"/>
      <c r="Y40" s="8"/>
      <c r="Z40" s="8"/>
      <c r="AA40" s="8"/>
      <c r="AB40" s="8"/>
    </row>
    <row r="41" spans="1:28" ht="22.5" customHeight="1" x14ac:dyDescent="0.2">
      <c r="A41" s="8"/>
      <c r="C41" s="257"/>
      <c r="D41" s="257"/>
      <c r="E41" s="257"/>
      <c r="F41" s="152"/>
      <c r="G41" s="8"/>
      <c r="H41" s="8"/>
      <c r="I41" s="8"/>
      <c r="J41" s="8"/>
      <c r="K41" s="8"/>
      <c r="L41" s="8"/>
      <c r="N41" s="8"/>
      <c r="O41" s="8"/>
      <c r="P41" s="8"/>
      <c r="Q41" s="8"/>
      <c r="R41" s="8"/>
      <c r="S41" s="8"/>
      <c r="T41" s="8"/>
      <c r="U41" s="8"/>
      <c r="V41" s="8"/>
      <c r="W41" s="8"/>
      <c r="X41" s="8"/>
      <c r="Y41" s="8"/>
      <c r="Z41" s="8"/>
      <c r="AA41" s="8"/>
      <c r="AB41" s="8"/>
    </row>
    <row r="42" spans="1:28" x14ac:dyDescent="0.2">
      <c r="A42" s="8"/>
      <c r="B42" s="256" t="s">
        <v>265</v>
      </c>
      <c r="C42" s="256"/>
      <c r="D42" s="256"/>
      <c r="E42" s="256"/>
      <c r="F42" s="256"/>
      <c r="G42" s="8"/>
      <c r="H42" s="8"/>
      <c r="I42" s="8"/>
      <c r="J42" s="8"/>
      <c r="K42" s="8"/>
      <c r="L42" s="8"/>
      <c r="M42" s="8"/>
      <c r="N42" s="8"/>
      <c r="O42" s="8"/>
      <c r="P42" s="8"/>
      <c r="Q42" s="8"/>
      <c r="R42" s="8"/>
      <c r="S42" s="8"/>
      <c r="T42" s="8"/>
      <c r="U42" s="8"/>
      <c r="V42" s="8"/>
      <c r="W42" s="8"/>
      <c r="X42" s="8"/>
      <c r="Y42" s="8"/>
      <c r="Z42" s="8"/>
      <c r="AA42" s="8"/>
      <c r="AB42" s="8"/>
    </row>
    <row r="43" spans="1:28" x14ac:dyDescent="0.2">
      <c r="A43" s="8"/>
      <c r="B43" s="249" t="s">
        <v>186</v>
      </c>
      <c r="C43" s="249"/>
      <c r="D43" s="249"/>
      <c r="E43" s="249"/>
      <c r="F43" s="177" t="e">
        <f>AVERAGE(B29:B38)</f>
        <v>#DIV/0!</v>
      </c>
      <c r="G43" s="8"/>
      <c r="H43" s="8"/>
      <c r="I43" s="8"/>
      <c r="J43" s="8"/>
      <c r="K43" s="8"/>
      <c r="L43" s="8"/>
      <c r="N43" s="8"/>
      <c r="O43" s="8"/>
      <c r="P43" s="8"/>
      <c r="Q43" s="8"/>
      <c r="R43" s="8"/>
      <c r="S43" s="8"/>
      <c r="T43" s="8"/>
      <c r="U43" s="8"/>
      <c r="V43" s="8"/>
      <c r="W43" s="8"/>
      <c r="X43" s="8"/>
      <c r="Y43" s="8"/>
      <c r="Z43" s="8"/>
      <c r="AA43" s="8"/>
      <c r="AB43" s="8"/>
    </row>
    <row r="44" spans="1:28" x14ac:dyDescent="0.2">
      <c r="A44" s="8"/>
      <c r="B44" s="249" t="s">
        <v>90</v>
      </c>
      <c r="C44" s="249"/>
      <c r="D44" s="249"/>
      <c r="E44" s="249"/>
      <c r="F44" s="177" t="e">
        <f>AVERAGE(C29:C38)</f>
        <v>#DIV/0!</v>
      </c>
      <c r="G44" s="8"/>
      <c r="H44" s="8"/>
      <c r="I44" s="8"/>
      <c r="J44" s="8"/>
      <c r="K44" s="8"/>
      <c r="L44" s="8"/>
      <c r="M44" s="8"/>
      <c r="N44" s="8"/>
      <c r="O44" s="8"/>
      <c r="P44" s="8"/>
      <c r="Q44" s="8"/>
      <c r="R44" s="8"/>
      <c r="S44" s="8"/>
      <c r="T44" s="8"/>
      <c r="U44" s="8"/>
      <c r="V44" s="8"/>
      <c r="W44" s="8"/>
      <c r="X44" s="8"/>
      <c r="Y44" s="8"/>
      <c r="Z44" s="8"/>
      <c r="AA44" s="8"/>
      <c r="AB44" s="8"/>
    </row>
    <row r="45" spans="1:28" x14ac:dyDescent="0.2">
      <c r="A45" s="8"/>
      <c r="B45" s="249" t="s">
        <v>18</v>
      </c>
      <c r="C45" s="249"/>
      <c r="D45" s="249"/>
      <c r="E45" s="249"/>
      <c r="F45" s="178" t="e">
        <f>SUM(D29:D38)/I40</f>
        <v>#DIV/0!</v>
      </c>
      <c r="G45" s="8"/>
      <c r="H45" s="8"/>
      <c r="I45" s="8"/>
      <c r="J45" s="8"/>
      <c r="K45" s="8"/>
      <c r="L45" s="8"/>
      <c r="M45" s="8"/>
      <c r="N45" s="8"/>
      <c r="O45" s="8"/>
      <c r="P45" s="8"/>
      <c r="Q45" s="8"/>
      <c r="R45" s="8"/>
      <c r="S45" s="8"/>
      <c r="T45" s="8"/>
      <c r="U45" s="8"/>
      <c r="V45" s="8"/>
      <c r="W45" s="8"/>
      <c r="X45" s="8"/>
      <c r="Y45" s="8"/>
      <c r="Z45" s="8"/>
      <c r="AA45" s="8"/>
      <c r="AB45" s="8"/>
    </row>
    <row r="46" spans="1:28" x14ac:dyDescent="0.2">
      <c r="A46" s="8"/>
      <c r="B46" s="249" t="s">
        <v>0</v>
      </c>
      <c r="C46" s="249"/>
      <c r="D46" s="249"/>
      <c r="E46" s="249"/>
      <c r="F46" s="177" t="e">
        <f>'Alimentation Chair Palmi Fut R'!B11/K40</f>
        <v>#DIV/0!</v>
      </c>
      <c r="G46" s="8"/>
      <c r="H46" s="8"/>
      <c r="I46" s="8"/>
      <c r="J46" s="8"/>
      <c r="K46" s="8"/>
      <c r="L46" s="8"/>
      <c r="M46" s="8"/>
      <c r="N46" s="8"/>
      <c r="O46" s="8"/>
      <c r="P46" s="8"/>
      <c r="Q46" s="8"/>
      <c r="R46" s="8"/>
      <c r="S46" s="8"/>
      <c r="T46" s="8"/>
      <c r="U46" s="8"/>
      <c r="V46" s="8"/>
      <c r="W46" s="8"/>
      <c r="X46" s="8"/>
      <c r="Y46" s="8"/>
      <c r="Z46" s="8"/>
      <c r="AA46" s="8"/>
      <c r="AB46" s="8"/>
    </row>
    <row r="47" spans="1:28" x14ac:dyDescent="0.2">
      <c r="A47" s="8"/>
      <c r="B47" s="250" t="s">
        <v>195</v>
      </c>
      <c r="C47" s="250"/>
      <c r="D47" s="250"/>
      <c r="E47" s="250"/>
      <c r="F47" s="179" t="e">
        <f>N29/O29</f>
        <v>#DIV/0!</v>
      </c>
      <c r="G47" s="8"/>
      <c r="H47" s="8"/>
      <c r="I47" s="8"/>
      <c r="J47" s="8"/>
      <c r="K47" s="8"/>
      <c r="L47" s="8"/>
      <c r="M47" s="8"/>
      <c r="N47" s="8"/>
      <c r="O47" s="8"/>
      <c r="P47" s="8"/>
      <c r="Q47" s="8"/>
      <c r="R47" s="8"/>
      <c r="S47" s="8"/>
      <c r="T47" s="8"/>
      <c r="U47" s="8"/>
      <c r="V47" s="8"/>
      <c r="W47" s="8"/>
      <c r="X47" s="8"/>
      <c r="Y47" s="8"/>
      <c r="Z47" s="8"/>
      <c r="AA47" s="8"/>
      <c r="AB47" s="8"/>
    </row>
    <row r="48" spans="1:28" ht="39.75" customHeight="1" x14ac:dyDescent="0.2">
      <c r="A48" s="243" t="s">
        <v>218</v>
      </c>
      <c r="B48" s="243"/>
      <c r="C48" s="243"/>
      <c r="D48" s="243"/>
      <c r="E48" s="243"/>
      <c r="F48" s="243"/>
      <c r="G48" s="243"/>
      <c r="H48" s="8"/>
      <c r="I48" s="8"/>
      <c r="J48" s="8"/>
      <c r="K48" s="8"/>
      <c r="L48" s="8"/>
      <c r="M48" s="8"/>
      <c r="N48" s="8"/>
      <c r="O48" s="8"/>
      <c r="P48" s="8"/>
      <c r="Q48" s="8"/>
      <c r="R48" s="8"/>
      <c r="S48" s="8"/>
      <c r="T48" s="8"/>
      <c r="U48" s="8"/>
      <c r="V48" s="8"/>
      <c r="W48" s="8"/>
      <c r="X48" s="8"/>
      <c r="Y48" s="8"/>
      <c r="Z48" s="8"/>
      <c r="AA48" s="8"/>
      <c r="AB48" s="8"/>
    </row>
    <row r="49" spans="1:28" ht="6.75" customHeight="1"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row>
    <row r="50" spans="1:28" ht="13.5" thickBot="1" x14ac:dyDescent="0.25">
      <c r="B50" s="10" t="s">
        <v>206</v>
      </c>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28" x14ac:dyDescent="0.2">
      <c r="A51" s="8"/>
      <c r="B51" s="51" t="s">
        <v>152</v>
      </c>
      <c r="C51" s="52" t="s">
        <v>175</v>
      </c>
      <c r="D51" s="53" t="s">
        <v>176</v>
      </c>
      <c r="E51" s="8"/>
      <c r="F51" s="8"/>
      <c r="G51" s="8"/>
      <c r="H51" s="8"/>
      <c r="I51" s="8"/>
      <c r="J51" s="8"/>
      <c r="K51" s="8"/>
      <c r="L51" s="8"/>
      <c r="M51" s="8"/>
      <c r="N51" s="8"/>
      <c r="O51" s="8"/>
      <c r="P51" s="8"/>
      <c r="Q51" s="8"/>
      <c r="R51" s="8"/>
      <c r="S51" s="8"/>
      <c r="T51" s="8"/>
      <c r="U51" s="8"/>
      <c r="V51" s="8"/>
      <c r="W51" s="8"/>
      <c r="X51" s="8"/>
      <c r="Y51" s="8"/>
      <c r="Z51" s="8"/>
      <c r="AA51" s="8"/>
      <c r="AB51" s="8"/>
    </row>
    <row r="52" spans="1:28" x14ac:dyDescent="0.2">
      <c r="A52" s="8"/>
      <c r="B52" s="29" t="s">
        <v>153</v>
      </c>
      <c r="C52" s="57" t="s">
        <v>164</v>
      </c>
      <c r="D52" s="58"/>
      <c r="E52" s="8"/>
      <c r="F52" s="8"/>
      <c r="G52" s="8"/>
      <c r="H52" s="8"/>
      <c r="I52" s="8"/>
      <c r="J52" s="8"/>
      <c r="K52" s="8"/>
      <c r="L52" s="8"/>
      <c r="M52" s="8"/>
      <c r="N52" s="8"/>
      <c r="O52" s="8"/>
      <c r="P52" s="8"/>
      <c r="Q52" s="8"/>
      <c r="R52" s="8"/>
      <c r="S52" s="8"/>
      <c r="T52" s="8"/>
      <c r="U52" s="8"/>
      <c r="V52" s="8"/>
      <c r="W52" s="8"/>
      <c r="X52" s="8"/>
      <c r="Y52" s="8"/>
      <c r="Z52" s="8"/>
      <c r="AA52" s="8"/>
      <c r="AB52" s="8"/>
    </row>
    <row r="53" spans="1:28" ht="13.5" thickBot="1" x14ac:dyDescent="0.25">
      <c r="A53" s="8"/>
      <c r="B53" s="54" t="s">
        <v>174</v>
      </c>
      <c r="C53" s="59">
        <v>7</v>
      </c>
      <c r="D53" s="56"/>
      <c r="E53" s="8"/>
      <c r="F53" s="8"/>
      <c r="G53" s="8"/>
      <c r="H53" s="8"/>
      <c r="I53" s="8"/>
      <c r="J53" s="8"/>
      <c r="K53" s="8"/>
      <c r="L53" s="8"/>
      <c r="M53" s="8"/>
      <c r="N53" s="8"/>
      <c r="O53" s="8"/>
      <c r="P53" s="8"/>
      <c r="Q53" s="8"/>
      <c r="R53" s="8"/>
      <c r="S53" s="8"/>
      <c r="T53" s="8"/>
      <c r="U53" s="8"/>
      <c r="V53" s="8"/>
      <c r="W53" s="8"/>
      <c r="X53" s="8"/>
      <c r="Y53" s="8"/>
      <c r="Z53" s="8"/>
      <c r="AA53" s="8"/>
      <c r="AB53" s="8"/>
    </row>
    <row r="54" spans="1:28" x14ac:dyDescent="0.2">
      <c r="A54" s="10"/>
      <c r="B54" s="10"/>
      <c r="C54" s="10"/>
      <c r="D54" s="8"/>
      <c r="E54" s="8"/>
      <c r="F54" s="8"/>
      <c r="G54" s="8"/>
      <c r="H54" s="8"/>
      <c r="I54" s="8"/>
      <c r="J54" s="8"/>
      <c r="K54" s="8"/>
      <c r="L54" s="8"/>
      <c r="M54" s="8"/>
      <c r="N54" s="8"/>
      <c r="O54" s="8"/>
      <c r="P54" s="8"/>
      <c r="Q54" s="8"/>
      <c r="R54" s="8"/>
      <c r="S54" s="8"/>
      <c r="T54" s="8"/>
      <c r="U54" s="8"/>
      <c r="V54" s="8"/>
      <c r="W54" s="8"/>
      <c r="X54" s="8"/>
      <c r="Y54" s="8"/>
      <c r="Z54" s="8"/>
      <c r="AA54" s="8"/>
      <c r="AB54" s="8"/>
    </row>
    <row r="55" spans="1:28" x14ac:dyDescent="0.2">
      <c r="A55" s="8"/>
      <c r="B55" s="11" t="s">
        <v>207</v>
      </c>
      <c r="C55" s="10"/>
      <c r="D55" s="8"/>
      <c r="F55" s="8"/>
      <c r="G55" s="8"/>
      <c r="H55" s="8"/>
      <c r="I55" s="8"/>
      <c r="J55" s="8"/>
      <c r="K55" s="8"/>
      <c r="L55" s="8"/>
      <c r="M55" s="8"/>
      <c r="N55" s="8"/>
      <c r="O55" s="8"/>
      <c r="P55" s="8"/>
      <c r="Q55" s="8"/>
      <c r="R55" s="8"/>
      <c r="S55" s="8"/>
      <c r="T55" s="8"/>
      <c r="U55" s="8"/>
      <c r="V55" s="8"/>
      <c r="W55" s="8"/>
      <c r="X55" s="8"/>
      <c r="Y55" s="8"/>
      <c r="Z55" s="8"/>
      <c r="AA55" s="8"/>
      <c r="AB55" s="8"/>
    </row>
    <row r="56" spans="1:28" x14ac:dyDescent="0.2">
      <c r="A56" s="8"/>
      <c r="B56" s="248" t="s">
        <v>288</v>
      </c>
      <c r="C56" s="247" t="s">
        <v>266</v>
      </c>
      <c r="D56" s="247"/>
      <c r="E56" s="247"/>
      <c r="F56" s="55">
        <v>100</v>
      </c>
      <c r="G56" s="8"/>
      <c r="H56" s="8"/>
      <c r="I56" s="8"/>
      <c r="J56" s="8"/>
      <c r="K56" s="8"/>
      <c r="L56" s="8"/>
      <c r="M56" s="8"/>
      <c r="N56" s="8"/>
      <c r="O56" s="8"/>
      <c r="P56" s="8"/>
      <c r="Q56" s="8"/>
      <c r="R56" s="8"/>
      <c r="S56" s="8"/>
      <c r="T56" s="8"/>
      <c r="U56" s="8"/>
      <c r="V56" s="8"/>
      <c r="W56" s="8"/>
      <c r="X56" s="8"/>
      <c r="Y56" s="8"/>
      <c r="Z56" s="8"/>
      <c r="AA56" s="8"/>
      <c r="AB56" s="8"/>
    </row>
    <row r="57" spans="1:28" x14ac:dyDescent="0.2">
      <c r="A57" s="8"/>
      <c r="B57" s="248"/>
      <c r="C57" s="247" t="s">
        <v>267</v>
      </c>
      <c r="D57" s="247"/>
      <c r="E57" s="247"/>
      <c r="F57" s="111">
        <f>100-F56</f>
        <v>0</v>
      </c>
      <c r="G57" s="8"/>
      <c r="H57" s="8"/>
      <c r="I57" s="8"/>
      <c r="J57" s="8"/>
      <c r="K57" s="8"/>
      <c r="L57" s="8"/>
      <c r="M57" s="8"/>
      <c r="N57" s="8"/>
      <c r="O57" s="8"/>
      <c r="P57" s="8"/>
      <c r="Q57" s="8"/>
      <c r="R57" s="8"/>
      <c r="S57" s="8"/>
      <c r="T57" s="8"/>
      <c r="U57" s="8"/>
      <c r="V57" s="8"/>
      <c r="W57" s="8"/>
      <c r="X57" s="8"/>
      <c r="Y57" s="8"/>
      <c r="Z57" s="8"/>
      <c r="AA57" s="8"/>
      <c r="AB57" s="8"/>
    </row>
    <row r="58" spans="1:28" x14ac:dyDescent="0.2">
      <c r="A58" s="8"/>
      <c r="B58" s="248"/>
      <c r="C58" s="247" t="s">
        <v>76</v>
      </c>
      <c r="D58" s="247"/>
      <c r="E58" s="247"/>
      <c r="F58" s="184" t="s">
        <v>151</v>
      </c>
      <c r="G58" s="8"/>
      <c r="H58" s="8"/>
      <c r="I58" s="8"/>
      <c r="J58" s="8"/>
      <c r="K58" s="8"/>
      <c r="L58" s="8"/>
      <c r="M58" s="8"/>
      <c r="N58" s="8"/>
      <c r="O58" s="8"/>
      <c r="P58" s="8"/>
      <c r="Q58" s="8"/>
      <c r="R58" s="8"/>
      <c r="S58" s="8"/>
      <c r="T58" s="8"/>
      <c r="U58" s="8"/>
      <c r="V58" s="8"/>
      <c r="W58" s="8"/>
      <c r="X58" s="8"/>
      <c r="Y58" s="8"/>
      <c r="Z58" s="8"/>
      <c r="AA58" s="8"/>
      <c r="AB58" s="8"/>
    </row>
    <row r="59" spans="1:28" x14ac:dyDescent="0.2">
      <c r="A59" s="8"/>
      <c r="C59" s="8"/>
      <c r="D59" s="8"/>
      <c r="E59" s="8"/>
      <c r="F59" s="8"/>
      <c r="G59" s="8"/>
      <c r="H59" s="8"/>
      <c r="I59" s="8"/>
      <c r="J59" s="8"/>
      <c r="K59" s="8"/>
      <c r="L59" s="8"/>
      <c r="M59" s="8"/>
      <c r="N59" s="8"/>
      <c r="O59" s="8"/>
      <c r="P59" s="8"/>
      <c r="Q59" s="8"/>
      <c r="R59" s="8"/>
      <c r="S59" s="8"/>
      <c r="T59" s="8"/>
      <c r="U59" s="8"/>
      <c r="V59" s="8"/>
      <c r="W59" s="8"/>
      <c r="X59" s="8"/>
      <c r="Y59" s="8"/>
      <c r="Z59" s="8"/>
      <c r="AA59" s="8"/>
      <c r="AB59" s="8"/>
    </row>
    <row r="60" spans="1:28"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row>
    <row r="61" spans="1:28"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row>
    <row r="62" spans="1:28"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row>
    <row r="63" spans="1:28"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row>
    <row r="64" spans="1:28"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row>
    <row r="65" spans="1:28"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row>
    <row r="66" spans="1:28"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row>
    <row r="67" spans="1:28"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row>
    <row r="68" spans="1:28"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row>
    <row r="69" spans="1:28"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row>
    <row r="70" spans="1:28"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row>
    <row r="71" spans="1:28"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row>
    <row r="72" spans="1:28"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row>
    <row r="73" spans="1:28"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row>
    <row r="74" spans="1:28"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row>
    <row r="75" spans="1:28" x14ac:dyDescent="0.2">
      <c r="I75" s="8"/>
      <c r="J75" s="8"/>
      <c r="K75" s="8"/>
      <c r="L75" s="8"/>
      <c r="M75" s="8"/>
      <c r="N75" s="8"/>
      <c r="O75" s="8"/>
      <c r="P75" s="8"/>
      <c r="Q75" s="8"/>
      <c r="R75" s="8"/>
      <c r="S75" s="8"/>
      <c r="T75" s="8"/>
      <c r="U75" s="8"/>
      <c r="V75" s="8"/>
      <c r="W75" s="8"/>
      <c r="X75" s="8"/>
      <c r="Y75" s="8"/>
      <c r="Z75" s="8"/>
      <c r="AA75" s="8"/>
      <c r="AB75" s="8"/>
    </row>
  </sheetData>
  <sheetProtection algorithmName="SHA-512" hashValue="6Z5R81+PPtzJeqjnasvoW9edSs9JGlmGpAIp2BIYi1qrM4ndUQFwXVTq4GktfjnXZxNrgpRbR9TB5nSZQE5BwQ==" saltValue="oC9jgDjNYKKHnDcQT2jiVw==" spinCount="100000" sheet="1" objects="1" scenarios="1"/>
  <mergeCells count="24">
    <mergeCell ref="B42:F42"/>
    <mergeCell ref="B43:E43"/>
    <mergeCell ref="B44:E44"/>
    <mergeCell ref="B45:E45"/>
    <mergeCell ref="C41:E41"/>
    <mergeCell ref="B25:E25"/>
    <mergeCell ref="B2:G2"/>
    <mergeCell ref="B7:E7"/>
    <mergeCell ref="B9:E9"/>
    <mergeCell ref="B15:E15"/>
    <mergeCell ref="A12:F12"/>
    <mergeCell ref="A11:F11"/>
    <mergeCell ref="B16:E16"/>
    <mergeCell ref="B17:E17"/>
    <mergeCell ref="B18:E18"/>
    <mergeCell ref="B19:E19"/>
    <mergeCell ref="B24:E24"/>
    <mergeCell ref="C58:E58"/>
    <mergeCell ref="B56:B58"/>
    <mergeCell ref="B46:E46"/>
    <mergeCell ref="B47:E47"/>
    <mergeCell ref="A48:G48"/>
    <mergeCell ref="C56:E56"/>
    <mergeCell ref="C57:E57"/>
  </mergeCells>
  <dataValidations count="4">
    <dataValidation type="list" allowBlank="1" showInputMessage="1" showErrorMessage="1" sqref="F9" xr:uid="{00000000-0002-0000-0400-000000000000}">
      <formula1>ON</formula1>
    </dataValidation>
    <dataValidation type="list" allowBlank="1" showInputMessage="1" showErrorMessage="1" sqref="F7" xr:uid="{00000000-0002-0000-0400-000001000000}">
      <formula1>esp</formula1>
    </dataValidation>
    <dataValidation type="list" allowBlank="1" showInputMessage="1" showErrorMessage="1" sqref="C52:D52" xr:uid="{00000000-0002-0000-0400-000002000000}">
      <formula1>Liti</formula1>
    </dataValidation>
    <dataValidation type="list" allowBlank="1" showInputMessage="1" showErrorMessage="1" sqref="F58" xr:uid="{00000000-0002-0000-0400-000003000000}">
      <formula1>effluent</formula1>
    </dataValidation>
  </dataValidations>
  <pageMargins left="0.7" right="0.7" top="0.75" bottom="0.75" header="0.3" footer="0.3"/>
  <pageSetup paperSize="9"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CC00"/>
    <pageSetUpPr fitToPage="1"/>
  </sheetPr>
  <dimension ref="A1:U78"/>
  <sheetViews>
    <sheetView tabSelected="1" zoomScale="70" zoomScaleNormal="70" workbookViewId="0">
      <selection activeCell="I62" sqref="A1:I62"/>
    </sheetView>
  </sheetViews>
  <sheetFormatPr baseColWidth="10" defaultRowHeight="12.75" x14ac:dyDescent="0.2"/>
  <cols>
    <col min="1" max="1" width="85.42578125" style="2" customWidth="1"/>
    <col min="2" max="2" width="42.140625" style="2" customWidth="1"/>
    <col min="3" max="3" width="27.7109375" style="2" hidden="1" customWidth="1"/>
    <col min="4" max="4" width="29.85546875" style="2" hidden="1" customWidth="1"/>
    <col min="5" max="5" width="35.140625" style="2" hidden="1" customWidth="1"/>
    <col min="6" max="6" width="60.7109375" style="2" bestFit="1" customWidth="1"/>
    <col min="7" max="7" width="19.28515625" style="2" hidden="1" customWidth="1"/>
    <col min="8" max="8" width="4.85546875" style="2" customWidth="1"/>
    <col min="9" max="16384" width="11.42578125" style="2"/>
  </cols>
  <sheetData>
    <row r="1" spans="1:21" ht="13.5" thickBot="1" x14ac:dyDescent="0.25">
      <c r="A1" s="10"/>
      <c r="B1" s="10"/>
      <c r="C1" s="10"/>
      <c r="D1" s="10"/>
      <c r="E1" s="10"/>
      <c r="F1" s="10"/>
      <c r="G1" s="10"/>
      <c r="H1" s="10"/>
      <c r="I1" s="10"/>
      <c r="J1" s="10"/>
      <c r="K1" s="10"/>
      <c r="L1" s="10"/>
      <c r="M1" s="10"/>
      <c r="N1" s="10"/>
      <c r="O1" s="10"/>
      <c r="P1" s="10"/>
      <c r="Q1" s="10"/>
      <c r="R1" s="10"/>
      <c r="S1" s="10"/>
      <c r="T1" s="10"/>
      <c r="U1" s="10"/>
    </row>
    <row r="2" spans="1:21" ht="18" x14ac:dyDescent="0.25">
      <c r="A2" s="10"/>
      <c r="B2" s="199" t="s">
        <v>227</v>
      </c>
      <c r="C2" s="200"/>
      <c r="D2" s="200"/>
      <c r="E2" s="200"/>
      <c r="F2" s="200"/>
      <c r="G2" s="200"/>
      <c r="H2" s="201"/>
      <c r="I2" s="10"/>
      <c r="J2" s="10"/>
      <c r="K2" s="10"/>
      <c r="L2" s="10"/>
      <c r="M2" s="10"/>
      <c r="N2" s="10"/>
      <c r="O2" s="10"/>
      <c r="P2" s="10"/>
      <c r="Q2" s="10"/>
      <c r="R2" s="10"/>
      <c r="S2" s="10"/>
      <c r="T2" s="10"/>
      <c r="U2" s="10"/>
    </row>
    <row r="3" spans="1:21" ht="18.75" thickBot="1" x14ac:dyDescent="0.3">
      <c r="A3" s="10"/>
      <c r="B3" s="202"/>
      <c r="C3" s="203"/>
      <c r="D3" s="203"/>
      <c r="E3" s="203"/>
      <c r="F3" s="203"/>
      <c r="G3" s="203"/>
      <c r="H3" s="204"/>
      <c r="I3" s="10"/>
      <c r="J3" s="10"/>
      <c r="K3" s="10"/>
      <c r="L3" s="10"/>
      <c r="M3" s="10"/>
      <c r="N3" s="10"/>
      <c r="O3" s="10"/>
      <c r="P3" s="10"/>
      <c r="Q3" s="10"/>
      <c r="R3" s="10"/>
      <c r="S3" s="10"/>
      <c r="T3" s="10"/>
      <c r="U3" s="10"/>
    </row>
    <row r="4" spans="1:21" x14ac:dyDescent="0.2">
      <c r="A4" s="10"/>
      <c r="B4" s="10"/>
      <c r="C4" s="10"/>
      <c r="D4" s="10"/>
      <c r="E4" s="10"/>
      <c r="F4" s="10"/>
      <c r="G4" s="10"/>
      <c r="H4" s="10"/>
      <c r="I4" s="10"/>
      <c r="J4" s="10"/>
      <c r="K4" s="10"/>
      <c r="L4" s="10"/>
      <c r="M4" s="10"/>
      <c r="N4" s="10"/>
      <c r="O4" s="10"/>
      <c r="P4" s="10"/>
      <c r="Q4" s="10"/>
      <c r="R4" s="10"/>
      <c r="S4" s="10"/>
      <c r="T4" s="10"/>
      <c r="U4" s="10"/>
    </row>
    <row r="5" spans="1:21" x14ac:dyDescent="0.2">
      <c r="A5" s="10"/>
      <c r="B5" s="10"/>
      <c r="C5" s="10"/>
      <c r="D5" s="10"/>
      <c r="E5" s="10"/>
      <c r="F5" s="10"/>
      <c r="G5" s="10"/>
      <c r="H5" s="10"/>
      <c r="I5" s="10"/>
      <c r="J5" s="10"/>
      <c r="K5" s="10"/>
      <c r="L5" s="10"/>
      <c r="M5" s="10"/>
      <c r="N5" s="10"/>
      <c r="O5" s="10"/>
      <c r="P5" s="10"/>
      <c r="Q5" s="10"/>
      <c r="R5" s="10"/>
      <c r="S5" s="10"/>
      <c r="T5" s="10"/>
      <c r="U5" s="10"/>
    </row>
    <row r="6" spans="1:21" ht="13.5" thickBot="1" x14ac:dyDescent="0.25">
      <c r="B6" s="113"/>
      <c r="C6" s="113"/>
      <c r="D6" s="113"/>
      <c r="E6" s="113"/>
      <c r="F6" s="113"/>
      <c r="G6" s="10"/>
      <c r="H6" s="10"/>
      <c r="I6" s="10"/>
      <c r="J6" s="10"/>
      <c r="K6" s="10"/>
      <c r="L6" s="10"/>
      <c r="M6" s="10"/>
      <c r="N6" s="10"/>
      <c r="O6" s="10"/>
      <c r="P6" s="10"/>
      <c r="Q6" s="10"/>
      <c r="R6" s="10"/>
      <c r="S6" s="10"/>
      <c r="T6" s="10"/>
      <c r="U6" s="10"/>
    </row>
    <row r="7" spans="1:21" ht="13.5" thickBot="1" x14ac:dyDescent="0.25">
      <c r="A7" s="190" t="s">
        <v>268</v>
      </c>
      <c r="B7" s="114" t="str">
        <f>'Zootechnie Chair Palmi Fut R'!F7</f>
        <v>Poulet conventionnel</v>
      </c>
      <c r="C7" s="113"/>
      <c r="D7" s="113"/>
      <c r="E7" s="113"/>
      <c r="F7" s="113"/>
      <c r="G7" s="10"/>
      <c r="H7" s="10"/>
      <c r="I7" s="10"/>
      <c r="J7" s="10"/>
      <c r="K7" s="10"/>
      <c r="L7" s="10"/>
      <c r="M7" s="10"/>
      <c r="N7" s="10"/>
      <c r="O7" s="10"/>
      <c r="P7" s="10"/>
      <c r="Q7" s="10"/>
      <c r="R7" s="10"/>
      <c r="S7" s="10"/>
      <c r="T7" s="10"/>
      <c r="U7" s="10"/>
    </row>
    <row r="8" spans="1:21" ht="13.5" thickBot="1" x14ac:dyDescent="0.25">
      <c r="B8" s="112"/>
      <c r="C8" s="113"/>
      <c r="D8" s="113"/>
      <c r="E8" s="113"/>
      <c r="F8" s="113"/>
      <c r="G8" s="10"/>
      <c r="H8" s="10"/>
      <c r="I8" s="10"/>
      <c r="J8" s="10"/>
      <c r="K8" s="10"/>
      <c r="L8" s="10"/>
      <c r="M8" s="10"/>
      <c r="N8" s="10"/>
      <c r="O8" s="10"/>
      <c r="P8" s="10"/>
      <c r="Q8" s="10"/>
      <c r="R8" s="10"/>
      <c r="S8" s="10"/>
      <c r="T8" s="10"/>
      <c r="U8" s="10"/>
    </row>
    <row r="9" spans="1:21" x14ac:dyDescent="0.2">
      <c r="A9" s="189" t="s">
        <v>61</v>
      </c>
      <c r="B9" s="115" t="s">
        <v>62</v>
      </c>
      <c r="C9" s="113"/>
      <c r="D9" s="113"/>
      <c r="E9" s="113"/>
      <c r="F9" s="113"/>
      <c r="G9" s="10"/>
      <c r="H9" s="10"/>
      <c r="I9" s="10"/>
      <c r="J9" s="10"/>
      <c r="K9" s="10"/>
      <c r="L9" s="10"/>
      <c r="M9" s="10"/>
      <c r="N9" s="10"/>
      <c r="O9" s="10"/>
      <c r="P9" s="10"/>
      <c r="Q9" s="10"/>
      <c r="R9" s="10"/>
      <c r="S9" s="10"/>
      <c r="T9" s="10"/>
      <c r="U9" s="10"/>
    </row>
    <row r="10" spans="1:21" x14ac:dyDescent="0.2">
      <c r="A10" s="13" t="s">
        <v>90</v>
      </c>
      <c r="B10" s="118">
        <f>IF(ISBLANK('Zootechnie Chair Palmi Fut R'!F16),'Zootechnie Chair Palmi Fut R'!F44,'Zootechnie Chair Palmi Fut R'!F16)</f>
        <v>1.867</v>
      </c>
      <c r="C10" s="113"/>
      <c r="D10" s="113"/>
      <c r="E10" s="113"/>
      <c r="F10" s="113"/>
      <c r="G10" s="10"/>
      <c r="H10" s="10"/>
      <c r="I10" s="10"/>
      <c r="J10" s="10"/>
      <c r="K10" s="10"/>
      <c r="L10" s="10"/>
      <c r="M10" s="10"/>
      <c r="N10" s="10"/>
      <c r="O10" s="10"/>
      <c r="P10" s="10"/>
      <c r="Q10" s="10"/>
      <c r="R10" s="10"/>
      <c r="S10" s="10"/>
      <c r="T10" s="10"/>
      <c r="U10" s="10"/>
    </row>
    <row r="11" spans="1:21" x14ac:dyDescent="0.2">
      <c r="A11" s="13" t="s">
        <v>10</v>
      </c>
      <c r="B11" s="116">
        <f>VLOOKUP('BRS Chair Palmi Fut R'!$B$7,Listes!$A$4:$I$37,9,FALSE)</f>
        <v>0.04</v>
      </c>
      <c r="C11" s="113"/>
      <c r="D11" s="113"/>
      <c r="E11" s="113"/>
      <c r="F11" s="113"/>
      <c r="G11" s="10"/>
      <c r="H11" s="10"/>
      <c r="I11" s="10"/>
      <c r="J11" s="10"/>
      <c r="K11" s="10"/>
      <c r="L11" s="10"/>
      <c r="M11" s="10"/>
      <c r="N11" s="10"/>
      <c r="O11" s="10"/>
      <c r="P11" s="10"/>
      <c r="Q11" s="10"/>
      <c r="R11" s="10"/>
      <c r="S11" s="10"/>
      <c r="T11" s="10"/>
      <c r="U11" s="10"/>
    </row>
    <row r="12" spans="1:21" x14ac:dyDescent="0.2">
      <c r="A12" s="13" t="s">
        <v>15</v>
      </c>
      <c r="B12" s="118">
        <f>B10-B11</f>
        <v>1.827</v>
      </c>
      <c r="C12" s="113"/>
      <c r="D12" s="113"/>
      <c r="E12" s="113"/>
      <c r="F12" s="113"/>
      <c r="G12" s="10"/>
      <c r="H12" s="10"/>
      <c r="I12" s="10"/>
      <c r="J12" s="10"/>
      <c r="K12" s="10"/>
      <c r="L12" s="10"/>
      <c r="M12" s="10"/>
      <c r="N12" s="10"/>
      <c r="O12" s="10"/>
      <c r="P12" s="10"/>
      <c r="Q12" s="10"/>
      <c r="R12" s="10"/>
      <c r="S12" s="10"/>
      <c r="T12" s="10"/>
      <c r="U12" s="10"/>
    </row>
    <row r="13" spans="1:21" x14ac:dyDescent="0.2">
      <c r="A13" s="13" t="s">
        <v>4</v>
      </c>
      <c r="B13" s="118">
        <f>B10*0.5</f>
        <v>0.9335</v>
      </c>
      <c r="C13" s="113"/>
      <c r="D13" s="113"/>
      <c r="E13" s="113"/>
      <c r="F13" s="113"/>
      <c r="G13" s="10"/>
      <c r="H13" s="10"/>
      <c r="I13" s="10"/>
      <c r="J13" s="10"/>
      <c r="K13" s="10"/>
      <c r="L13" s="10"/>
      <c r="M13" s="10"/>
      <c r="N13" s="10"/>
      <c r="O13" s="10"/>
      <c r="P13" s="10"/>
      <c r="Q13" s="10"/>
      <c r="R13" s="10"/>
      <c r="S13" s="10"/>
      <c r="T13" s="10"/>
      <c r="U13" s="10"/>
    </row>
    <row r="14" spans="1:21" x14ac:dyDescent="0.2">
      <c r="A14" s="13" t="s">
        <v>18</v>
      </c>
      <c r="B14" s="117">
        <f>IF(ISBLANK('Zootechnie Chair Palmi Fut R'!F17),'Zootechnie Chair Palmi Fut R'!F45,'Zootechnie Chair Palmi Fut R'!F17)</f>
        <v>8.3190000000000008</v>
      </c>
      <c r="C14" s="113"/>
      <c r="D14" s="113"/>
      <c r="E14" s="113"/>
      <c r="F14" s="113"/>
      <c r="G14" s="10"/>
      <c r="H14" s="10"/>
      <c r="I14" s="10"/>
      <c r="J14" s="10"/>
      <c r="K14" s="10"/>
      <c r="L14" s="10"/>
      <c r="M14" s="10"/>
      <c r="N14" s="10"/>
      <c r="O14" s="10"/>
      <c r="P14" s="10"/>
      <c r="Q14" s="10"/>
      <c r="R14" s="10"/>
      <c r="S14" s="10"/>
      <c r="T14" s="10"/>
      <c r="U14" s="10"/>
    </row>
    <row r="15" spans="1:21" x14ac:dyDescent="0.2">
      <c r="A15" s="13" t="s">
        <v>0</v>
      </c>
      <c r="B15" s="185">
        <f>IF(ISBLANK('Zootechnie Chair Palmi Fut R'!F18),'Zootechnie Chair Palmi Fut R'!F46,'Zootechnie Chair Palmi Fut R'!F18)</f>
        <v>1.641</v>
      </c>
      <c r="C15" s="113"/>
      <c r="D15" s="113"/>
      <c r="E15" s="113"/>
      <c r="F15" s="113"/>
      <c r="G15" s="10"/>
      <c r="H15" s="10"/>
      <c r="I15" s="10"/>
      <c r="J15" s="10"/>
      <c r="K15" s="10"/>
      <c r="L15" s="10"/>
      <c r="M15" s="10"/>
      <c r="N15" s="10"/>
      <c r="O15" s="10"/>
      <c r="P15" s="10"/>
      <c r="Q15" s="10"/>
      <c r="R15" s="10"/>
      <c r="S15" s="10"/>
      <c r="T15" s="10"/>
      <c r="U15" s="10"/>
    </row>
    <row r="16" spans="1:21" x14ac:dyDescent="0.2">
      <c r="A16" s="13" t="s">
        <v>1</v>
      </c>
      <c r="B16" s="118">
        <f>B12*B15</f>
        <v>2.9981070000000001</v>
      </c>
      <c r="C16" s="113"/>
      <c r="D16" s="113"/>
      <c r="E16" s="113"/>
      <c r="F16" s="113"/>
      <c r="G16" s="10"/>
      <c r="H16" s="10"/>
      <c r="I16" s="10"/>
      <c r="J16" s="10"/>
      <c r="K16" s="10"/>
      <c r="L16" s="10"/>
      <c r="M16" s="10"/>
      <c r="N16" s="10"/>
      <c r="O16" s="10"/>
      <c r="P16" s="10"/>
      <c r="Q16" s="10"/>
      <c r="R16" s="10"/>
      <c r="S16" s="10"/>
      <c r="T16" s="10"/>
      <c r="U16" s="10"/>
    </row>
    <row r="17" spans="1:21" x14ac:dyDescent="0.2">
      <c r="A17" s="13" t="s">
        <v>173</v>
      </c>
      <c r="B17" s="206">
        <f>IF(ISBLANK('Zootechnie Chair Palmi Fut R'!F15),'Zootechnie Chair Palmi Fut R'!F43,'Zootechnie Chair Palmi Fut R'!F15)</f>
        <v>22.835999999999999</v>
      </c>
      <c r="C17" s="113"/>
      <c r="D17" s="113"/>
      <c r="E17" s="113"/>
      <c r="F17" s="113"/>
      <c r="G17" s="10"/>
      <c r="H17" s="10"/>
      <c r="I17" s="10"/>
      <c r="J17" s="10"/>
      <c r="K17" s="10"/>
      <c r="L17" s="10"/>
      <c r="M17" s="10"/>
      <c r="N17" s="10"/>
      <c r="O17" s="10"/>
      <c r="P17" s="10"/>
      <c r="Q17" s="10"/>
      <c r="R17" s="10"/>
      <c r="S17" s="10"/>
      <c r="T17" s="10"/>
      <c r="U17" s="10"/>
    </row>
    <row r="18" spans="1:21" ht="13.5" thickBot="1" x14ac:dyDescent="0.25">
      <c r="A18" s="14" t="s">
        <v>8</v>
      </c>
      <c r="B18" s="206">
        <f>IF(ISBLANK('Zootechnie Chair Palmi Fut R'!F19),'Zootechnie Chair Palmi Fut R'!F47,'Zootechnie Chair Palmi Fut R'!F19)</f>
        <v>7</v>
      </c>
      <c r="C18" s="113"/>
      <c r="D18" s="113"/>
      <c r="E18" s="113"/>
      <c r="F18" s="113"/>
      <c r="G18" s="10"/>
      <c r="H18" s="10"/>
      <c r="I18" s="10"/>
      <c r="J18" s="10"/>
      <c r="K18" s="10"/>
      <c r="L18" s="10"/>
      <c r="M18" s="10"/>
      <c r="N18" s="10"/>
      <c r="O18" s="10"/>
      <c r="P18" s="10"/>
      <c r="Q18" s="10"/>
      <c r="R18" s="10"/>
      <c r="S18" s="10"/>
      <c r="T18" s="10"/>
      <c r="U18" s="10"/>
    </row>
    <row r="19" spans="1:21" hidden="1" x14ac:dyDescent="0.2">
      <c r="A19" s="72" t="s">
        <v>63</v>
      </c>
      <c r="B19" s="120">
        <f>VLOOKUP('Zootechnie Chair Palmi Fut R'!F7,Listes!$A$4:$H$37,2,FALSE)</f>
        <v>18.100000000000001</v>
      </c>
      <c r="C19" s="113"/>
      <c r="D19" s="113"/>
      <c r="E19" s="113"/>
      <c r="F19" s="113"/>
      <c r="G19" s="10"/>
      <c r="H19" s="10"/>
      <c r="I19" s="10"/>
      <c r="J19" s="10"/>
      <c r="K19" s="10"/>
      <c r="L19" s="10"/>
      <c r="M19" s="10"/>
      <c r="N19" s="10"/>
      <c r="O19" s="10"/>
      <c r="P19" s="10"/>
      <c r="Q19" s="10"/>
      <c r="R19" s="10"/>
      <c r="S19" s="10"/>
      <c r="T19" s="10"/>
      <c r="U19" s="10"/>
    </row>
    <row r="20" spans="1:21" hidden="1" x14ac:dyDescent="0.2">
      <c r="A20" s="12" t="s">
        <v>73</v>
      </c>
      <c r="B20" s="121">
        <f>VLOOKUP('BRS Chair Palmi Fut R'!$B$7,Listes!$A$4:$H$37,4,FALSE)</f>
        <v>5.8</v>
      </c>
      <c r="C20" s="113"/>
      <c r="D20" s="113"/>
      <c r="E20" s="113"/>
      <c r="F20" s="113"/>
      <c r="G20" s="10"/>
      <c r="H20" s="10"/>
      <c r="I20" s="10"/>
      <c r="J20" s="10"/>
      <c r="K20" s="10"/>
      <c r="L20" s="10"/>
      <c r="M20" s="10"/>
      <c r="N20" s="10"/>
      <c r="O20" s="10"/>
      <c r="P20" s="10"/>
      <c r="Q20" s="10"/>
      <c r="R20" s="10"/>
      <c r="S20" s="10"/>
      <c r="T20" s="10"/>
      <c r="U20" s="10"/>
    </row>
    <row r="21" spans="1:21" hidden="1" x14ac:dyDescent="0.2">
      <c r="A21" s="12" t="s">
        <v>72</v>
      </c>
      <c r="B21" s="121">
        <f>VLOOKUP('BRS Chair Palmi Fut R'!$B$7,Listes!$A$4:$H$37,5,FALSE)</f>
        <v>2</v>
      </c>
      <c r="C21" s="113"/>
      <c r="D21" s="113"/>
      <c r="E21" s="113"/>
      <c r="F21" s="113"/>
      <c r="G21" s="10"/>
      <c r="H21" s="10"/>
      <c r="I21" s="10"/>
      <c r="J21" s="10"/>
      <c r="K21" s="10"/>
      <c r="L21" s="10"/>
      <c r="M21" s="10"/>
      <c r="N21" s="10"/>
      <c r="O21" s="10"/>
      <c r="P21" s="10"/>
      <c r="Q21" s="10"/>
      <c r="R21" s="10"/>
      <c r="S21" s="10"/>
      <c r="T21" s="10"/>
      <c r="U21" s="10"/>
    </row>
    <row r="22" spans="1:21" hidden="1" x14ac:dyDescent="0.2">
      <c r="A22" s="12" t="s">
        <v>71</v>
      </c>
      <c r="B22" s="121">
        <f>VLOOKUP('BRS Chair Palmi Fut R'!$B$7,Listes!$A$4:$H$37,6,FALSE)</f>
        <v>12</v>
      </c>
      <c r="C22" s="113"/>
      <c r="D22" s="113"/>
      <c r="E22" s="113"/>
      <c r="F22" s="113"/>
      <c r="G22" s="10"/>
      <c r="H22" s="10"/>
      <c r="I22" s="10"/>
      <c r="J22" s="10"/>
      <c r="K22" s="10"/>
      <c r="L22" s="10"/>
      <c r="M22" s="10"/>
      <c r="N22" s="10"/>
      <c r="O22" s="10"/>
      <c r="P22" s="10"/>
      <c r="Q22" s="10"/>
      <c r="R22" s="10"/>
      <c r="S22" s="10"/>
      <c r="T22" s="10"/>
      <c r="U22" s="10"/>
    </row>
    <row r="23" spans="1:21" hidden="1" x14ac:dyDescent="0.2">
      <c r="A23" s="12" t="s">
        <v>298</v>
      </c>
      <c r="B23" s="121">
        <f>VLOOKUP('BRS Chair Palmi Fut R'!$B$7,Listes!$A$4:$H$37,7,FALSE)</f>
        <v>1.6999999999999999E-3</v>
      </c>
      <c r="C23" s="113"/>
      <c r="D23" s="113"/>
      <c r="E23" s="113"/>
      <c r="F23" s="113"/>
      <c r="G23" s="10"/>
      <c r="H23" s="10"/>
      <c r="I23" s="10"/>
      <c r="J23" s="10"/>
      <c r="K23" s="10"/>
      <c r="L23" s="10"/>
      <c r="M23" s="10"/>
      <c r="N23" s="10"/>
      <c r="O23" s="10"/>
      <c r="P23" s="10"/>
      <c r="Q23" s="10"/>
      <c r="R23" s="10"/>
      <c r="S23" s="10"/>
      <c r="T23" s="10"/>
      <c r="U23" s="10"/>
    </row>
    <row r="24" spans="1:21" hidden="1" x14ac:dyDescent="0.2">
      <c r="A24" s="12" t="s">
        <v>299</v>
      </c>
      <c r="B24" s="121">
        <f>VLOOKUP('BRS Chair Palmi Fut R'!$B$7,Listes!$A$4:$H$37,8,FALSE)</f>
        <v>2.1299999999999999E-2</v>
      </c>
      <c r="C24" s="113"/>
      <c r="D24" s="113"/>
      <c r="E24" s="113"/>
      <c r="F24" s="113"/>
      <c r="G24" s="10"/>
      <c r="H24" s="10"/>
      <c r="I24" s="10"/>
      <c r="J24" s="10"/>
      <c r="K24" s="10"/>
      <c r="L24" s="10"/>
      <c r="M24" s="10"/>
      <c r="N24" s="10"/>
      <c r="O24" s="10"/>
      <c r="P24" s="10"/>
      <c r="Q24" s="10"/>
      <c r="R24" s="10"/>
      <c r="S24" s="10"/>
      <c r="T24" s="10"/>
      <c r="U24" s="10"/>
    </row>
    <row r="25" spans="1:21" ht="13.5" thickBot="1" x14ac:dyDescent="0.25">
      <c r="A25" s="11"/>
      <c r="B25" s="122"/>
      <c r="C25" s="113"/>
      <c r="D25" s="113"/>
      <c r="E25" s="113"/>
      <c r="F25" s="113"/>
      <c r="G25" s="10"/>
      <c r="H25" s="10"/>
      <c r="I25" s="10"/>
      <c r="J25" s="10"/>
      <c r="K25" s="10"/>
      <c r="L25" s="10"/>
      <c r="M25" s="10"/>
      <c r="N25" s="10"/>
      <c r="O25" s="10"/>
      <c r="P25" s="10"/>
      <c r="Q25" s="10"/>
      <c r="R25" s="10"/>
      <c r="S25" s="10"/>
      <c r="T25" s="10"/>
      <c r="U25" s="10"/>
    </row>
    <row r="26" spans="1:21" x14ac:dyDescent="0.2">
      <c r="A26" s="25" t="s">
        <v>64</v>
      </c>
      <c r="B26" s="123" t="s">
        <v>62</v>
      </c>
      <c r="C26" s="113"/>
      <c r="D26" s="113"/>
      <c r="E26" s="113"/>
      <c r="F26" s="113"/>
      <c r="G26" s="10"/>
      <c r="H26" s="10"/>
      <c r="I26" s="10"/>
      <c r="J26" s="10"/>
      <c r="K26" s="10"/>
      <c r="L26" s="10"/>
      <c r="M26" s="10"/>
      <c r="N26" s="10"/>
      <c r="O26" s="10"/>
      <c r="P26" s="10"/>
      <c r="Q26" s="10"/>
      <c r="R26" s="10"/>
      <c r="S26" s="10"/>
      <c r="T26" s="10"/>
      <c r="U26" s="10"/>
    </row>
    <row r="27" spans="1:21" x14ac:dyDescent="0.2">
      <c r="A27" s="13" t="s">
        <v>65</v>
      </c>
      <c r="B27" s="118">
        <f>'Alimentation Chair Palmi Fut R'!C11</f>
        <v>18.66</v>
      </c>
      <c r="C27" s="113"/>
      <c r="D27" s="113"/>
      <c r="E27" s="113"/>
      <c r="F27" s="113"/>
      <c r="G27" s="10"/>
      <c r="H27" s="10"/>
      <c r="I27" s="10"/>
      <c r="J27" s="10"/>
      <c r="K27" s="10"/>
      <c r="L27" s="10"/>
      <c r="M27" s="10"/>
      <c r="N27" s="10"/>
      <c r="O27" s="10"/>
      <c r="P27" s="10"/>
      <c r="Q27" s="10"/>
      <c r="R27" s="10"/>
      <c r="S27" s="10"/>
      <c r="T27" s="10"/>
      <c r="U27" s="10"/>
    </row>
    <row r="28" spans="1:21" x14ac:dyDescent="0.2">
      <c r="A28" s="13" t="s">
        <v>66</v>
      </c>
      <c r="B28" s="118">
        <f>'Alimentation Chair Palmi Fut R'!D11</f>
        <v>4.7890625</v>
      </c>
      <c r="C28" s="113"/>
      <c r="D28" s="113"/>
      <c r="E28" s="113"/>
      <c r="F28" s="113"/>
      <c r="G28" s="10"/>
      <c r="H28" s="10"/>
      <c r="I28" s="10"/>
      <c r="J28" s="10"/>
      <c r="K28" s="10"/>
      <c r="L28" s="10"/>
      <c r="M28" s="10"/>
      <c r="N28" s="10"/>
      <c r="O28" s="10"/>
      <c r="P28" s="10"/>
      <c r="Q28" s="10"/>
      <c r="R28" s="10"/>
      <c r="S28" s="10"/>
      <c r="T28" s="10"/>
      <c r="U28" s="10"/>
    </row>
    <row r="29" spans="1:21" x14ac:dyDescent="0.2">
      <c r="A29" s="13" t="s">
        <v>67</v>
      </c>
      <c r="B29" s="118">
        <f>'Alimentation Chair Palmi Fut R'!E11</f>
        <v>8.2265625</v>
      </c>
      <c r="C29" s="113"/>
      <c r="D29" s="113"/>
      <c r="E29" s="113"/>
      <c r="F29" s="113"/>
      <c r="G29" s="10"/>
      <c r="H29" s="10"/>
      <c r="I29" s="10"/>
      <c r="J29" s="10"/>
      <c r="K29" s="10"/>
      <c r="L29" s="10"/>
      <c r="M29" s="10"/>
      <c r="N29" s="10"/>
      <c r="O29" s="10"/>
      <c r="P29" s="10"/>
      <c r="Q29" s="10"/>
      <c r="R29" s="10"/>
      <c r="S29" s="10"/>
      <c r="T29" s="10"/>
      <c r="U29" s="10"/>
    </row>
    <row r="30" spans="1:21" x14ac:dyDescent="0.2">
      <c r="A30" s="13" t="s">
        <v>68</v>
      </c>
      <c r="B30" s="118">
        <f>'Alimentation Chair Palmi Fut R'!F11</f>
        <v>7.7750000000000004</v>
      </c>
      <c r="C30" s="113"/>
      <c r="D30" s="113"/>
      <c r="E30" s="113"/>
      <c r="F30" s="113"/>
      <c r="G30" s="10"/>
      <c r="H30" s="10"/>
      <c r="I30" s="10"/>
      <c r="J30" s="10"/>
      <c r="K30" s="10"/>
      <c r="L30" s="10"/>
      <c r="M30" s="10"/>
      <c r="N30" s="10"/>
      <c r="O30" s="10"/>
      <c r="P30" s="10"/>
      <c r="Q30" s="10"/>
      <c r="R30" s="10"/>
      <c r="S30" s="10"/>
      <c r="T30" s="10"/>
      <c r="U30" s="10"/>
    </row>
    <row r="31" spans="1:21" x14ac:dyDescent="0.2">
      <c r="A31" s="13" t="s">
        <v>69</v>
      </c>
      <c r="B31" s="118">
        <f>'Alimentation Chair Palmi Fut R'!G11</f>
        <v>16.017187499999999</v>
      </c>
      <c r="C31" s="113"/>
      <c r="D31" s="113"/>
      <c r="E31" s="113"/>
      <c r="F31" s="113"/>
      <c r="G31" s="10"/>
      <c r="H31" s="10"/>
      <c r="I31" s="10"/>
      <c r="J31" s="10"/>
      <c r="K31" s="10"/>
      <c r="L31" s="10"/>
      <c r="M31" s="10"/>
      <c r="N31" s="10"/>
      <c r="O31" s="10"/>
      <c r="P31" s="10"/>
      <c r="Q31" s="10"/>
      <c r="R31" s="10"/>
      <c r="S31" s="10"/>
      <c r="T31" s="10"/>
      <c r="U31" s="10"/>
    </row>
    <row r="32" spans="1:21" ht="13.5" thickBot="1" x14ac:dyDescent="0.25">
      <c r="A32" s="14" t="s">
        <v>123</v>
      </c>
      <c r="B32" s="119">
        <f>'Alimentation Chair Palmi Fut R'!H11</f>
        <v>107.30581249999999</v>
      </c>
      <c r="C32" s="113"/>
      <c r="D32" s="113"/>
      <c r="E32" s="113"/>
      <c r="F32" s="113"/>
      <c r="G32" s="10"/>
      <c r="H32" s="10"/>
      <c r="I32" s="10"/>
      <c r="J32" s="10"/>
      <c r="K32" s="10"/>
      <c r="L32" s="10"/>
      <c r="M32" s="10"/>
      <c r="N32" s="10"/>
      <c r="O32" s="10"/>
      <c r="P32" s="10"/>
      <c r="Q32" s="10"/>
      <c r="R32" s="10"/>
      <c r="S32" s="10"/>
      <c r="T32" s="10"/>
      <c r="U32" s="10"/>
    </row>
    <row r="33" spans="1:21" ht="13.5" thickBot="1" x14ac:dyDescent="0.25">
      <c r="A33" s="11"/>
      <c r="B33" s="112"/>
      <c r="C33" s="113"/>
      <c r="D33" s="113"/>
      <c r="E33" s="113"/>
      <c r="F33" s="113"/>
      <c r="G33" s="10"/>
      <c r="H33" s="10"/>
      <c r="I33" s="10"/>
      <c r="J33" s="10"/>
      <c r="K33" s="10"/>
      <c r="L33" s="10"/>
      <c r="M33" s="10"/>
      <c r="N33" s="10"/>
      <c r="O33" s="10"/>
      <c r="P33" s="10"/>
      <c r="Q33" s="10"/>
      <c r="R33" s="10"/>
      <c r="S33" s="10"/>
      <c r="T33" s="10"/>
      <c r="U33" s="10"/>
    </row>
    <row r="34" spans="1:21" ht="25.5" x14ac:dyDescent="0.2">
      <c r="A34" s="187" t="s">
        <v>208</v>
      </c>
      <c r="B34" s="124" t="s">
        <v>70</v>
      </c>
      <c r="C34" s="125" t="s">
        <v>131</v>
      </c>
      <c r="D34" s="125" t="s">
        <v>132</v>
      </c>
      <c r="E34" s="125" t="s">
        <v>133</v>
      </c>
      <c r="F34" s="186" t="s">
        <v>294</v>
      </c>
      <c r="G34" s="10"/>
      <c r="H34" s="10"/>
      <c r="I34" s="10"/>
      <c r="J34" s="10"/>
      <c r="K34" s="10"/>
      <c r="L34" s="10"/>
      <c r="M34" s="10"/>
      <c r="N34" s="10"/>
      <c r="O34" s="10"/>
      <c r="P34" s="10"/>
      <c r="Q34" s="10"/>
      <c r="R34" s="10"/>
      <c r="S34" s="10"/>
      <c r="T34" s="10"/>
      <c r="U34" s="10"/>
    </row>
    <row r="35" spans="1:21" x14ac:dyDescent="0.2">
      <c r="A35" s="73" t="s">
        <v>2</v>
      </c>
      <c r="B35" s="127">
        <f>C35-D35-E35</f>
        <v>3.3124609374560007E-2</v>
      </c>
      <c r="C35" s="128">
        <f>B16*B27/625</f>
        <v>8.9511482592000008E-2</v>
      </c>
      <c r="D35" s="128">
        <f>B10*B19/625</f>
        <v>5.4068320000000003E-2</v>
      </c>
      <c r="E35" s="128">
        <f>B14/100*B13*B27/625</f>
        <v>2.3185532174400001E-3</v>
      </c>
      <c r="F35" s="129">
        <f>B35*B18</f>
        <v>0.23187226562192004</v>
      </c>
      <c r="G35" s="10"/>
      <c r="H35" s="10"/>
      <c r="I35" s="10"/>
      <c r="J35" s="10"/>
      <c r="K35" s="10"/>
      <c r="L35" s="10"/>
      <c r="M35" s="10"/>
      <c r="N35" s="10"/>
      <c r="O35" s="10"/>
      <c r="P35" s="10"/>
      <c r="Q35" s="10"/>
      <c r="R35" s="10"/>
      <c r="S35" s="10"/>
      <c r="T35" s="10"/>
      <c r="U35" s="10"/>
    </row>
    <row r="36" spans="1:21" x14ac:dyDescent="0.2">
      <c r="A36" s="73" t="s">
        <v>3</v>
      </c>
      <c r="B36" s="127">
        <f t="shared" ref="B36:B40" si="0">C36-D36-E36</f>
        <v>7.0511531698043799E-3</v>
      </c>
      <c r="C36" s="128">
        <f>B16*B28/1000*2.29</f>
        <v>3.2880098932734379E-2</v>
      </c>
      <c r="D36" s="128">
        <f>B10*B20/1000*2.29</f>
        <v>2.4797494E-2</v>
      </c>
      <c r="E36" s="128">
        <f>B14/100*B13*B20/1000*2.29</f>
        <v>1.0314517629300001E-3</v>
      </c>
      <c r="F36" s="129">
        <f>B36*B18</f>
        <v>4.9358072188630656E-2</v>
      </c>
      <c r="G36" s="10"/>
      <c r="H36" s="10"/>
      <c r="I36" s="10"/>
      <c r="J36" s="10"/>
      <c r="K36" s="10"/>
      <c r="L36" s="10"/>
      <c r="M36" s="10"/>
      <c r="N36" s="10"/>
      <c r="O36" s="10"/>
      <c r="P36" s="10"/>
      <c r="Q36" s="10"/>
      <c r="R36" s="10"/>
      <c r="S36" s="10"/>
      <c r="T36" s="10"/>
      <c r="U36" s="10"/>
    </row>
    <row r="37" spans="1:21" x14ac:dyDescent="0.2">
      <c r="A37" s="73" t="s">
        <v>5</v>
      </c>
      <c r="B37" s="127">
        <f t="shared" si="0"/>
        <v>1.6553040653496876E-2</v>
      </c>
      <c r="C37" s="128">
        <f>B16*B29/1000*1.21</f>
        <v>2.9843578686796875E-2</v>
      </c>
      <c r="D37" s="128">
        <f>B10*B20/1000*1.21</f>
        <v>1.3102605999999998E-2</v>
      </c>
      <c r="E37" s="128">
        <f>B14/100*B13*B21/1000*1.21</f>
        <v>1.8793203329999999E-4</v>
      </c>
      <c r="F37" s="129">
        <f>B37*B18</f>
        <v>0.11587128457447814</v>
      </c>
      <c r="G37" s="10"/>
      <c r="H37" s="10"/>
      <c r="I37" s="10"/>
      <c r="J37" s="10"/>
      <c r="K37" s="10"/>
      <c r="L37" s="10"/>
      <c r="M37" s="10"/>
      <c r="N37" s="10"/>
      <c r="O37" s="10"/>
      <c r="P37" s="10"/>
      <c r="Q37" s="10"/>
      <c r="R37" s="10"/>
      <c r="S37" s="10"/>
      <c r="T37" s="10"/>
      <c r="U37" s="10"/>
    </row>
    <row r="38" spans="1:21" x14ac:dyDescent="0.2">
      <c r="A38" s="73" t="s">
        <v>6</v>
      </c>
      <c r="B38" s="127">
        <f t="shared" si="0"/>
        <v>-3.5601312449999806E-5</v>
      </c>
      <c r="C38" s="128">
        <f>B16*B30/1000*1.39</f>
        <v>3.2401291875749999E-2</v>
      </c>
      <c r="D38" s="128">
        <f>B10*B22/1000*1.39</f>
        <v>3.1141559999999999E-2</v>
      </c>
      <c r="E38" s="128">
        <f>B14/100*B13*B22/1000*1.39</f>
        <v>1.2953331882000001E-3</v>
      </c>
      <c r="F38" s="129">
        <f>B38*B18</f>
        <v>-2.4920918714999864E-4</v>
      </c>
      <c r="G38" s="10"/>
      <c r="H38" s="10"/>
      <c r="I38" s="10"/>
      <c r="J38" s="10"/>
      <c r="K38" s="10"/>
      <c r="L38" s="10"/>
      <c r="M38" s="10"/>
      <c r="N38" s="10"/>
      <c r="O38" s="10"/>
      <c r="P38" s="10"/>
      <c r="Q38" s="10"/>
      <c r="R38" s="10"/>
      <c r="S38" s="10"/>
      <c r="T38" s="10"/>
      <c r="U38" s="10"/>
    </row>
    <row r="39" spans="1:21" x14ac:dyDescent="0.2">
      <c r="A39" s="73" t="s">
        <v>7</v>
      </c>
      <c r="B39" s="127">
        <f t="shared" si="0"/>
        <v>4.8017936045691998E-5</v>
      </c>
      <c r="C39" s="128">
        <f>B16*B31/1000000</f>
        <v>4.8021241964062495E-5</v>
      </c>
      <c r="D39" s="128">
        <f>B10*B23/1000000</f>
        <v>3.1739E-9</v>
      </c>
      <c r="E39" s="128">
        <f>B14/100*B13*B23/1000000</f>
        <v>1.320183705E-10</v>
      </c>
      <c r="F39" s="129">
        <f>B39*B18</f>
        <v>3.3612555231984399E-4</v>
      </c>
      <c r="G39" s="10"/>
      <c r="H39" s="10"/>
      <c r="I39" s="10"/>
      <c r="J39" s="10"/>
      <c r="K39" s="10"/>
      <c r="L39" s="10"/>
      <c r="M39" s="10"/>
      <c r="N39" s="10"/>
      <c r="O39" s="10"/>
      <c r="P39" s="10"/>
      <c r="Q39" s="10"/>
      <c r="R39" s="10"/>
      <c r="S39" s="10"/>
      <c r="T39" s="10"/>
      <c r="U39" s="10"/>
    </row>
    <row r="40" spans="1:21" ht="13.5" thickBot="1" x14ac:dyDescent="0.25">
      <c r="A40" s="74" t="s">
        <v>297</v>
      </c>
      <c r="B40" s="130">
        <f t="shared" si="0"/>
        <v>0.32167288638441299</v>
      </c>
      <c r="C40" s="131">
        <f>B16*B32/1000</f>
        <v>0.32171430759693748</v>
      </c>
      <c r="D40" s="131">
        <f>B10*B24/1000</f>
        <v>3.9767100000000001E-5</v>
      </c>
      <c r="E40" s="131">
        <f>B14/100*B13*B24/1000</f>
        <v>1.6541125245000002E-6</v>
      </c>
      <c r="F40" s="132">
        <f>B40*B18</f>
        <v>2.251710204690891</v>
      </c>
      <c r="G40" s="10"/>
      <c r="H40" s="10"/>
      <c r="I40" s="10"/>
      <c r="J40" s="10"/>
      <c r="K40" s="10"/>
      <c r="L40" s="10"/>
      <c r="M40" s="10"/>
      <c r="N40" s="10"/>
      <c r="O40" s="10"/>
      <c r="P40" s="10"/>
      <c r="Q40" s="10"/>
      <c r="R40" s="10"/>
      <c r="S40" s="10"/>
      <c r="T40" s="10"/>
      <c r="U40" s="10"/>
    </row>
    <row r="41" spans="1:21" ht="13.5" thickBot="1" x14ac:dyDescent="0.25">
      <c r="A41" s="10"/>
      <c r="B41" s="113"/>
      <c r="C41" s="113"/>
      <c r="D41" s="113"/>
      <c r="E41" s="112"/>
      <c r="F41" s="112"/>
      <c r="G41" s="10"/>
      <c r="H41" s="10"/>
      <c r="I41" s="10"/>
      <c r="J41" s="10"/>
      <c r="K41" s="10"/>
      <c r="L41" s="10"/>
      <c r="M41" s="10"/>
      <c r="N41" s="10"/>
      <c r="O41" s="10"/>
      <c r="P41" s="10"/>
      <c r="Q41" s="10"/>
      <c r="R41" s="10"/>
      <c r="S41" s="10"/>
      <c r="T41" s="10"/>
      <c r="U41" s="10"/>
    </row>
    <row r="42" spans="1:21" x14ac:dyDescent="0.2">
      <c r="A42" s="188" t="s">
        <v>152</v>
      </c>
      <c r="B42" s="133" t="s">
        <v>175</v>
      </c>
      <c r="C42" s="112"/>
      <c r="D42" s="113"/>
      <c r="E42" s="113"/>
      <c r="F42" s="134" t="s">
        <v>176</v>
      </c>
      <c r="G42" s="10"/>
      <c r="H42" s="10"/>
      <c r="I42" s="10"/>
      <c r="J42" s="10"/>
      <c r="K42" s="10"/>
      <c r="L42" s="10"/>
      <c r="M42" s="10"/>
      <c r="N42" s="10"/>
      <c r="O42" s="10"/>
      <c r="P42" s="10"/>
      <c r="Q42" s="10"/>
      <c r="R42" s="10"/>
      <c r="S42" s="10"/>
      <c r="T42" s="10"/>
      <c r="U42" s="10"/>
    </row>
    <row r="43" spans="1:21" x14ac:dyDescent="0.2">
      <c r="A43" s="29" t="s">
        <v>153</v>
      </c>
      <c r="B43" s="121" t="str">
        <f>'Zootechnie Chair Palmi Fut R'!C52</f>
        <v>paille de blé</v>
      </c>
      <c r="C43" s="135"/>
      <c r="D43" s="122"/>
      <c r="E43" s="122"/>
      <c r="F43" s="116">
        <f>'Zootechnie Chair Palmi Fut R'!D52</f>
        <v>0</v>
      </c>
      <c r="G43" s="10"/>
      <c r="H43" s="10"/>
      <c r="I43" s="10"/>
      <c r="J43" s="10"/>
      <c r="K43" s="10"/>
      <c r="L43" s="10"/>
      <c r="M43" s="10"/>
      <c r="N43" s="10"/>
      <c r="O43" s="10"/>
      <c r="P43" s="10"/>
      <c r="Q43" s="10"/>
      <c r="R43" s="10"/>
      <c r="S43" s="10"/>
      <c r="T43" s="10"/>
      <c r="U43" s="10"/>
    </row>
    <row r="44" spans="1:21" ht="13.5" thickBot="1" x14ac:dyDescent="0.25">
      <c r="A44" s="54" t="s">
        <v>174</v>
      </c>
      <c r="B44" s="136">
        <f>'Zootechnie Chair Palmi Fut R'!C53</f>
        <v>7</v>
      </c>
      <c r="C44" s="135"/>
      <c r="D44" s="122"/>
      <c r="E44" s="122"/>
      <c r="F44" s="137">
        <f>'Zootechnie Chair Palmi Fut R'!D53</f>
        <v>0</v>
      </c>
      <c r="G44" s="10"/>
      <c r="H44" s="10"/>
      <c r="I44" s="10"/>
      <c r="J44" s="10"/>
      <c r="K44" s="10"/>
      <c r="L44" s="10"/>
      <c r="M44" s="10"/>
      <c r="N44" s="10"/>
      <c r="O44" s="10"/>
      <c r="P44" s="10"/>
      <c r="Q44" s="10"/>
      <c r="R44" s="10"/>
      <c r="S44" s="10"/>
      <c r="T44" s="10"/>
      <c r="U44" s="10"/>
    </row>
    <row r="45" spans="1:21" ht="13.5" thickBot="1" x14ac:dyDescent="0.25">
      <c r="A45" s="10"/>
      <c r="B45" s="113"/>
      <c r="C45" s="113"/>
      <c r="D45" s="113"/>
      <c r="E45" s="113"/>
      <c r="F45" s="113"/>
      <c r="G45" s="10"/>
      <c r="H45" s="10"/>
      <c r="I45" s="10"/>
      <c r="J45" s="10"/>
      <c r="K45" s="10"/>
      <c r="L45" s="10"/>
      <c r="M45" s="10"/>
      <c r="N45" s="10"/>
      <c r="O45" s="10"/>
      <c r="P45" s="10"/>
      <c r="Q45" s="10"/>
      <c r="R45" s="10"/>
      <c r="S45" s="10"/>
      <c r="T45" s="10"/>
      <c r="U45" s="10"/>
    </row>
    <row r="46" spans="1:21" x14ac:dyDescent="0.2">
      <c r="A46" s="25" t="s">
        <v>239</v>
      </c>
      <c r="B46" s="115"/>
      <c r="C46" s="113"/>
      <c r="D46" s="113"/>
      <c r="E46" s="113"/>
      <c r="F46" s="113"/>
      <c r="G46" s="10"/>
      <c r="H46" s="10"/>
      <c r="I46" s="10"/>
      <c r="J46" s="10"/>
      <c r="K46" s="10"/>
      <c r="L46" s="10"/>
      <c r="M46" s="10"/>
      <c r="N46" s="10"/>
      <c r="O46" s="10"/>
      <c r="P46" s="10"/>
      <c r="Q46" s="10"/>
      <c r="R46" s="10"/>
      <c r="S46" s="10"/>
      <c r="T46" s="10"/>
      <c r="U46" s="10"/>
    </row>
    <row r="47" spans="1:21" x14ac:dyDescent="0.2">
      <c r="A47" s="27" t="s">
        <v>290</v>
      </c>
      <c r="B47" s="138">
        <f>'Zootechnie Chair Palmi Fut R'!F56</f>
        <v>100</v>
      </c>
      <c r="C47" s="113"/>
      <c r="D47" s="113"/>
      <c r="E47" s="113"/>
      <c r="F47" s="113"/>
      <c r="G47" s="10"/>
      <c r="H47" s="10"/>
      <c r="I47" s="10"/>
      <c r="J47" s="10"/>
      <c r="K47" s="10"/>
      <c r="L47" s="10"/>
      <c r="M47" s="10"/>
      <c r="N47" s="10"/>
      <c r="O47" s="10"/>
      <c r="P47" s="10"/>
      <c r="Q47" s="10"/>
      <c r="R47" s="10"/>
      <c r="S47" s="10"/>
      <c r="T47" s="10"/>
      <c r="U47" s="10"/>
    </row>
    <row r="48" spans="1:21" x14ac:dyDescent="0.2">
      <c r="A48" s="27" t="s">
        <v>289</v>
      </c>
      <c r="B48" s="138">
        <f>'Zootechnie Chair Palmi Fut R'!F57</f>
        <v>0</v>
      </c>
      <c r="C48" s="113"/>
      <c r="D48" s="113"/>
      <c r="E48" s="113"/>
      <c r="F48" s="113"/>
      <c r="G48" s="10"/>
      <c r="H48" s="10"/>
      <c r="I48" s="10"/>
      <c r="J48" s="10"/>
      <c r="K48" s="10"/>
      <c r="L48" s="10"/>
      <c r="M48" s="10"/>
      <c r="N48" s="10"/>
      <c r="O48" s="10"/>
      <c r="P48" s="10"/>
      <c r="Q48" s="10"/>
      <c r="R48" s="10"/>
      <c r="S48" s="10"/>
      <c r="T48" s="10"/>
      <c r="U48" s="10"/>
    </row>
    <row r="49" spans="1:21" ht="13.5" thickBot="1" x14ac:dyDescent="0.25">
      <c r="A49" s="28" t="s">
        <v>273</v>
      </c>
      <c r="B49" s="116" t="str">
        <f>'Zootechnie Chair Palmi Fut R'!F58</f>
        <v xml:space="preserve">Fumier Pailleux </v>
      </c>
      <c r="C49" s="113"/>
      <c r="D49" s="113"/>
      <c r="E49" s="113"/>
      <c r="F49" s="113"/>
      <c r="G49" s="10"/>
      <c r="H49" s="10"/>
      <c r="I49" s="10"/>
      <c r="J49" s="10"/>
      <c r="K49" s="10"/>
      <c r="L49" s="10"/>
      <c r="M49" s="10"/>
      <c r="N49" s="10"/>
      <c r="O49" s="10"/>
      <c r="P49" s="10"/>
      <c r="Q49" s="10"/>
      <c r="R49" s="10"/>
      <c r="S49" s="10"/>
      <c r="T49" s="10"/>
      <c r="U49" s="10"/>
    </row>
    <row r="50" spans="1:21" ht="13.5" thickBot="1" x14ac:dyDescent="0.25">
      <c r="A50" s="10"/>
      <c r="B50" s="113"/>
      <c r="C50" s="113"/>
      <c r="D50" s="113"/>
      <c r="E50" s="113"/>
      <c r="F50" s="113"/>
      <c r="G50" s="10"/>
      <c r="H50" s="10"/>
      <c r="I50" s="10"/>
      <c r="J50" s="10"/>
      <c r="K50" s="10"/>
      <c r="L50" s="10"/>
      <c r="M50" s="10"/>
      <c r="N50" s="10"/>
      <c r="O50" s="10"/>
      <c r="P50" s="10"/>
      <c r="Q50" s="10"/>
      <c r="R50" s="10"/>
      <c r="S50" s="10"/>
      <c r="T50" s="10"/>
      <c r="U50" s="10"/>
    </row>
    <row r="51" spans="1:21" ht="13.5" hidden="1" customHeight="1" x14ac:dyDescent="0.2">
      <c r="A51" s="21" t="s">
        <v>84</v>
      </c>
      <c r="B51" s="139"/>
      <c r="C51" s="113"/>
      <c r="D51" s="113"/>
      <c r="E51" s="113"/>
      <c r="F51" s="113"/>
      <c r="G51" s="10"/>
      <c r="H51" s="10"/>
      <c r="I51" s="10"/>
      <c r="J51" s="10"/>
      <c r="K51" s="10"/>
      <c r="L51" s="10"/>
      <c r="M51" s="10"/>
      <c r="N51" s="10"/>
      <c r="O51" s="10"/>
      <c r="P51" s="10"/>
      <c r="Q51" s="10"/>
      <c r="R51" s="10"/>
      <c r="S51" s="10"/>
      <c r="T51" s="10"/>
      <c r="U51" s="10"/>
    </row>
    <row r="52" spans="1:21" ht="13.5" hidden="1" thickBot="1" x14ac:dyDescent="0.25">
      <c r="A52" s="31" t="s">
        <v>85</v>
      </c>
      <c r="B52" s="140">
        <f>VLOOKUP('BRS Chair Palmi Fut R'!$B$49,Listes!$L$2:$O$7,2,FALSE)</f>
        <v>32</v>
      </c>
      <c r="C52" s="113"/>
      <c r="D52" s="113"/>
      <c r="E52" s="113"/>
      <c r="F52" s="113"/>
      <c r="G52" s="10"/>
      <c r="H52" s="10"/>
      <c r="I52" s="10"/>
      <c r="J52" s="10"/>
      <c r="K52" s="10"/>
      <c r="L52" s="10"/>
      <c r="M52" s="10"/>
      <c r="N52" s="10"/>
      <c r="O52" s="10"/>
      <c r="P52" s="10"/>
      <c r="Q52" s="10"/>
      <c r="R52" s="10"/>
      <c r="S52" s="10"/>
      <c r="T52" s="10"/>
      <c r="U52" s="10"/>
    </row>
    <row r="53" spans="1:21" ht="13.5" hidden="1" thickBot="1" x14ac:dyDescent="0.25">
      <c r="A53" s="31" t="s">
        <v>14</v>
      </c>
      <c r="B53" s="140">
        <f>VLOOKUP('BRS Chair Palmi Fut R'!$B$49,Listes!$L$2:$O$7,3,FALSE)</f>
        <v>15</v>
      </c>
      <c r="C53" s="113"/>
      <c r="D53" s="113"/>
      <c r="E53" s="113"/>
      <c r="F53" s="113"/>
      <c r="G53" s="10"/>
      <c r="H53" s="10"/>
      <c r="I53" s="10"/>
      <c r="J53" s="10"/>
      <c r="K53" s="10"/>
      <c r="L53" s="10"/>
      <c r="M53" s="10"/>
      <c r="N53" s="10"/>
      <c r="O53" s="10"/>
      <c r="P53" s="10"/>
      <c r="Q53" s="10"/>
      <c r="R53" s="10"/>
      <c r="S53" s="10"/>
      <c r="T53" s="10"/>
      <c r="U53" s="10"/>
    </row>
    <row r="54" spans="1:21" ht="13.5" hidden="1" thickBot="1" x14ac:dyDescent="0.25">
      <c r="A54" s="32" t="s">
        <v>16</v>
      </c>
      <c r="B54" s="141">
        <f>VLOOKUP('BRS Chair Palmi Fut R'!$B$49,Listes!$L$2:$O$7,4,FALSE)</f>
        <v>0</v>
      </c>
      <c r="C54" s="113"/>
      <c r="D54" s="113"/>
      <c r="E54" s="113"/>
      <c r="F54" s="113"/>
      <c r="G54" s="10"/>
      <c r="H54" s="10"/>
      <c r="I54" s="10"/>
      <c r="J54" s="10"/>
      <c r="K54" s="10"/>
      <c r="L54" s="10"/>
      <c r="M54" s="10"/>
      <c r="N54" s="10"/>
      <c r="O54" s="10"/>
      <c r="P54" s="10"/>
      <c r="Q54" s="10"/>
      <c r="R54" s="10"/>
      <c r="S54" s="10"/>
      <c r="T54" s="10"/>
      <c r="U54" s="10"/>
    </row>
    <row r="55" spans="1:21" ht="13.5" hidden="1" thickBot="1" x14ac:dyDescent="0.25">
      <c r="A55" s="10"/>
      <c r="B55" s="113"/>
      <c r="C55" s="113"/>
      <c r="D55" s="113"/>
      <c r="E55" s="113"/>
      <c r="F55" s="113"/>
      <c r="G55" s="10"/>
      <c r="H55" s="10"/>
      <c r="I55" s="10"/>
      <c r="J55" s="10"/>
      <c r="K55" s="10"/>
      <c r="L55" s="10"/>
      <c r="M55" s="10"/>
      <c r="N55" s="10"/>
      <c r="O55" s="10"/>
      <c r="P55" s="10"/>
      <c r="Q55" s="10"/>
      <c r="R55" s="10"/>
      <c r="S55" s="10"/>
      <c r="T55" s="10"/>
      <c r="U55" s="10"/>
    </row>
    <row r="56" spans="1:21" x14ac:dyDescent="0.2">
      <c r="A56" s="25" t="s">
        <v>88</v>
      </c>
      <c r="B56" s="124" t="s">
        <v>209</v>
      </c>
      <c r="C56" s="142" t="s">
        <v>172</v>
      </c>
      <c r="D56" s="143" t="s">
        <v>128</v>
      </c>
      <c r="E56" s="143" t="s">
        <v>129</v>
      </c>
      <c r="F56" s="126" t="s">
        <v>211</v>
      </c>
      <c r="G56" s="75" t="s">
        <v>130</v>
      </c>
      <c r="H56" s="10"/>
      <c r="I56" s="10"/>
      <c r="J56" s="10"/>
      <c r="K56" s="10"/>
      <c r="L56" s="10"/>
      <c r="M56" s="10"/>
      <c r="N56" s="10"/>
      <c r="O56" s="10"/>
      <c r="P56" s="10"/>
      <c r="Q56" s="10"/>
      <c r="R56" s="10"/>
      <c r="S56" s="10"/>
      <c r="T56" s="10"/>
      <c r="U56" s="10"/>
    </row>
    <row r="57" spans="1:21" x14ac:dyDescent="0.2">
      <c r="A57" s="73" t="s">
        <v>2</v>
      </c>
      <c r="B57" s="144">
        <f>B35+C57-D57-E57-G57</f>
        <v>2.1009748163144486E-2</v>
      </c>
      <c r="C57" s="127">
        <f>IF(ISBLANK($B$43),0,(VLOOKUP($B$43,Listes!$L$12:$T$16,5,FALSE)*$B$44/$B$17)/1000)+IF(ISBLANK($F$43),0,(VLOOKUP($F$43,Listes!$L$2:$T$16,5,FALSE)*$F$44/$B$17)/1000)</f>
        <v>1.8637239446488002E-3</v>
      </c>
      <c r="D57" s="128">
        <f>B35*$B$52/100</f>
        <v>1.0599874999859203E-2</v>
      </c>
      <c r="E57" s="128">
        <f>(B35-D57)*$B$53/100</f>
        <v>3.3787101562051201E-3</v>
      </c>
      <c r="F57" s="129">
        <f t="shared" ref="F57:F62" si="1">B57*$B$18</f>
        <v>0.14706823714201139</v>
      </c>
      <c r="G57" s="76">
        <f>(B35-D57-E57)*$B$54/100</f>
        <v>0</v>
      </c>
      <c r="H57" s="10"/>
      <c r="I57" s="10"/>
      <c r="J57" s="10"/>
      <c r="K57" s="10"/>
      <c r="L57" s="10"/>
      <c r="M57" s="10"/>
      <c r="N57" s="10"/>
      <c r="O57" s="10"/>
      <c r="P57" s="10"/>
      <c r="Q57" s="10"/>
      <c r="R57" s="10"/>
      <c r="S57" s="10"/>
      <c r="T57" s="10"/>
      <c r="U57" s="10"/>
    </row>
    <row r="58" spans="1:21" x14ac:dyDescent="0.2">
      <c r="A58" s="73" t="s">
        <v>3</v>
      </c>
      <c r="B58" s="144">
        <f>B36+C58-D58-E58-G58</f>
        <v>7.2657266502738141E-3</v>
      </c>
      <c r="C58" s="127">
        <f>IF(ISBLANK($B$43),0,(VLOOKUP($B$43,Listes!$L$12:$T$16,6,FALSE)*$B$44/$B$17)/1000)+IF(ISBLANK($F$43),0,(VLOOKUP($F$43,Listes!$L$2:$T$16,6,FALSE)*$F$44/$B$17)/1000)</f>
        <v>2.1457348046943422E-4</v>
      </c>
      <c r="D58" s="128">
        <v>0</v>
      </c>
      <c r="E58" s="128">
        <v>0</v>
      </c>
      <c r="F58" s="129">
        <f t="shared" si="1"/>
        <v>5.0860086551916699E-2</v>
      </c>
      <c r="G58" s="76">
        <v>0</v>
      </c>
      <c r="H58" s="10"/>
      <c r="I58" s="10"/>
      <c r="J58" s="10"/>
      <c r="K58" s="10"/>
      <c r="L58" s="10"/>
      <c r="M58" s="10"/>
      <c r="N58" s="10"/>
      <c r="O58" s="10"/>
      <c r="P58" s="10"/>
      <c r="Q58" s="10"/>
      <c r="R58" s="10"/>
      <c r="S58" s="10"/>
      <c r="T58" s="10"/>
      <c r="U58" s="10"/>
    </row>
    <row r="59" spans="1:21" x14ac:dyDescent="0.2">
      <c r="A59" s="73" t="s">
        <v>5</v>
      </c>
      <c r="B59" s="144">
        <f>B37+C59-D59-E59-G59</f>
        <v>1.9434455962657849E-2</v>
      </c>
      <c r="C59" s="127">
        <f>IF(ISBLANK($B$43),0,(VLOOKUP($B$43,Listes!$L$12:$T$16,7,FALSE)*$B$44/$B$17)/1000)+IF(ISBLANK($F$43),0,(VLOOKUP($F$43,Listes!$L$2:$T$16,7,FALSE)*$F$44/$B$17)/1000)</f>
        <v>2.8814153091609737E-3</v>
      </c>
      <c r="D59" s="128">
        <v>0</v>
      </c>
      <c r="E59" s="128">
        <v>0</v>
      </c>
      <c r="F59" s="129">
        <f t="shared" si="1"/>
        <v>0.13604119173860493</v>
      </c>
      <c r="G59" s="76">
        <v>0</v>
      </c>
      <c r="H59" s="10"/>
      <c r="I59" s="10"/>
      <c r="J59" s="10"/>
      <c r="K59" s="10"/>
      <c r="L59" s="10"/>
      <c r="M59" s="10"/>
      <c r="N59" s="10"/>
      <c r="O59" s="10"/>
      <c r="P59" s="10"/>
      <c r="Q59" s="10"/>
      <c r="R59" s="10"/>
      <c r="S59" s="10"/>
      <c r="T59" s="10"/>
      <c r="U59" s="10"/>
    </row>
    <row r="60" spans="1:21" x14ac:dyDescent="0.2">
      <c r="A60" s="73" t="s">
        <v>6</v>
      </c>
      <c r="B60" s="144">
        <f>B38-D60-E60-G60</f>
        <v>-3.5601312449999806E-5</v>
      </c>
      <c r="C60" s="127">
        <v>0</v>
      </c>
      <c r="D60" s="128">
        <v>0</v>
      </c>
      <c r="E60" s="128">
        <v>0</v>
      </c>
      <c r="F60" s="129">
        <f t="shared" si="1"/>
        <v>-2.4920918714999864E-4</v>
      </c>
      <c r="G60" s="76">
        <v>0</v>
      </c>
      <c r="H60" s="10"/>
      <c r="I60" s="10"/>
      <c r="J60" s="10"/>
      <c r="K60" s="10"/>
      <c r="L60" s="10"/>
      <c r="M60" s="10"/>
      <c r="N60" s="10"/>
      <c r="O60" s="10"/>
      <c r="P60" s="10"/>
      <c r="Q60" s="10"/>
      <c r="R60" s="10"/>
      <c r="S60" s="10"/>
      <c r="T60" s="10"/>
      <c r="U60" s="10"/>
    </row>
    <row r="61" spans="1:21" x14ac:dyDescent="0.2">
      <c r="A61" s="73" t="s">
        <v>295</v>
      </c>
      <c r="B61" s="144">
        <f>B39-D61-E61-G61</f>
        <v>4.8017936045691998E-5</v>
      </c>
      <c r="C61" s="145">
        <v>0</v>
      </c>
      <c r="D61" s="128">
        <v>0</v>
      </c>
      <c r="E61" s="128">
        <v>0</v>
      </c>
      <c r="F61" s="129">
        <f t="shared" si="1"/>
        <v>3.3612555231984399E-4</v>
      </c>
      <c r="G61" s="76">
        <v>0</v>
      </c>
      <c r="H61" s="10"/>
      <c r="I61" s="10"/>
      <c r="J61" s="10"/>
      <c r="K61" s="10"/>
      <c r="L61" s="10"/>
      <c r="M61" s="10"/>
      <c r="N61" s="10"/>
      <c r="O61" s="10"/>
      <c r="P61" s="10"/>
      <c r="Q61" s="10"/>
      <c r="R61" s="10"/>
      <c r="S61" s="10"/>
      <c r="T61" s="10"/>
      <c r="U61" s="10"/>
    </row>
    <row r="62" spans="1:21" ht="13.5" thickBot="1" x14ac:dyDescent="0.25">
      <c r="A62" s="74" t="s">
        <v>296</v>
      </c>
      <c r="B62" s="146">
        <f>B40-D62-E62-G62</f>
        <v>0.32167288638441299</v>
      </c>
      <c r="C62" s="147">
        <v>0</v>
      </c>
      <c r="D62" s="131">
        <v>0</v>
      </c>
      <c r="E62" s="131">
        <v>0</v>
      </c>
      <c r="F62" s="132">
        <f t="shared" si="1"/>
        <v>2.251710204690891</v>
      </c>
      <c r="G62" s="77">
        <v>0</v>
      </c>
      <c r="H62" s="10"/>
      <c r="I62" s="10"/>
      <c r="J62" s="10"/>
      <c r="K62" s="10"/>
      <c r="L62" s="10"/>
      <c r="M62" s="10"/>
      <c r="N62" s="10"/>
      <c r="O62" s="10"/>
      <c r="P62" s="10"/>
      <c r="Q62" s="10"/>
      <c r="R62" s="10"/>
      <c r="S62" s="10"/>
      <c r="T62" s="10"/>
      <c r="U62" s="10"/>
    </row>
    <row r="63" spans="1:21" x14ac:dyDescent="0.2">
      <c r="A63" s="10"/>
      <c r="B63" s="10"/>
      <c r="C63" s="10"/>
      <c r="D63" s="10"/>
      <c r="E63" s="10"/>
      <c r="F63" s="10"/>
      <c r="H63" s="10"/>
      <c r="I63" s="10"/>
      <c r="J63" s="10"/>
      <c r="K63" s="10"/>
      <c r="L63" s="10"/>
      <c r="M63" s="10"/>
      <c r="N63" s="10"/>
      <c r="O63" s="10"/>
      <c r="P63" s="10"/>
      <c r="Q63" s="10"/>
      <c r="R63" s="10"/>
      <c r="S63" s="10"/>
      <c r="T63" s="10"/>
      <c r="U63" s="10"/>
    </row>
    <row r="64" spans="1:21" x14ac:dyDescent="0.2">
      <c r="A64" s="10"/>
      <c r="B64" s="10"/>
      <c r="C64" s="10"/>
      <c r="D64" s="10"/>
      <c r="E64" s="10"/>
      <c r="F64" s="10"/>
      <c r="H64" s="10"/>
      <c r="I64" s="10"/>
      <c r="J64" s="10"/>
      <c r="K64" s="10"/>
      <c r="L64" s="10"/>
      <c r="M64" s="10"/>
      <c r="N64" s="10"/>
      <c r="O64" s="10"/>
      <c r="P64" s="10"/>
      <c r="Q64" s="10"/>
      <c r="R64" s="10"/>
      <c r="S64" s="10"/>
      <c r="T64" s="10"/>
      <c r="U64" s="10"/>
    </row>
    <row r="65" spans="1:21" x14ac:dyDescent="0.2">
      <c r="A65" s="10"/>
      <c r="B65" s="10"/>
      <c r="C65" s="10"/>
      <c r="D65" s="10"/>
      <c r="E65" s="10"/>
      <c r="F65" s="10"/>
      <c r="H65" s="10"/>
      <c r="I65" s="10"/>
      <c r="J65" s="10"/>
      <c r="K65" s="10"/>
      <c r="L65" s="10"/>
      <c r="M65" s="10"/>
      <c r="N65" s="10"/>
      <c r="O65" s="10"/>
      <c r="P65" s="10"/>
      <c r="Q65" s="10"/>
      <c r="R65" s="10"/>
      <c r="S65" s="10"/>
      <c r="T65" s="10"/>
      <c r="U65" s="10"/>
    </row>
    <row r="66" spans="1:21" x14ac:dyDescent="0.2">
      <c r="A66" s="10"/>
      <c r="B66" s="10"/>
      <c r="C66" s="10"/>
      <c r="D66" s="10"/>
      <c r="E66" s="10"/>
      <c r="F66" s="10"/>
      <c r="H66" s="10"/>
      <c r="I66" s="10"/>
      <c r="J66" s="10"/>
      <c r="K66" s="10"/>
      <c r="L66" s="10"/>
      <c r="M66" s="10"/>
      <c r="N66" s="10"/>
      <c r="O66" s="10"/>
      <c r="P66" s="10"/>
      <c r="Q66" s="10"/>
      <c r="R66" s="10"/>
      <c r="S66" s="10"/>
      <c r="T66" s="10"/>
      <c r="U66" s="10"/>
    </row>
    <row r="67" spans="1:21" x14ac:dyDescent="0.2">
      <c r="A67" s="10"/>
      <c r="B67" s="10"/>
      <c r="C67" s="10"/>
      <c r="D67" s="10"/>
      <c r="E67" s="10"/>
      <c r="F67" s="10"/>
      <c r="H67" s="10"/>
      <c r="I67" s="10"/>
      <c r="J67" s="10"/>
      <c r="K67" s="10"/>
      <c r="L67" s="10"/>
      <c r="M67" s="10"/>
      <c r="N67" s="10"/>
      <c r="O67" s="10"/>
      <c r="P67" s="10"/>
      <c r="Q67" s="10"/>
      <c r="R67" s="10"/>
      <c r="S67" s="10"/>
      <c r="T67" s="10"/>
      <c r="U67" s="10"/>
    </row>
    <row r="68" spans="1:21" x14ac:dyDescent="0.2">
      <c r="A68" s="10"/>
      <c r="B68" s="10"/>
      <c r="C68" s="10"/>
      <c r="D68" s="10"/>
      <c r="E68" s="10"/>
      <c r="F68" s="10"/>
      <c r="H68" s="10"/>
      <c r="I68" s="10"/>
      <c r="J68" s="10"/>
      <c r="K68" s="10"/>
      <c r="L68" s="10"/>
      <c r="M68" s="10"/>
      <c r="N68" s="10"/>
      <c r="O68" s="10"/>
      <c r="P68" s="10"/>
      <c r="Q68" s="10"/>
      <c r="R68" s="10"/>
      <c r="S68" s="10"/>
      <c r="T68" s="10"/>
      <c r="U68" s="10"/>
    </row>
    <row r="69" spans="1:21" x14ac:dyDescent="0.2">
      <c r="A69" s="10"/>
      <c r="B69" s="10"/>
      <c r="C69" s="10"/>
      <c r="D69" s="10"/>
      <c r="E69" s="10"/>
      <c r="F69" s="10"/>
      <c r="G69" s="10"/>
      <c r="H69" s="10"/>
      <c r="I69" s="10"/>
      <c r="J69" s="10"/>
      <c r="K69" s="10"/>
      <c r="L69" s="10"/>
      <c r="M69" s="10"/>
      <c r="N69" s="10"/>
      <c r="O69" s="10"/>
      <c r="P69" s="10"/>
      <c r="Q69" s="10"/>
      <c r="R69" s="10"/>
      <c r="S69" s="10"/>
      <c r="T69" s="10"/>
      <c r="U69" s="10"/>
    </row>
    <row r="70" spans="1:21" x14ac:dyDescent="0.2">
      <c r="A70" s="10"/>
      <c r="B70" s="10"/>
      <c r="C70" s="10"/>
      <c r="D70" s="10"/>
      <c r="E70" s="10"/>
      <c r="F70" s="10"/>
      <c r="G70" s="10"/>
      <c r="H70" s="10"/>
      <c r="I70" s="10"/>
      <c r="J70" s="10"/>
      <c r="K70" s="10"/>
      <c r="L70" s="10"/>
      <c r="M70" s="10"/>
      <c r="N70" s="10"/>
      <c r="O70" s="10"/>
      <c r="P70" s="10"/>
      <c r="Q70" s="10"/>
      <c r="R70" s="10"/>
      <c r="S70" s="10"/>
      <c r="T70" s="10"/>
      <c r="U70" s="10"/>
    </row>
    <row r="71" spans="1:21" x14ac:dyDescent="0.2">
      <c r="A71" s="10"/>
      <c r="B71" s="10"/>
      <c r="C71" s="10"/>
      <c r="D71" s="10"/>
      <c r="E71" s="10"/>
      <c r="F71" s="10"/>
      <c r="G71" s="10"/>
      <c r="H71" s="10"/>
      <c r="I71" s="10"/>
      <c r="J71" s="10"/>
      <c r="K71" s="10"/>
      <c r="L71" s="10"/>
      <c r="M71" s="10"/>
      <c r="N71" s="10"/>
      <c r="O71" s="10"/>
      <c r="P71" s="10"/>
      <c r="Q71" s="10"/>
      <c r="R71" s="10"/>
      <c r="S71" s="10"/>
      <c r="T71" s="10"/>
      <c r="U71" s="10"/>
    </row>
    <row r="72" spans="1:21" x14ac:dyDescent="0.2">
      <c r="A72" s="10"/>
      <c r="B72" s="10"/>
      <c r="C72" s="10"/>
      <c r="D72" s="10"/>
      <c r="E72" s="10"/>
      <c r="F72" s="10"/>
      <c r="G72" s="10"/>
      <c r="H72" s="10"/>
      <c r="I72" s="10"/>
      <c r="J72" s="10"/>
      <c r="K72" s="10"/>
      <c r="L72" s="10"/>
      <c r="M72" s="10"/>
      <c r="N72" s="10"/>
      <c r="O72" s="10"/>
      <c r="P72" s="10"/>
      <c r="Q72" s="10"/>
      <c r="R72" s="10"/>
      <c r="S72" s="10"/>
      <c r="T72" s="10"/>
      <c r="U72" s="10"/>
    </row>
    <row r="73" spans="1:21" x14ac:dyDescent="0.2">
      <c r="A73" s="10"/>
      <c r="B73" s="10"/>
      <c r="C73" s="10"/>
      <c r="D73" s="10"/>
      <c r="E73" s="10"/>
      <c r="F73" s="10"/>
      <c r="G73" s="10"/>
      <c r="H73" s="10"/>
      <c r="I73" s="10"/>
      <c r="J73" s="10"/>
      <c r="K73" s="10"/>
      <c r="L73" s="10"/>
      <c r="M73" s="10"/>
      <c r="N73" s="10"/>
      <c r="O73" s="10"/>
      <c r="P73" s="10"/>
      <c r="Q73" s="10"/>
      <c r="R73" s="10"/>
      <c r="S73" s="10"/>
      <c r="T73" s="10"/>
      <c r="U73" s="10"/>
    </row>
    <row r="74" spans="1:21" x14ac:dyDescent="0.2">
      <c r="A74" s="10"/>
      <c r="B74" s="10"/>
      <c r="C74" s="10"/>
      <c r="D74" s="10"/>
      <c r="E74" s="10"/>
      <c r="F74" s="10"/>
      <c r="G74" s="10"/>
      <c r="H74" s="10"/>
      <c r="I74" s="10"/>
      <c r="J74" s="10"/>
      <c r="K74" s="10"/>
      <c r="L74" s="10"/>
      <c r="M74" s="10"/>
      <c r="N74" s="10"/>
      <c r="O74" s="10"/>
      <c r="P74" s="10"/>
      <c r="Q74" s="10"/>
      <c r="R74" s="10"/>
      <c r="S74" s="10"/>
      <c r="T74" s="10"/>
      <c r="U74" s="10"/>
    </row>
    <row r="75" spans="1:21" x14ac:dyDescent="0.2">
      <c r="A75" s="10"/>
      <c r="B75" s="10"/>
      <c r="C75" s="10"/>
      <c r="D75" s="10"/>
      <c r="E75" s="10"/>
      <c r="F75" s="10"/>
      <c r="G75" s="10"/>
      <c r="H75" s="10"/>
      <c r="I75" s="10"/>
      <c r="J75" s="10"/>
      <c r="K75" s="10"/>
      <c r="L75" s="10"/>
      <c r="M75" s="10"/>
      <c r="N75" s="10"/>
      <c r="O75" s="10"/>
      <c r="P75" s="10"/>
      <c r="Q75" s="10"/>
      <c r="R75" s="10"/>
      <c r="S75" s="10"/>
      <c r="T75" s="10"/>
      <c r="U75" s="10"/>
    </row>
    <row r="76" spans="1:21" x14ac:dyDescent="0.2">
      <c r="A76" s="10"/>
      <c r="B76" s="10"/>
      <c r="C76" s="10"/>
      <c r="D76" s="10"/>
      <c r="E76" s="10"/>
      <c r="F76" s="10"/>
      <c r="G76" s="10"/>
      <c r="H76" s="10"/>
      <c r="I76" s="10"/>
      <c r="J76" s="10"/>
      <c r="K76" s="10"/>
      <c r="L76" s="10"/>
      <c r="M76" s="10"/>
      <c r="N76" s="10"/>
      <c r="O76" s="10"/>
      <c r="P76" s="10"/>
      <c r="Q76" s="10"/>
      <c r="R76" s="10"/>
      <c r="S76" s="10"/>
      <c r="T76" s="10"/>
      <c r="U76" s="10"/>
    </row>
    <row r="77" spans="1:21" x14ac:dyDescent="0.2">
      <c r="A77" s="10"/>
      <c r="B77" s="10"/>
      <c r="C77" s="10"/>
      <c r="D77" s="10"/>
      <c r="E77" s="10"/>
      <c r="F77" s="10"/>
      <c r="G77" s="10"/>
      <c r="H77" s="10"/>
      <c r="I77" s="10"/>
      <c r="J77" s="10"/>
      <c r="K77" s="10"/>
      <c r="L77" s="10"/>
      <c r="M77" s="10"/>
      <c r="N77" s="10"/>
      <c r="O77" s="10"/>
      <c r="P77" s="10"/>
      <c r="Q77" s="10"/>
      <c r="R77" s="10"/>
      <c r="S77" s="10"/>
      <c r="T77" s="10"/>
      <c r="U77" s="10"/>
    </row>
    <row r="78" spans="1:21" x14ac:dyDescent="0.2">
      <c r="J78" s="10"/>
      <c r="K78" s="10"/>
      <c r="L78" s="10"/>
      <c r="M78" s="10"/>
      <c r="N78" s="10"/>
      <c r="O78" s="10"/>
      <c r="P78" s="10"/>
      <c r="Q78" s="10"/>
      <c r="R78" s="10"/>
      <c r="S78" s="10"/>
      <c r="T78" s="10"/>
      <c r="U78" s="10"/>
    </row>
  </sheetData>
  <sheetProtection algorithmName="SHA-512" hashValue="soaWKDHkD98zxZzu9nLnO0cDDUE5Msx+olj6UXo2N+wC8k+o+BuPWE4cOZq+D0sJ+dNeBXe9G4lveRf/e9/VZg==" saltValue="3o8FOaaMGBlDMe8NY/yzhw==" spinCount="100000" sheet="1" objects="1" scenarios="1"/>
  <pageMargins left="0.7" right="0.7" top="0.75" bottom="0.75" header="0.3" footer="0.3"/>
  <pageSetup paperSize="9" scale="39" orientation="landscape"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T89"/>
  <sheetViews>
    <sheetView workbookViewId="0">
      <selection activeCell="C17" sqref="C17"/>
    </sheetView>
  </sheetViews>
  <sheetFormatPr baseColWidth="10" defaultRowHeight="12.75" x14ac:dyDescent="0.2"/>
  <cols>
    <col min="1" max="1" width="64.28515625" customWidth="1"/>
    <col min="2" max="2" width="31.5703125" customWidth="1"/>
    <col min="3" max="3" width="17.7109375" customWidth="1"/>
    <col min="4" max="8" width="21" customWidth="1"/>
    <col min="9" max="14" width="11.42578125" hidden="1" customWidth="1"/>
    <col min="16" max="16" width="17.5703125" customWidth="1"/>
    <col min="17" max="17" width="19.85546875" customWidth="1"/>
  </cols>
  <sheetData>
    <row r="1" spans="1:20" s="8" customFormat="1" ht="13.5" thickBot="1" x14ac:dyDescent="0.25"/>
    <row r="2" spans="1:20" ht="28.5" customHeight="1" thickBot="1" x14ac:dyDescent="0.25">
      <c r="A2" s="8"/>
      <c r="B2" s="258" t="s">
        <v>226</v>
      </c>
      <c r="C2" s="259"/>
      <c r="D2" s="259"/>
      <c r="E2" s="259"/>
      <c r="F2" s="259"/>
      <c r="G2" s="259"/>
      <c r="H2" s="260"/>
      <c r="I2" s="8"/>
      <c r="J2" s="8"/>
      <c r="K2" s="8"/>
      <c r="L2" s="8"/>
      <c r="M2" s="8"/>
      <c r="N2" s="8"/>
      <c r="O2" s="8"/>
      <c r="P2" s="8"/>
      <c r="Q2" s="8"/>
      <c r="R2" s="8"/>
      <c r="S2" s="8"/>
      <c r="T2" s="8"/>
    </row>
    <row r="3" spans="1:20" x14ac:dyDescent="0.2">
      <c r="A3" s="8"/>
      <c r="B3" s="8"/>
      <c r="C3" s="8"/>
      <c r="D3" s="8"/>
      <c r="E3" s="8"/>
      <c r="F3" s="8"/>
      <c r="G3" s="8"/>
      <c r="H3" s="8"/>
      <c r="I3" s="8"/>
      <c r="J3" s="8"/>
      <c r="K3" s="8"/>
      <c r="L3" s="8"/>
      <c r="M3" s="8"/>
      <c r="N3" s="8"/>
      <c r="O3" s="8"/>
      <c r="P3" s="8"/>
      <c r="Q3" s="8"/>
      <c r="R3" s="8"/>
      <c r="S3" s="8"/>
      <c r="T3" s="8"/>
    </row>
    <row r="4" spans="1:20" x14ac:dyDescent="0.2">
      <c r="A4" s="8"/>
      <c r="B4" s="8"/>
      <c r="C4" s="8"/>
      <c r="D4" s="8"/>
      <c r="E4" s="8"/>
      <c r="F4" s="8"/>
      <c r="G4" s="8"/>
      <c r="H4" s="8"/>
      <c r="I4" s="8"/>
      <c r="J4" s="8"/>
      <c r="K4" s="8"/>
      <c r="L4" s="8"/>
      <c r="M4" s="8"/>
      <c r="N4" s="8"/>
      <c r="O4" s="8"/>
      <c r="P4" s="8"/>
      <c r="Q4" s="8"/>
      <c r="R4" s="8"/>
      <c r="S4" s="8"/>
      <c r="T4" s="8"/>
    </row>
    <row r="5" spans="1:20" x14ac:dyDescent="0.2">
      <c r="A5" s="8"/>
      <c r="B5" s="8"/>
      <c r="C5" s="8"/>
      <c r="D5" s="8"/>
      <c r="E5" s="8"/>
      <c r="F5" s="8"/>
      <c r="G5" s="8"/>
      <c r="H5" s="8"/>
      <c r="I5" s="8"/>
      <c r="J5" s="8"/>
      <c r="K5" s="8"/>
      <c r="L5" s="8"/>
      <c r="M5" s="8"/>
      <c r="N5" s="8"/>
      <c r="O5" s="8"/>
      <c r="P5" s="8"/>
      <c r="Q5" s="8"/>
      <c r="R5" s="8"/>
      <c r="S5" s="8"/>
      <c r="T5" s="8"/>
    </row>
    <row r="6" spans="1:20" x14ac:dyDescent="0.2">
      <c r="A6" s="243" t="s">
        <v>269</v>
      </c>
      <c r="B6" s="243"/>
      <c r="C6" s="243"/>
      <c r="D6" s="243"/>
      <c r="E6" s="243"/>
      <c r="F6" s="243"/>
      <c r="G6" s="243"/>
      <c r="H6" s="243"/>
      <c r="I6" s="8"/>
      <c r="J6" s="8"/>
      <c r="K6" s="8"/>
      <c r="L6" s="8"/>
      <c r="M6" s="8"/>
      <c r="N6" s="8"/>
      <c r="O6" s="8"/>
      <c r="P6" s="8"/>
      <c r="Q6" s="8"/>
      <c r="R6" s="8"/>
      <c r="S6" s="8"/>
      <c r="T6" s="8"/>
    </row>
    <row r="7" spans="1:20" x14ac:dyDescent="0.2">
      <c r="A7" s="243" t="s">
        <v>304</v>
      </c>
      <c r="B7" s="243"/>
      <c r="C7" s="243"/>
      <c r="D7" s="243"/>
      <c r="E7" s="243"/>
      <c r="F7" s="243"/>
      <c r="G7" s="243"/>
      <c r="H7" s="243"/>
      <c r="I7" s="8"/>
      <c r="J7" s="8"/>
      <c r="K7" s="8"/>
      <c r="L7" s="8"/>
      <c r="M7" s="8"/>
      <c r="N7" s="8"/>
      <c r="O7" s="8"/>
      <c r="P7" s="8"/>
      <c r="Q7" s="8"/>
      <c r="R7" s="8"/>
      <c r="S7" s="8"/>
      <c r="T7" s="8"/>
    </row>
    <row r="8" spans="1:20" x14ac:dyDescent="0.2">
      <c r="A8" s="69"/>
      <c r="B8" s="8"/>
      <c r="C8" s="8"/>
      <c r="D8" s="8"/>
      <c r="E8" s="8"/>
      <c r="F8" s="8"/>
      <c r="G8" s="8"/>
      <c r="H8" s="8"/>
      <c r="I8" s="8"/>
      <c r="J8" s="8"/>
      <c r="K8" s="8"/>
      <c r="L8" s="8"/>
      <c r="M8" s="8"/>
      <c r="N8" s="8"/>
      <c r="O8" s="8"/>
      <c r="P8" s="8"/>
      <c r="Q8" s="8"/>
      <c r="R8" s="8"/>
      <c r="S8" s="8"/>
      <c r="T8" s="8"/>
    </row>
    <row r="9" spans="1:20" x14ac:dyDescent="0.2">
      <c r="A9" s="41"/>
      <c r="B9" s="37" t="s">
        <v>291</v>
      </c>
      <c r="C9" s="37" t="s">
        <v>113</v>
      </c>
      <c r="D9" s="37" t="s">
        <v>114</v>
      </c>
      <c r="E9" s="37" t="s">
        <v>116</v>
      </c>
      <c r="F9" s="37" t="s">
        <v>117</v>
      </c>
      <c r="G9" s="37" t="s">
        <v>124</v>
      </c>
      <c r="H9" s="37" t="s">
        <v>125</v>
      </c>
      <c r="I9" s="8"/>
      <c r="J9" s="8"/>
      <c r="K9" s="8"/>
      <c r="L9" s="8"/>
      <c r="M9" s="8"/>
      <c r="N9" s="8"/>
      <c r="O9" s="8"/>
      <c r="P9" s="8"/>
      <c r="Q9" s="8"/>
      <c r="R9" s="8"/>
      <c r="S9" s="8"/>
      <c r="T9" s="8"/>
    </row>
    <row r="10" spans="1:20" ht="15" thickBot="1" x14ac:dyDescent="0.25">
      <c r="A10" s="38" t="s">
        <v>115</v>
      </c>
      <c r="B10" s="39">
        <f>SUM(B12:B32)</f>
        <v>0</v>
      </c>
      <c r="C10" s="40" t="e">
        <f>I34/B10*100</f>
        <v>#DIV/0!</v>
      </c>
      <c r="D10" s="40" t="e">
        <f>J34/$B$10</f>
        <v>#DIV/0!</v>
      </c>
      <c r="E10" s="40" t="e">
        <f>K34/$B$10</f>
        <v>#DIV/0!</v>
      </c>
      <c r="F10" s="40" t="e">
        <f>L34/$B$10</f>
        <v>#DIV/0!</v>
      </c>
      <c r="G10" s="40" t="e">
        <f>M34/$B$10</f>
        <v>#DIV/0!</v>
      </c>
      <c r="H10" s="40" t="e">
        <f>N34/$B$10</f>
        <v>#DIV/0!</v>
      </c>
      <c r="I10" s="8"/>
      <c r="J10" s="8"/>
      <c r="K10" s="8"/>
      <c r="L10" s="8"/>
      <c r="M10" s="8"/>
      <c r="N10" s="8"/>
      <c r="O10" s="8"/>
      <c r="P10" s="8"/>
      <c r="Q10" s="8"/>
      <c r="R10" s="8"/>
      <c r="S10" s="8"/>
      <c r="T10" s="8"/>
    </row>
    <row r="11" spans="1:20" x14ac:dyDescent="0.2">
      <c r="A11" s="20" t="s">
        <v>199</v>
      </c>
      <c r="B11" s="37" t="s">
        <v>220</v>
      </c>
      <c r="C11" s="37" t="s">
        <v>113</v>
      </c>
      <c r="D11" s="37" t="s">
        <v>114</v>
      </c>
      <c r="E11" s="37" t="s">
        <v>116</v>
      </c>
      <c r="F11" s="37" t="s">
        <v>117</v>
      </c>
      <c r="G11" s="37" t="s">
        <v>124</v>
      </c>
      <c r="H11" s="37" t="s">
        <v>125</v>
      </c>
      <c r="I11" s="36" t="s">
        <v>28</v>
      </c>
      <c r="J11" s="22" t="s">
        <v>118</v>
      </c>
      <c r="K11" s="37" t="s">
        <v>119</v>
      </c>
      <c r="L11" s="37" t="s">
        <v>120</v>
      </c>
      <c r="M11" s="37" t="s">
        <v>121</v>
      </c>
      <c r="N11" s="37" t="s">
        <v>122</v>
      </c>
      <c r="O11" s="8"/>
      <c r="R11" s="8"/>
      <c r="S11" s="8"/>
      <c r="T11" s="8"/>
    </row>
    <row r="12" spans="1:20" x14ac:dyDescent="0.2">
      <c r="A12" s="55"/>
      <c r="B12" s="61"/>
      <c r="C12" s="207"/>
      <c r="D12" s="61"/>
      <c r="E12" s="61"/>
      <c r="F12" s="61"/>
      <c r="G12" s="61"/>
      <c r="H12" s="61"/>
      <c r="I12" s="1">
        <f t="shared" ref="I12:I32" si="0">B12*C12</f>
        <v>0</v>
      </c>
      <c r="J12" s="1">
        <f>$B12*D12</f>
        <v>0</v>
      </c>
      <c r="K12" s="1">
        <f>$B12*E12</f>
        <v>0</v>
      </c>
      <c r="L12" s="1">
        <f>$B12*F12</f>
        <v>0</v>
      </c>
      <c r="M12" s="1">
        <f>$B12*G12</f>
        <v>0</v>
      </c>
      <c r="N12" s="1">
        <f>$B12*H12</f>
        <v>0</v>
      </c>
      <c r="O12" s="8"/>
      <c r="R12" s="8"/>
      <c r="S12" s="8"/>
      <c r="T12" s="8"/>
    </row>
    <row r="13" spans="1:20" x14ac:dyDescent="0.2">
      <c r="A13" s="55"/>
      <c r="B13" s="61"/>
      <c r="C13" s="207"/>
      <c r="D13" s="61"/>
      <c r="E13" s="61"/>
      <c r="F13" s="61"/>
      <c r="G13" s="61"/>
      <c r="H13" s="61"/>
      <c r="I13" s="1">
        <f t="shared" si="0"/>
        <v>0</v>
      </c>
      <c r="J13" s="1">
        <f t="shared" ref="J13:J32" si="1">B13*D13</f>
        <v>0</v>
      </c>
      <c r="K13" s="1">
        <f t="shared" ref="K13:N32" si="2">$B13*E13</f>
        <v>0</v>
      </c>
      <c r="L13" s="1">
        <f t="shared" si="2"/>
        <v>0</v>
      </c>
      <c r="M13" s="1">
        <f t="shared" si="2"/>
        <v>0</v>
      </c>
      <c r="N13" s="1">
        <f t="shared" si="2"/>
        <v>0</v>
      </c>
      <c r="O13" s="8"/>
      <c r="R13" s="8"/>
      <c r="S13" s="8"/>
      <c r="T13" s="8"/>
    </row>
    <row r="14" spans="1:20" x14ac:dyDescent="0.2">
      <c r="A14" s="55"/>
      <c r="B14" s="61"/>
      <c r="C14" s="207"/>
      <c r="D14" s="61"/>
      <c r="E14" s="61"/>
      <c r="F14" s="61"/>
      <c r="G14" s="61"/>
      <c r="H14" s="61"/>
      <c r="I14" s="1">
        <f t="shared" si="0"/>
        <v>0</v>
      </c>
      <c r="J14" s="1">
        <f t="shared" si="1"/>
        <v>0</v>
      </c>
      <c r="K14" s="1">
        <f t="shared" si="2"/>
        <v>0</v>
      </c>
      <c r="L14" s="1">
        <f t="shared" si="2"/>
        <v>0</v>
      </c>
      <c r="M14" s="1">
        <f t="shared" si="2"/>
        <v>0</v>
      </c>
      <c r="N14" s="1">
        <f t="shared" si="2"/>
        <v>0</v>
      </c>
      <c r="O14" s="8"/>
      <c r="R14" s="8"/>
      <c r="S14" s="8"/>
      <c r="T14" s="8"/>
    </row>
    <row r="15" spans="1:20" x14ac:dyDescent="0.2">
      <c r="A15" s="55"/>
      <c r="B15" s="61"/>
      <c r="C15" s="207"/>
      <c r="D15" s="61"/>
      <c r="E15" s="61"/>
      <c r="F15" s="61"/>
      <c r="G15" s="61"/>
      <c r="H15" s="61"/>
      <c r="I15" s="1">
        <f t="shared" si="0"/>
        <v>0</v>
      </c>
      <c r="J15" s="1">
        <f t="shared" si="1"/>
        <v>0</v>
      </c>
      <c r="K15" s="1">
        <f t="shared" si="2"/>
        <v>0</v>
      </c>
      <c r="L15" s="1">
        <f t="shared" si="2"/>
        <v>0</v>
      </c>
      <c r="M15" s="1">
        <f t="shared" si="2"/>
        <v>0</v>
      </c>
      <c r="N15" s="1">
        <f t="shared" si="2"/>
        <v>0</v>
      </c>
      <c r="O15" s="8"/>
      <c r="R15" s="8"/>
      <c r="S15" s="8"/>
      <c r="T15" s="8"/>
    </row>
    <row r="16" spans="1:20" x14ac:dyDescent="0.2">
      <c r="A16" s="55"/>
      <c r="B16" s="61"/>
      <c r="C16" s="207"/>
      <c r="D16" s="61"/>
      <c r="E16" s="61"/>
      <c r="F16" s="61"/>
      <c r="G16" s="61"/>
      <c r="H16" s="61"/>
      <c r="I16" s="1">
        <f t="shared" si="0"/>
        <v>0</v>
      </c>
      <c r="J16" s="1">
        <f t="shared" si="1"/>
        <v>0</v>
      </c>
      <c r="K16" s="1">
        <f t="shared" si="2"/>
        <v>0</v>
      </c>
      <c r="L16" s="1">
        <f t="shared" si="2"/>
        <v>0</v>
      </c>
      <c r="M16" s="1">
        <f t="shared" si="2"/>
        <v>0</v>
      </c>
      <c r="N16" s="1">
        <f t="shared" si="2"/>
        <v>0</v>
      </c>
      <c r="O16" s="8"/>
      <c r="R16" s="8"/>
      <c r="S16" s="8"/>
      <c r="T16" s="8"/>
    </row>
    <row r="17" spans="1:20" x14ac:dyDescent="0.2">
      <c r="A17" s="55"/>
      <c r="B17" s="61"/>
      <c r="C17" s="207"/>
      <c r="D17" s="61"/>
      <c r="E17" s="61"/>
      <c r="F17" s="61"/>
      <c r="G17" s="61"/>
      <c r="H17" s="61"/>
      <c r="I17" s="1">
        <f t="shared" si="0"/>
        <v>0</v>
      </c>
      <c r="J17" s="1">
        <f t="shared" si="1"/>
        <v>0</v>
      </c>
      <c r="K17" s="1">
        <f t="shared" si="2"/>
        <v>0</v>
      </c>
      <c r="L17" s="1">
        <f t="shared" si="2"/>
        <v>0</v>
      </c>
      <c r="M17" s="1">
        <f t="shared" si="2"/>
        <v>0</v>
      </c>
      <c r="N17" s="1">
        <f t="shared" si="2"/>
        <v>0</v>
      </c>
      <c r="O17" s="8"/>
      <c r="R17" s="8"/>
      <c r="S17" s="8"/>
      <c r="T17" s="8"/>
    </row>
    <row r="18" spans="1:20" x14ac:dyDescent="0.2">
      <c r="A18" s="55"/>
      <c r="B18" s="61"/>
      <c r="C18" s="207"/>
      <c r="D18" s="61"/>
      <c r="E18" s="61"/>
      <c r="F18" s="61"/>
      <c r="G18" s="61"/>
      <c r="H18" s="61"/>
      <c r="I18" s="1">
        <f t="shared" si="0"/>
        <v>0</v>
      </c>
      <c r="J18" s="1">
        <f t="shared" si="1"/>
        <v>0</v>
      </c>
      <c r="K18" s="1">
        <f t="shared" si="2"/>
        <v>0</v>
      </c>
      <c r="L18" s="1">
        <f t="shared" si="2"/>
        <v>0</v>
      </c>
      <c r="M18" s="1">
        <f t="shared" si="2"/>
        <v>0</v>
      </c>
      <c r="N18" s="1">
        <f t="shared" si="2"/>
        <v>0</v>
      </c>
      <c r="O18" s="8"/>
      <c r="R18" s="8"/>
      <c r="S18" s="8"/>
      <c r="T18" s="8"/>
    </row>
    <row r="19" spans="1:20" x14ac:dyDescent="0.2">
      <c r="A19" s="55"/>
      <c r="B19" s="61"/>
      <c r="C19" s="207"/>
      <c r="D19" s="61"/>
      <c r="E19" s="61"/>
      <c r="F19" s="61"/>
      <c r="G19" s="61"/>
      <c r="H19" s="61"/>
      <c r="I19" s="1">
        <f t="shared" si="0"/>
        <v>0</v>
      </c>
      <c r="J19" s="1">
        <f t="shared" si="1"/>
        <v>0</v>
      </c>
      <c r="K19" s="1">
        <f t="shared" si="2"/>
        <v>0</v>
      </c>
      <c r="L19" s="1">
        <f t="shared" si="2"/>
        <v>0</v>
      </c>
      <c r="M19" s="1">
        <f t="shared" si="2"/>
        <v>0</v>
      </c>
      <c r="N19" s="1">
        <f t="shared" si="2"/>
        <v>0</v>
      </c>
      <c r="O19" s="8"/>
      <c r="R19" s="8"/>
      <c r="S19" s="8"/>
      <c r="T19" s="8"/>
    </row>
    <row r="20" spans="1:20" x14ac:dyDescent="0.2">
      <c r="A20" s="55"/>
      <c r="B20" s="61"/>
      <c r="C20" s="207"/>
      <c r="D20" s="61"/>
      <c r="E20" s="61"/>
      <c r="F20" s="61"/>
      <c r="G20" s="61"/>
      <c r="H20" s="61"/>
      <c r="I20" s="1">
        <f t="shared" si="0"/>
        <v>0</v>
      </c>
      <c r="J20" s="1">
        <f t="shared" si="1"/>
        <v>0</v>
      </c>
      <c r="K20" s="1">
        <f t="shared" si="2"/>
        <v>0</v>
      </c>
      <c r="L20" s="1">
        <f t="shared" si="2"/>
        <v>0</v>
      </c>
      <c r="M20" s="1">
        <f t="shared" si="2"/>
        <v>0</v>
      </c>
      <c r="N20" s="1">
        <f t="shared" si="2"/>
        <v>0</v>
      </c>
      <c r="O20" s="8"/>
      <c r="R20" s="8"/>
      <c r="S20" s="8"/>
      <c r="T20" s="8"/>
    </row>
    <row r="21" spans="1:20" x14ac:dyDescent="0.2">
      <c r="A21" s="55"/>
      <c r="B21" s="61"/>
      <c r="C21" s="207"/>
      <c r="D21" s="61"/>
      <c r="E21" s="61"/>
      <c r="F21" s="61"/>
      <c r="G21" s="61"/>
      <c r="H21" s="61"/>
      <c r="I21" s="1">
        <f t="shared" si="0"/>
        <v>0</v>
      </c>
      <c r="J21" s="1">
        <f t="shared" si="1"/>
        <v>0</v>
      </c>
      <c r="K21" s="1">
        <f t="shared" si="2"/>
        <v>0</v>
      </c>
      <c r="L21" s="1">
        <f t="shared" si="2"/>
        <v>0</v>
      </c>
      <c r="M21" s="1">
        <f t="shared" si="2"/>
        <v>0</v>
      </c>
      <c r="N21" s="1">
        <f t="shared" si="2"/>
        <v>0</v>
      </c>
      <c r="O21" s="8"/>
      <c r="R21" s="8"/>
      <c r="S21" s="8"/>
      <c r="T21" s="8"/>
    </row>
    <row r="22" spans="1:20" x14ac:dyDescent="0.2">
      <c r="A22" s="55"/>
      <c r="B22" s="61"/>
      <c r="C22" s="207"/>
      <c r="D22" s="61"/>
      <c r="E22" s="61"/>
      <c r="F22" s="61"/>
      <c r="G22" s="61"/>
      <c r="H22" s="61"/>
      <c r="I22" s="1">
        <f t="shared" si="0"/>
        <v>0</v>
      </c>
      <c r="J22" s="1">
        <f t="shared" si="1"/>
        <v>0</v>
      </c>
      <c r="K22" s="1">
        <f t="shared" si="2"/>
        <v>0</v>
      </c>
      <c r="L22" s="1">
        <f t="shared" si="2"/>
        <v>0</v>
      </c>
      <c r="M22" s="1">
        <f t="shared" si="2"/>
        <v>0</v>
      </c>
      <c r="N22" s="1">
        <f t="shared" si="2"/>
        <v>0</v>
      </c>
      <c r="O22" s="8"/>
      <c r="R22" s="8"/>
      <c r="S22" s="8"/>
      <c r="T22" s="8"/>
    </row>
    <row r="23" spans="1:20" x14ac:dyDescent="0.2">
      <c r="A23" s="55"/>
      <c r="B23" s="61"/>
      <c r="C23" s="207"/>
      <c r="D23" s="61"/>
      <c r="E23" s="61"/>
      <c r="F23" s="61"/>
      <c r="G23" s="61"/>
      <c r="H23" s="61"/>
      <c r="I23" s="1">
        <f t="shared" si="0"/>
        <v>0</v>
      </c>
      <c r="J23" s="1">
        <f t="shared" si="1"/>
        <v>0</v>
      </c>
      <c r="K23" s="1">
        <f t="shared" si="2"/>
        <v>0</v>
      </c>
      <c r="L23" s="1">
        <f t="shared" si="2"/>
        <v>0</v>
      </c>
      <c r="M23" s="1">
        <f t="shared" si="2"/>
        <v>0</v>
      </c>
      <c r="N23" s="1">
        <f t="shared" si="2"/>
        <v>0</v>
      </c>
      <c r="O23" s="8"/>
      <c r="R23" s="8"/>
      <c r="S23" s="8"/>
      <c r="T23" s="8"/>
    </row>
    <row r="24" spans="1:20" x14ac:dyDescent="0.2">
      <c r="A24" s="55"/>
      <c r="B24" s="61"/>
      <c r="C24" s="207"/>
      <c r="D24" s="61"/>
      <c r="E24" s="61"/>
      <c r="F24" s="61"/>
      <c r="G24" s="61"/>
      <c r="H24" s="61"/>
      <c r="I24" s="1">
        <f t="shared" si="0"/>
        <v>0</v>
      </c>
      <c r="J24" s="1">
        <f t="shared" si="1"/>
        <v>0</v>
      </c>
      <c r="K24" s="1">
        <f t="shared" si="2"/>
        <v>0</v>
      </c>
      <c r="L24" s="1">
        <f t="shared" si="2"/>
        <v>0</v>
      </c>
      <c r="M24" s="1">
        <f t="shared" si="2"/>
        <v>0</v>
      </c>
      <c r="N24" s="1">
        <f t="shared" si="2"/>
        <v>0</v>
      </c>
      <c r="O24" s="8"/>
      <c r="R24" s="8"/>
      <c r="S24" s="8"/>
      <c r="T24" s="8"/>
    </row>
    <row r="25" spans="1:20" x14ac:dyDescent="0.2">
      <c r="A25" s="55"/>
      <c r="B25" s="61"/>
      <c r="C25" s="207"/>
      <c r="D25" s="61"/>
      <c r="E25" s="61"/>
      <c r="F25" s="61"/>
      <c r="G25" s="61"/>
      <c r="H25" s="61"/>
      <c r="I25" s="1">
        <f t="shared" si="0"/>
        <v>0</v>
      </c>
      <c r="J25" s="1">
        <f t="shared" si="1"/>
        <v>0</v>
      </c>
      <c r="K25" s="1">
        <f t="shared" si="2"/>
        <v>0</v>
      </c>
      <c r="L25" s="1">
        <f t="shared" si="2"/>
        <v>0</v>
      </c>
      <c r="M25" s="1">
        <f t="shared" si="2"/>
        <v>0</v>
      </c>
      <c r="N25" s="1">
        <f t="shared" si="2"/>
        <v>0</v>
      </c>
      <c r="O25" s="8"/>
      <c r="R25" s="8"/>
      <c r="S25" s="8"/>
      <c r="T25" s="8"/>
    </row>
    <row r="26" spans="1:20" x14ac:dyDescent="0.2">
      <c r="A26" s="55"/>
      <c r="B26" s="61"/>
      <c r="C26" s="207"/>
      <c r="D26" s="61"/>
      <c r="E26" s="61"/>
      <c r="F26" s="61"/>
      <c r="G26" s="61"/>
      <c r="H26" s="61"/>
      <c r="I26" s="1">
        <f t="shared" si="0"/>
        <v>0</v>
      </c>
      <c r="J26" s="1">
        <f t="shared" si="1"/>
        <v>0</v>
      </c>
      <c r="K26" s="1">
        <f t="shared" si="2"/>
        <v>0</v>
      </c>
      <c r="L26" s="1">
        <f t="shared" si="2"/>
        <v>0</v>
      </c>
      <c r="M26" s="1">
        <f t="shared" si="2"/>
        <v>0</v>
      </c>
      <c r="N26" s="1">
        <f t="shared" si="2"/>
        <v>0</v>
      </c>
      <c r="O26" s="8"/>
      <c r="R26" s="8"/>
      <c r="S26" s="8"/>
      <c r="T26" s="8"/>
    </row>
    <row r="27" spans="1:20" x14ac:dyDescent="0.2">
      <c r="A27" s="55"/>
      <c r="B27" s="61"/>
      <c r="C27" s="207"/>
      <c r="D27" s="61"/>
      <c r="E27" s="61"/>
      <c r="F27" s="61"/>
      <c r="G27" s="61"/>
      <c r="H27" s="61"/>
      <c r="I27" s="1">
        <f t="shared" si="0"/>
        <v>0</v>
      </c>
      <c r="J27" s="1">
        <f t="shared" si="1"/>
        <v>0</v>
      </c>
      <c r="K27" s="1">
        <f t="shared" si="2"/>
        <v>0</v>
      </c>
      <c r="L27" s="1">
        <f t="shared" si="2"/>
        <v>0</v>
      </c>
      <c r="M27" s="1">
        <f t="shared" si="2"/>
        <v>0</v>
      </c>
      <c r="N27" s="1">
        <f t="shared" si="2"/>
        <v>0</v>
      </c>
      <c r="O27" s="8"/>
      <c r="R27" s="8"/>
      <c r="S27" s="8"/>
      <c r="T27" s="8"/>
    </row>
    <row r="28" spans="1:20" x14ac:dyDescent="0.2">
      <c r="A28" s="61"/>
      <c r="B28" s="61"/>
      <c r="C28" s="207"/>
      <c r="D28" s="61"/>
      <c r="E28" s="61"/>
      <c r="F28" s="61"/>
      <c r="G28" s="61"/>
      <c r="H28" s="61"/>
      <c r="I28" s="1">
        <f t="shared" si="0"/>
        <v>0</v>
      </c>
      <c r="J28" s="1">
        <f t="shared" si="1"/>
        <v>0</v>
      </c>
      <c r="K28" s="1">
        <f t="shared" si="2"/>
        <v>0</v>
      </c>
      <c r="L28" s="1">
        <f t="shared" si="2"/>
        <v>0</v>
      </c>
      <c r="M28" s="1">
        <f t="shared" si="2"/>
        <v>0</v>
      </c>
      <c r="N28" s="1">
        <f t="shared" si="2"/>
        <v>0</v>
      </c>
      <c r="O28" s="8"/>
      <c r="P28" s="8"/>
      <c r="Q28" s="8"/>
      <c r="R28" s="8"/>
      <c r="S28" s="8"/>
      <c r="T28" s="8"/>
    </row>
    <row r="29" spans="1:20" x14ac:dyDescent="0.2">
      <c r="A29" s="61"/>
      <c r="B29" s="61"/>
      <c r="C29" s="207"/>
      <c r="D29" s="61"/>
      <c r="E29" s="61"/>
      <c r="F29" s="61"/>
      <c r="G29" s="61"/>
      <c r="H29" s="61"/>
      <c r="I29" s="1">
        <f t="shared" si="0"/>
        <v>0</v>
      </c>
      <c r="J29" s="1">
        <f t="shared" si="1"/>
        <v>0</v>
      </c>
      <c r="K29" s="1">
        <f t="shared" si="2"/>
        <v>0</v>
      </c>
      <c r="L29" s="1">
        <f t="shared" si="2"/>
        <v>0</v>
      </c>
      <c r="M29" s="1">
        <f t="shared" si="2"/>
        <v>0</v>
      </c>
      <c r="N29" s="1">
        <f t="shared" si="2"/>
        <v>0</v>
      </c>
      <c r="O29" s="8"/>
      <c r="P29" s="8"/>
      <c r="Q29" s="8"/>
      <c r="R29" s="8"/>
      <c r="S29" s="8"/>
      <c r="T29" s="8"/>
    </row>
    <row r="30" spans="1:20" x14ac:dyDescent="0.2">
      <c r="A30" s="61"/>
      <c r="B30" s="61"/>
      <c r="C30" s="207"/>
      <c r="D30" s="61"/>
      <c r="E30" s="61"/>
      <c r="F30" s="61"/>
      <c r="G30" s="61"/>
      <c r="H30" s="61"/>
      <c r="I30" s="1">
        <f t="shared" si="0"/>
        <v>0</v>
      </c>
      <c r="J30" s="1">
        <f t="shared" si="1"/>
        <v>0</v>
      </c>
      <c r="K30" s="1">
        <f t="shared" si="2"/>
        <v>0</v>
      </c>
      <c r="L30" s="1">
        <f t="shared" si="2"/>
        <v>0</v>
      </c>
      <c r="M30" s="1">
        <f t="shared" si="2"/>
        <v>0</v>
      </c>
      <c r="N30" s="1">
        <f t="shared" si="2"/>
        <v>0</v>
      </c>
      <c r="O30" s="8"/>
      <c r="P30" s="8"/>
      <c r="Q30" s="8"/>
      <c r="R30" s="8"/>
      <c r="S30" s="8"/>
      <c r="T30" s="8"/>
    </row>
    <row r="31" spans="1:20" x14ac:dyDescent="0.2">
      <c r="A31" s="61"/>
      <c r="B31" s="61"/>
      <c r="C31" s="207"/>
      <c r="D31" s="61"/>
      <c r="E31" s="61"/>
      <c r="F31" s="61"/>
      <c r="G31" s="61"/>
      <c r="H31" s="61"/>
      <c r="I31" s="1">
        <f t="shared" si="0"/>
        <v>0</v>
      </c>
      <c r="J31" s="1">
        <f t="shared" si="1"/>
        <v>0</v>
      </c>
      <c r="K31" s="1">
        <f t="shared" si="2"/>
        <v>0</v>
      </c>
      <c r="L31" s="1">
        <f t="shared" si="2"/>
        <v>0</v>
      </c>
      <c r="M31" s="1">
        <f t="shared" si="2"/>
        <v>0</v>
      </c>
      <c r="N31" s="1">
        <f t="shared" si="2"/>
        <v>0</v>
      </c>
      <c r="O31" s="8"/>
      <c r="P31" s="8"/>
      <c r="Q31" s="8"/>
      <c r="R31" s="8"/>
      <c r="S31" s="8"/>
      <c r="T31" s="8"/>
    </row>
    <row r="32" spans="1:20" x14ac:dyDescent="0.2">
      <c r="A32" s="61"/>
      <c r="B32" s="61"/>
      <c r="C32" s="207"/>
      <c r="D32" s="61"/>
      <c r="E32" s="61"/>
      <c r="F32" s="61"/>
      <c r="G32" s="61"/>
      <c r="H32" s="61"/>
      <c r="I32" s="1">
        <f t="shared" si="0"/>
        <v>0</v>
      </c>
      <c r="J32" s="1">
        <f t="shared" si="1"/>
        <v>0</v>
      </c>
      <c r="K32" s="1">
        <f t="shared" si="2"/>
        <v>0</v>
      </c>
      <c r="L32" s="1">
        <f t="shared" si="2"/>
        <v>0</v>
      </c>
      <c r="M32" s="1">
        <f t="shared" si="2"/>
        <v>0</v>
      </c>
      <c r="N32" s="1">
        <f t="shared" si="2"/>
        <v>0</v>
      </c>
      <c r="O32" s="8"/>
      <c r="P32" s="8"/>
      <c r="Q32" s="8"/>
      <c r="R32" s="8"/>
      <c r="S32" s="8"/>
      <c r="T32" s="8"/>
    </row>
    <row r="33" spans="1:20" x14ac:dyDescent="0.2">
      <c r="A33" s="8"/>
      <c r="B33" s="8"/>
      <c r="C33" s="8"/>
      <c r="D33" s="8"/>
      <c r="E33" s="8"/>
      <c r="F33" s="8"/>
      <c r="G33" s="8"/>
      <c r="H33" s="8"/>
      <c r="I33" s="1"/>
      <c r="J33" s="1"/>
      <c r="K33" s="1"/>
      <c r="L33" s="1"/>
      <c r="M33" s="1"/>
      <c r="N33" s="1"/>
      <c r="O33" s="8"/>
      <c r="P33" s="8"/>
      <c r="Q33" s="8"/>
      <c r="R33" s="8"/>
      <c r="S33" s="8"/>
      <c r="T33" s="8"/>
    </row>
    <row r="34" spans="1:20" ht="15" x14ac:dyDescent="0.25">
      <c r="A34" s="8"/>
      <c r="B34" s="238" t="s">
        <v>135</v>
      </c>
      <c r="C34" s="239"/>
      <c r="D34" s="8"/>
      <c r="E34" s="8"/>
      <c r="F34" s="8"/>
      <c r="G34" s="8"/>
      <c r="H34" s="8"/>
      <c r="I34" s="3">
        <f t="shared" ref="I34:N34" si="3">SUM(I12:I32)</f>
        <v>0</v>
      </c>
      <c r="J34" s="3">
        <f t="shared" si="3"/>
        <v>0</v>
      </c>
      <c r="K34" s="3">
        <f t="shared" si="3"/>
        <v>0</v>
      </c>
      <c r="L34" s="3">
        <f t="shared" si="3"/>
        <v>0</v>
      </c>
      <c r="M34" s="3">
        <f t="shared" si="3"/>
        <v>0</v>
      </c>
      <c r="N34" s="3">
        <f t="shared" si="3"/>
        <v>0</v>
      </c>
      <c r="O34" s="8"/>
      <c r="P34" s="8"/>
      <c r="Q34" s="8"/>
      <c r="R34" s="8"/>
      <c r="S34" s="8"/>
      <c r="T34" s="8"/>
    </row>
    <row r="35" spans="1:20" x14ac:dyDescent="0.2">
      <c r="A35" s="8"/>
      <c r="B35" s="42" t="s">
        <v>136</v>
      </c>
      <c r="C35" s="43" t="s">
        <v>137</v>
      </c>
      <c r="D35" s="8"/>
      <c r="E35" s="8"/>
      <c r="F35" s="8"/>
      <c r="G35" s="8"/>
      <c r="H35" s="8"/>
      <c r="I35" s="8"/>
      <c r="J35" s="8"/>
      <c r="K35" s="8"/>
      <c r="L35" s="8"/>
      <c r="M35" s="8"/>
      <c r="N35" s="8"/>
      <c r="O35" s="8"/>
      <c r="P35" s="8"/>
      <c r="Q35" s="8"/>
      <c r="R35" s="8"/>
      <c r="S35" s="8"/>
      <c r="T35" s="8"/>
    </row>
    <row r="36" spans="1:20" x14ac:dyDescent="0.2">
      <c r="A36" s="8"/>
      <c r="B36" s="62"/>
      <c r="C36" s="41">
        <f>B36/2.29</f>
        <v>0</v>
      </c>
      <c r="D36" s="8"/>
      <c r="E36" s="8"/>
      <c r="F36" s="8"/>
      <c r="G36" s="8"/>
      <c r="H36" s="8"/>
      <c r="I36" s="8"/>
      <c r="J36" s="8"/>
      <c r="K36" s="8"/>
      <c r="L36" s="8"/>
      <c r="M36" s="8"/>
      <c r="N36" s="8"/>
      <c r="O36" s="8"/>
      <c r="P36" s="8"/>
      <c r="Q36" s="8"/>
      <c r="R36" s="8"/>
      <c r="S36" s="8"/>
      <c r="T36" s="8"/>
    </row>
    <row r="37" spans="1:20" x14ac:dyDescent="0.2">
      <c r="A37" s="8"/>
      <c r="B37" s="42" t="s">
        <v>137</v>
      </c>
      <c r="C37" s="43" t="s">
        <v>136</v>
      </c>
      <c r="D37" s="8"/>
      <c r="E37" s="8"/>
      <c r="F37" s="8"/>
      <c r="G37" s="8"/>
      <c r="H37" s="8"/>
      <c r="I37" s="8"/>
      <c r="J37" s="8"/>
      <c r="K37" s="8"/>
      <c r="L37" s="8"/>
      <c r="M37" s="8"/>
      <c r="N37" s="8"/>
      <c r="O37" s="8"/>
      <c r="P37" s="8"/>
      <c r="Q37" s="8"/>
      <c r="R37" s="8"/>
      <c r="S37" s="8"/>
      <c r="T37" s="8"/>
    </row>
    <row r="38" spans="1:20" x14ac:dyDescent="0.2">
      <c r="A38" s="8"/>
      <c r="B38" s="62"/>
      <c r="C38" s="41">
        <f>B38*2.29</f>
        <v>0</v>
      </c>
      <c r="D38" s="8"/>
      <c r="E38" s="8"/>
      <c r="F38" s="8"/>
      <c r="G38" s="8"/>
      <c r="H38" s="8"/>
      <c r="I38" s="8"/>
      <c r="J38" s="8"/>
      <c r="K38" s="8"/>
      <c r="L38" s="8"/>
      <c r="M38" s="8"/>
      <c r="N38" s="8"/>
      <c r="O38" s="8"/>
      <c r="P38" s="8"/>
      <c r="Q38" s="8"/>
      <c r="R38" s="8"/>
      <c r="S38" s="8"/>
      <c r="T38" s="8"/>
    </row>
    <row r="39" spans="1:20" x14ac:dyDescent="0.2">
      <c r="A39" s="8"/>
      <c r="B39" s="42" t="s">
        <v>138</v>
      </c>
      <c r="C39" s="43" t="s">
        <v>139</v>
      </c>
      <c r="D39" s="8"/>
      <c r="E39" s="8"/>
      <c r="F39" s="8"/>
      <c r="G39" s="8"/>
      <c r="H39" s="8"/>
      <c r="I39" s="8"/>
      <c r="J39" s="8"/>
      <c r="K39" s="8"/>
      <c r="L39" s="8"/>
      <c r="M39" s="8"/>
      <c r="N39" s="8"/>
      <c r="O39" s="8"/>
      <c r="P39" s="8"/>
      <c r="Q39" s="8"/>
      <c r="R39" s="8"/>
      <c r="S39" s="8"/>
      <c r="T39" s="8"/>
    </row>
    <row r="40" spans="1:20" x14ac:dyDescent="0.2">
      <c r="A40" s="8"/>
      <c r="B40" s="62"/>
      <c r="C40" s="41">
        <f>B40/1.21</f>
        <v>0</v>
      </c>
      <c r="D40" s="8"/>
      <c r="E40" s="8"/>
      <c r="F40" s="8"/>
      <c r="G40" s="8"/>
      <c r="H40" s="8"/>
      <c r="I40" s="8"/>
      <c r="J40" s="8"/>
      <c r="K40" s="8"/>
      <c r="L40" s="8"/>
      <c r="M40" s="8"/>
      <c r="N40" s="8"/>
      <c r="O40" s="8"/>
      <c r="P40" s="8"/>
      <c r="Q40" s="8"/>
      <c r="R40" s="8"/>
      <c r="S40" s="8"/>
      <c r="T40" s="8"/>
    </row>
    <row r="41" spans="1:20" x14ac:dyDescent="0.2">
      <c r="A41" s="8"/>
      <c r="B41" s="42" t="s">
        <v>139</v>
      </c>
      <c r="C41" s="43" t="s">
        <v>140</v>
      </c>
      <c r="D41" s="8"/>
      <c r="E41" s="8"/>
      <c r="F41" s="8"/>
      <c r="G41" s="8"/>
      <c r="H41" s="8"/>
      <c r="I41" s="8"/>
      <c r="J41" s="8"/>
      <c r="K41" s="8"/>
      <c r="L41" s="8"/>
      <c r="M41" s="8"/>
      <c r="N41" s="8"/>
      <c r="O41" s="8"/>
      <c r="P41" s="8"/>
      <c r="Q41" s="8"/>
      <c r="R41" s="8"/>
      <c r="S41" s="8"/>
      <c r="T41" s="8"/>
    </row>
    <row r="42" spans="1:20" x14ac:dyDescent="0.2">
      <c r="A42" s="8"/>
      <c r="B42" s="62"/>
      <c r="C42" s="41">
        <f>B42*1.21</f>
        <v>0</v>
      </c>
      <c r="D42" s="8"/>
      <c r="E42" s="8"/>
      <c r="F42" s="8"/>
      <c r="G42" s="8"/>
      <c r="H42" s="8"/>
      <c r="I42" s="8"/>
      <c r="J42" s="8"/>
      <c r="K42" s="8"/>
      <c r="L42" s="8"/>
      <c r="M42" s="8"/>
      <c r="N42" s="8"/>
      <c r="O42" s="8"/>
      <c r="P42" s="8"/>
      <c r="Q42" s="8"/>
      <c r="R42" s="8"/>
      <c r="S42" s="8"/>
      <c r="T42" s="8"/>
    </row>
    <row r="43" spans="1:20" x14ac:dyDescent="0.2">
      <c r="A43" s="8"/>
      <c r="B43" s="42" t="s">
        <v>141</v>
      </c>
      <c r="C43" s="43" t="s">
        <v>142</v>
      </c>
      <c r="D43" s="8"/>
      <c r="E43" s="8"/>
      <c r="F43" s="8"/>
      <c r="G43" s="8"/>
      <c r="H43" s="8"/>
      <c r="I43" s="8"/>
      <c r="J43" s="8"/>
      <c r="K43" s="8"/>
      <c r="L43" s="8"/>
      <c r="M43" s="8"/>
      <c r="N43" s="8"/>
      <c r="O43" s="8"/>
      <c r="P43" s="8"/>
      <c r="Q43" s="8"/>
      <c r="R43" s="8"/>
      <c r="S43" s="8"/>
      <c r="T43" s="8"/>
    </row>
    <row r="44" spans="1:20" x14ac:dyDescent="0.2">
      <c r="A44" s="8"/>
      <c r="B44" s="62"/>
      <c r="C44" s="41">
        <f>B44/6.25</f>
        <v>0</v>
      </c>
      <c r="D44" s="8"/>
      <c r="E44" s="8"/>
      <c r="F44" s="8"/>
      <c r="G44" s="8"/>
      <c r="H44" s="8"/>
      <c r="I44" s="8"/>
      <c r="J44" s="8"/>
      <c r="K44" s="8"/>
      <c r="L44" s="8"/>
      <c r="M44" s="8"/>
      <c r="N44" s="8"/>
      <c r="O44" s="8"/>
      <c r="P44" s="8"/>
      <c r="Q44" s="8"/>
      <c r="R44" s="8"/>
      <c r="S44" s="8"/>
      <c r="T44" s="8"/>
    </row>
    <row r="45" spans="1:20" x14ac:dyDescent="0.2">
      <c r="A45" s="8"/>
      <c r="B45" s="42" t="s">
        <v>142</v>
      </c>
      <c r="C45" s="43" t="s">
        <v>141</v>
      </c>
      <c r="D45" s="8"/>
      <c r="E45" s="8"/>
      <c r="F45" s="8"/>
      <c r="G45" s="8"/>
      <c r="H45" s="8"/>
      <c r="I45" s="8"/>
      <c r="J45" s="8"/>
      <c r="K45" s="8"/>
      <c r="L45" s="8"/>
      <c r="M45" s="8"/>
      <c r="N45" s="8"/>
      <c r="O45" s="8"/>
      <c r="P45" s="8"/>
      <c r="Q45" s="8"/>
      <c r="R45" s="8"/>
      <c r="S45" s="8"/>
      <c r="T45" s="8"/>
    </row>
    <row r="46" spans="1:20" x14ac:dyDescent="0.2">
      <c r="A46" s="8"/>
      <c r="B46" s="62"/>
      <c r="C46" s="41">
        <f>B46*6.25</f>
        <v>0</v>
      </c>
      <c r="D46" s="8"/>
      <c r="E46" s="8"/>
      <c r="F46" s="8"/>
      <c r="G46" s="8"/>
      <c r="H46" s="8"/>
      <c r="I46" s="8"/>
      <c r="J46" s="8"/>
      <c r="K46" s="8"/>
      <c r="L46" s="8"/>
      <c r="M46" s="8"/>
      <c r="N46" s="8"/>
      <c r="O46" s="8"/>
      <c r="P46" s="8"/>
      <c r="Q46" s="8"/>
      <c r="R46" s="8"/>
      <c r="S46" s="8"/>
      <c r="T46" s="8"/>
    </row>
    <row r="47" spans="1:20" x14ac:dyDescent="0.2">
      <c r="A47" s="8"/>
      <c r="B47" s="44" t="s">
        <v>143</v>
      </c>
      <c r="C47" s="45" t="s">
        <v>144</v>
      </c>
      <c r="D47" s="8"/>
      <c r="E47" s="8"/>
      <c r="F47" s="8"/>
      <c r="G47" s="8"/>
      <c r="H47" s="8"/>
      <c r="I47" s="8"/>
      <c r="J47" s="8"/>
      <c r="K47" s="8"/>
      <c r="L47" s="8"/>
      <c r="M47" s="8"/>
      <c r="N47" s="8"/>
      <c r="O47" s="8"/>
      <c r="P47" s="8"/>
      <c r="Q47" s="8"/>
      <c r="R47" s="8"/>
      <c r="S47" s="8"/>
      <c r="T47" s="8"/>
    </row>
    <row r="48" spans="1:20" x14ac:dyDescent="0.2">
      <c r="A48" s="8"/>
      <c r="B48" s="62"/>
      <c r="C48" s="41">
        <f>10*B48</f>
        <v>0</v>
      </c>
      <c r="D48" s="8"/>
      <c r="E48" s="8"/>
      <c r="F48" s="8"/>
      <c r="G48" s="8"/>
      <c r="H48" s="8"/>
      <c r="I48" s="8"/>
      <c r="J48" s="8"/>
      <c r="K48" s="8"/>
      <c r="L48" s="8"/>
      <c r="M48" s="8"/>
      <c r="N48" s="8"/>
      <c r="O48" s="8"/>
      <c r="P48" s="8"/>
      <c r="Q48" s="8"/>
      <c r="R48" s="8"/>
      <c r="S48" s="8"/>
      <c r="T48" s="8"/>
    </row>
    <row r="49" spans="1:20" x14ac:dyDescent="0.2">
      <c r="A49" s="8"/>
      <c r="B49" s="42" t="s">
        <v>144</v>
      </c>
      <c r="C49" s="43" t="s">
        <v>143</v>
      </c>
      <c r="D49" s="8"/>
      <c r="E49" s="8"/>
      <c r="F49" s="8"/>
      <c r="G49" s="8"/>
      <c r="H49" s="8"/>
      <c r="I49" s="8"/>
      <c r="J49" s="8"/>
      <c r="K49" s="8"/>
      <c r="L49" s="8"/>
      <c r="M49" s="8"/>
      <c r="N49" s="8"/>
      <c r="O49" s="8"/>
      <c r="P49" s="8"/>
      <c r="Q49" s="8"/>
      <c r="R49" s="8"/>
      <c r="S49" s="8"/>
      <c r="T49" s="8"/>
    </row>
    <row r="50" spans="1:20" x14ac:dyDescent="0.2">
      <c r="A50" s="8"/>
      <c r="B50" s="62"/>
      <c r="C50" s="41">
        <f>B50/10</f>
        <v>0</v>
      </c>
      <c r="D50" s="8"/>
      <c r="E50" s="8"/>
      <c r="F50" s="8"/>
      <c r="G50" s="8"/>
      <c r="H50" s="8"/>
      <c r="I50" s="8"/>
      <c r="J50" s="8"/>
      <c r="K50" s="8"/>
      <c r="L50" s="8"/>
      <c r="M50" s="8"/>
      <c r="N50" s="8"/>
      <c r="O50" s="8"/>
      <c r="P50" s="8"/>
      <c r="Q50" s="8"/>
      <c r="R50" s="8"/>
      <c r="S50" s="8"/>
      <c r="T50" s="8"/>
    </row>
    <row r="51" spans="1:20" x14ac:dyDescent="0.2">
      <c r="A51" s="8"/>
      <c r="B51" s="8"/>
      <c r="C51" s="8"/>
      <c r="D51" s="8"/>
      <c r="E51" s="8"/>
      <c r="F51" s="8"/>
      <c r="G51" s="8"/>
      <c r="H51" s="8"/>
      <c r="I51" s="8"/>
      <c r="J51" s="8"/>
      <c r="K51" s="8"/>
      <c r="L51" s="8"/>
      <c r="M51" s="8"/>
      <c r="N51" s="8"/>
      <c r="O51" s="8"/>
      <c r="P51" s="8"/>
      <c r="Q51" s="8"/>
      <c r="R51" s="8"/>
      <c r="S51" s="8"/>
      <c r="T51" s="8"/>
    </row>
    <row r="52" spans="1:20" x14ac:dyDescent="0.2">
      <c r="A52" s="8"/>
      <c r="B52" s="8"/>
      <c r="C52" s="8"/>
      <c r="D52" s="8"/>
      <c r="E52" s="8"/>
      <c r="F52" s="8"/>
      <c r="G52" s="8"/>
      <c r="H52" s="8"/>
      <c r="I52" s="8"/>
      <c r="J52" s="8"/>
      <c r="K52" s="8"/>
      <c r="L52" s="8"/>
      <c r="M52" s="8"/>
      <c r="N52" s="8"/>
      <c r="O52" s="8"/>
      <c r="P52" s="8"/>
      <c r="Q52" s="8"/>
      <c r="R52" s="8"/>
      <c r="S52" s="8"/>
      <c r="T52" s="8"/>
    </row>
    <row r="53" spans="1:20" x14ac:dyDescent="0.2">
      <c r="A53" s="8"/>
      <c r="B53" s="8"/>
      <c r="C53" s="8"/>
      <c r="D53" s="8"/>
      <c r="E53" s="8"/>
      <c r="F53" s="8"/>
      <c r="G53" s="8"/>
      <c r="H53" s="8"/>
      <c r="I53" s="8"/>
      <c r="J53" s="8"/>
      <c r="K53" s="8"/>
      <c r="L53" s="8"/>
      <c r="M53" s="8"/>
      <c r="N53" s="8"/>
      <c r="O53" s="8"/>
      <c r="P53" s="8"/>
      <c r="Q53" s="8"/>
      <c r="R53" s="8"/>
      <c r="S53" s="8"/>
      <c r="T53" s="8"/>
    </row>
    <row r="54" spans="1:20" x14ac:dyDescent="0.2">
      <c r="A54" s="8"/>
      <c r="B54" s="8"/>
      <c r="C54" s="8"/>
      <c r="D54" s="8"/>
      <c r="E54" s="8"/>
      <c r="F54" s="8"/>
      <c r="G54" s="8"/>
      <c r="H54" s="8"/>
      <c r="I54" s="8"/>
      <c r="J54" s="8"/>
      <c r="K54" s="8"/>
      <c r="L54" s="8"/>
      <c r="M54" s="8"/>
      <c r="N54" s="8"/>
      <c r="O54" s="8"/>
      <c r="P54" s="8"/>
      <c r="Q54" s="8"/>
      <c r="R54" s="8"/>
      <c r="S54" s="8"/>
      <c r="T54" s="8"/>
    </row>
    <row r="55" spans="1:20" x14ac:dyDescent="0.2">
      <c r="A55" s="8"/>
      <c r="B55" s="8"/>
      <c r="C55" s="8"/>
      <c r="D55" s="8"/>
      <c r="E55" s="8"/>
      <c r="F55" s="8"/>
      <c r="G55" s="8"/>
      <c r="H55" s="8"/>
      <c r="I55" s="8"/>
      <c r="J55" s="8"/>
      <c r="K55" s="8"/>
      <c r="L55" s="8"/>
      <c r="M55" s="8"/>
      <c r="N55" s="8"/>
      <c r="O55" s="8"/>
      <c r="P55" s="8"/>
      <c r="Q55" s="8"/>
      <c r="R55" s="8"/>
      <c r="S55" s="8"/>
      <c r="T55" s="8"/>
    </row>
    <row r="56" spans="1:20" x14ac:dyDescent="0.2">
      <c r="A56" s="8"/>
      <c r="B56" s="8"/>
      <c r="C56" s="8"/>
      <c r="D56" s="8"/>
      <c r="E56" s="8"/>
      <c r="F56" s="8"/>
      <c r="G56" s="8"/>
      <c r="H56" s="8"/>
      <c r="I56" s="8"/>
      <c r="J56" s="8"/>
      <c r="K56" s="8"/>
      <c r="L56" s="8"/>
      <c r="M56" s="8"/>
      <c r="N56" s="8"/>
      <c r="O56" s="8"/>
      <c r="P56" s="8"/>
      <c r="Q56" s="8"/>
      <c r="R56" s="8"/>
      <c r="S56" s="8"/>
      <c r="T56" s="8"/>
    </row>
    <row r="57" spans="1:20" x14ac:dyDescent="0.2">
      <c r="A57" s="8"/>
      <c r="B57" s="8"/>
      <c r="C57" s="8"/>
      <c r="D57" s="8"/>
      <c r="E57" s="8"/>
      <c r="F57" s="8"/>
      <c r="G57" s="8"/>
      <c r="H57" s="8"/>
      <c r="I57" s="8"/>
      <c r="J57" s="8"/>
      <c r="K57" s="8"/>
      <c r="L57" s="8"/>
      <c r="M57" s="8"/>
      <c r="N57" s="8"/>
      <c r="O57" s="8"/>
      <c r="P57" s="8"/>
      <c r="Q57" s="8"/>
      <c r="R57" s="8"/>
      <c r="S57" s="8"/>
      <c r="T57" s="8"/>
    </row>
    <row r="58" spans="1:20" x14ac:dyDescent="0.2">
      <c r="A58" s="8"/>
      <c r="B58" s="8"/>
      <c r="C58" s="8"/>
      <c r="D58" s="8"/>
      <c r="E58" s="8"/>
      <c r="F58" s="8"/>
      <c r="G58" s="8"/>
      <c r="H58" s="8"/>
      <c r="I58" s="8"/>
      <c r="J58" s="8"/>
      <c r="K58" s="8"/>
      <c r="L58" s="8"/>
      <c r="M58" s="8"/>
      <c r="N58" s="8"/>
      <c r="O58" s="8"/>
      <c r="P58" s="8"/>
      <c r="Q58" s="8"/>
      <c r="R58" s="8"/>
      <c r="S58" s="8"/>
      <c r="T58" s="8"/>
    </row>
    <row r="59" spans="1:20" x14ac:dyDescent="0.2">
      <c r="A59" s="8"/>
      <c r="B59" s="8"/>
      <c r="C59" s="8"/>
      <c r="D59" s="8"/>
      <c r="E59" s="8"/>
      <c r="F59" s="8"/>
      <c r="G59" s="8"/>
      <c r="H59" s="8"/>
      <c r="I59" s="8"/>
      <c r="J59" s="8"/>
      <c r="K59" s="8"/>
      <c r="L59" s="8"/>
      <c r="M59" s="8"/>
      <c r="N59" s="8"/>
      <c r="O59" s="8"/>
      <c r="P59" s="8"/>
      <c r="Q59" s="8"/>
      <c r="R59" s="8"/>
      <c r="S59" s="8"/>
      <c r="T59" s="8"/>
    </row>
    <row r="60" spans="1:20" x14ac:dyDescent="0.2">
      <c r="A60" s="8"/>
      <c r="B60" s="8"/>
      <c r="C60" s="8"/>
      <c r="D60" s="8"/>
      <c r="E60" s="8"/>
      <c r="F60" s="8"/>
      <c r="G60" s="8"/>
      <c r="H60" s="8"/>
      <c r="I60" s="8"/>
      <c r="J60" s="8"/>
      <c r="K60" s="8"/>
      <c r="L60" s="8"/>
      <c r="M60" s="8"/>
      <c r="N60" s="8"/>
      <c r="O60" s="8"/>
      <c r="P60" s="8"/>
      <c r="Q60" s="8"/>
      <c r="R60" s="8"/>
      <c r="S60" s="8"/>
      <c r="T60" s="8"/>
    </row>
    <row r="61" spans="1:20" x14ac:dyDescent="0.2">
      <c r="A61" s="8"/>
      <c r="B61" s="8"/>
      <c r="C61" s="8"/>
      <c r="D61" s="8"/>
      <c r="E61" s="8"/>
      <c r="F61" s="8"/>
      <c r="G61" s="8"/>
      <c r="H61" s="8"/>
      <c r="I61" s="8"/>
      <c r="J61" s="8"/>
      <c r="K61" s="8"/>
      <c r="L61" s="8"/>
      <c r="M61" s="8"/>
      <c r="N61" s="8"/>
      <c r="O61" s="8"/>
      <c r="P61" s="8"/>
      <c r="Q61" s="8"/>
      <c r="R61" s="8"/>
      <c r="S61" s="8"/>
      <c r="T61" s="8"/>
    </row>
    <row r="62" spans="1:20" x14ac:dyDescent="0.2">
      <c r="A62" s="8"/>
      <c r="B62" s="8"/>
      <c r="C62" s="8"/>
      <c r="D62" s="8"/>
      <c r="E62" s="8"/>
      <c r="F62" s="8"/>
      <c r="G62" s="8"/>
      <c r="H62" s="8"/>
      <c r="I62" s="8"/>
      <c r="J62" s="8"/>
      <c r="K62" s="8"/>
      <c r="L62" s="8"/>
      <c r="M62" s="8"/>
      <c r="N62" s="8"/>
      <c r="O62" s="8"/>
      <c r="P62" s="8"/>
      <c r="Q62" s="8"/>
      <c r="R62" s="8"/>
      <c r="S62" s="8"/>
      <c r="T62" s="8"/>
    </row>
    <row r="63" spans="1:20" x14ac:dyDescent="0.2">
      <c r="A63" s="8"/>
      <c r="B63" s="8"/>
      <c r="C63" s="8"/>
      <c r="D63" s="8"/>
      <c r="E63" s="8"/>
      <c r="F63" s="8"/>
      <c r="G63" s="8"/>
      <c r="H63" s="8"/>
      <c r="I63" s="8"/>
      <c r="J63" s="8"/>
      <c r="K63" s="8"/>
      <c r="L63" s="8"/>
      <c r="M63" s="8"/>
      <c r="N63" s="8"/>
      <c r="O63" s="8"/>
      <c r="P63" s="8"/>
      <c r="Q63" s="8"/>
      <c r="R63" s="8"/>
      <c r="S63" s="8"/>
      <c r="T63" s="8"/>
    </row>
    <row r="64" spans="1:20" x14ac:dyDescent="0.2">
      <c r="A64" s="8"/>
      <c r="B64" s="8"/>
      <c r="C64" s="8"/>
      <c r="D64" s="8"/>
      <c r="E64" s="8"/>
      <c r="F64" s="8"/>
      <c r="G64" s="8"/>
      <c r="H64" s="8"/>
      <c r="I64" s="8"/>
      <c r="J64" s="8"/>
      <c r="K64" s="8"/>
      <c r="L64" s="8"/>
      <c r="M64" s="8"/>
      <c r="N64" s="8"/>
      <c r="O64" s="8"/>
      <c r="P64" s="8"/>
      <c r="Q64" s="8"/>
      <c r="R64" s="8"/>
      <c r="S64" s="8"/>
      <c r="T64" s="8"/>
    </row>
    <row r="65" spans="1:20" x14ac:dyDescent="0.2">
      <c r="A65" s="8"/>
      <c r="B65" s="8"/>
      <c r="C65" s="8"/>
      <c r="D65" s="8"/>
      <c r="E65" s="8"/>
      <c r="F65" s="8"/>
      <c r="G65" s="8"/>
      <c r="H65" s="8"/>
      <c r="I65" s="8"/>
      <c r="J65" s="8"/>
      <c r="K65" s="8"/>
      <c r="L65" s="8"/>
      <c r="M65" s="8"/>
      <c r="N65" s="8"/>
      <c r="O65" s="8"/>
      <c r="P65" s="8"/>
      <c r="Q65" s="8"/>
      <c r="R65" s="8"/>
      <c r="S65" s="8"/>
      <c r="T65" s="8"/>
    </row>
    <row r="66" spans="1:20" x14ac:dyDescent="0.2">
      <c r="A66" s="8"/>
      <c r="B66" s="8"/>
      <c r="C66" s="8"/>
      <c r="D66" s="8"/>
      <c r="E66" s="8"/>
      <c r="F66" s="8"/>
      <c r="G66" s="8"/>
      <c r="H66" s="8"/>
      <c r="I66" s="8"/>
      <c r="J66" s="8"/>
      <c r="K66" s="8"/>
      <c r="L66" s="8"/>
      <c r="M66" s="8"/>
      <c r="N66" s="8"/>
      <c r="O66" s="8"/>
      <c r="P66" s="8"/>
      <c r="Q66" s="8"/>
      <c r="R66" s="8"/>
      <c r="S66" s="8"/>
      <c r="T66" s="8"/>
    </row>
    <row r="67" spans="1:20" x14ac:dyDescent="0.2">
      <c r="A67" s="8"/>
      <c r="B67" s="8"/>
      <c r="C67" s="8"/>
      <c r="D67" s="8"/>
      <c r="E67" s="8"/>
      <c r="F67" s="8"/>
      <c r="G67" s="8"/>
      <c r="H67" s="8"/>
      <c r="I67" s="8"/>
      <c r="J67" s="8"/>
      <c r="K67" s="8"/>
      <c r="L67" s="8"/>
      <c r="M67" s="8"/>
      <c r="N67" s="8"/>
      <c r="O67" s="8"/>
      <c r="P67" s="8"/>
      <c r="Q67" s="8"/>
      <c r="R67" s="8"/>
      <c r="S67" s="8"/>
      <c r="T67" s="8"/>
    </row>
    <row r="68" spans="1:20" x14ac:dyDescent="0.2">
      <c r="A68" s="8"/>
      <c r="B68" s="8"/>
      <c r="C68" s="8"/>
      <c r="D68" s="8"/>
      <c r="E68" s="8"/>
      <c r="F68" s="8"/>
      <c r="G68" s="8"/>
      <c r="H68" s="8"/>
      <c r="I68" s="8"/>
      <c r="J68" s="8"/>
      <c r="K68" s="8"/>
      <c r="L68" s="8"/>
      <c r="M68" s="8"/>
      <c r="N68" s="8"/>
      <c r="O68" s="8"/>
      <c r="P68" s="8"/>
      <c r="Q68" s="8"/>
      <c r="R68" s="8"/>
      <c r="S68" s="8"/>
      <c r="T68" s="8"/>
    </row>
    <row r="69" spans="1:20" x14ac:dyDescent="0.2">
      <c r="A69" s="8"/>
      <c r="B69" s="8"/>
      <c r="C69" s="8"/>
      <c r="D69" s="8"/>
      <c r="E69" s="8"/>
      <c r="F69" s="8"/>
      <c r="G69" s="8"/>
      <c r="H69" s="8"/>
      <c r="I69" s="8"/>
      <c r="J69" s="8"/>
      <c r="K69" s="8"/>
      <c r="L69" s="8"/>
      <c r="M69" s="8"/>
      <c r="N69" s="8"/>
      <c r="O69" s="8"/>
      <c r="P69" s="8"/>
      <c r="Q69" s="8"/>
      <c r="R69" s="8"/>
      <c r="S69" s="8"/>
      <c r="T69" s="8"/>
    </row>
    <row r="70" spans="1:20" x14ac:dyDescent="0.2">
      <c r="A70" s="8"/>
      <c r="B70" s="8"/>
      <c r="C70" s="8"/>
      <c r="D70" s="8"/>
      <c r="E70" s="8"/>
      <c r="F70" s="8"/>
      <c r="G70" s="8"/>
      <c r="H70" s="8"/>
      <c r="I70" s="8"/>
      <c r="J70" s="8"/>
      <c r="K70" s="8"/>
      <c r="L70" s="8"/>
      <c r="M70" s="8"/>
      <c r="N70" s="8"/>
      <c r="O70" s="8"/>
      <c r="P70" s="8"/>
      <c r="Q70" s="8"/>
      <c r="R70" s="8"/>
      <c r="S70" s="8"/>
      <c r="T70" s="8"/>
    </row>
    <row r="71" spans="1:20" ht="2.25" customHeight="1" x14ac:dyDescent="0.2">
      <c r="A71" s="8"/>
      <c r="B71" s="8"/>
      <c r="C71" s="8"/>
      <c r="D71" s="8"/>
      <c r="E71" s="8"/>
      <c r="F71" s="8"/>
      <c r="G71" s="8"/>
      <c r="H71" s="8"/>
      <c r="I71" s="8"/>
      <c r="J71" s="8"/>
      <c r="K71" s="8"/>
      <c r="L71" s="8"/>
      <c r="M71" s="8"/>
      <c r="N71" s="8"/>
      <c r="O71" s="8"/>
      <c r="P71" s="8"/>
      <c r="Q71" s="8"/>
      <c r="R71" s="8"/>
      <c r="S71" s="8"/>
      <c r="T71" s="8"/>
    </row>
    <row r="72" spans="1:20" x14ac:dyDescent="0.2">
      <c r="A72" s="8"/>
      <c r="B72" s="8"/>
      <c r="C72" s="8"/>
      <c r="D72" s="8"/>
      <c r="E72" s="8"/>
      <c r="F72" s="8"/>
      <c r="G72" s="8"/>
      <c r="H72" s="8"/>
      <c r="I72" s="8"/>
      <c r="J72" s="8"/>
      <c r="K72" s="8"/>
      <c r="L72" s="8"/>
      <c r="M72" s="8"/>
      <c r="N72" s="8"/>
      <c r="O72" s="8"/>
      <c r="P72" s="8"/>
      <c r="Q72" s="8"/>
      <c r="R72" s="8"/>
      <c r="S72" s="8"/>
      <c r="T72" s="8"/>
    </row>
    <row r="73" spans="1:20" x14ac:dyDescent="0.2">
      <c r="A73" s="8"/>
      <c r="B73" s="8"/>
      <c r="C73" s="8"/>
      <c r="D73" s="8"/>
      <c r="E73" s="8"/>
      <c r="F73" s="8"/>
      <c r="G73" s="8"/>
      <c r="H73" s="8"/>
      <c r="I73" s="8"/>
      <c r="J73" s="8"/>
      <c r="K73" s="8"/>
      <c r="L73" s="8"/>
      <c r="M73" s="8"/>
      <c r="N73" s="8"/>
      <c r="O73" s="8"/>
      <c r="P73" s="8"/>
      <c r="Q73" s="8"/>
      <c r="R73" s="8"/>
      <c r="S73" s="8"/>
      <c r="T73" s="8"/>
    </row>
    <row r="74" spans="1:20" x14ac:dyDescent="0.2">
      <c r="A74" s="8"/>
      <c r="B74" s="8"/>
      <c r="C74" s="8"/>
      <c r="D74" s="8"/>
      <c r="E74" s="8"/>
      <c r="F74" s="8"/>
      <c r="G74" s="8"/>
      <c r="H74" s="8"/>
      <c r="I74" s="8"/>
      <c r="J74" s="8"/>
      <c r="K74" s="8"/>
      <c r="L74" s="8"/>
      <c r="M74" s="8"/>
      <c r="N74" s="8"/>
      <c r="O74" s="8"/>
      <c r="P74" s="8"/>
      <c r="Q74" s="8"/>
      <c r="R74" s="8"/>
      <c r="S74" s="8"/>
      <c r="T74" s="8"/>
    </row>
    <row r="75" spans="1:20" x14ac:dyDescent="0.2">
      <c r="A75" s="8"/>
      <c r="B75" s="8"/>
      <c r="C75" s="8"/>
      <c r="D75" s="8"/>
      <c r="E75" s="8"/>
      <c r="F75" s="8"/>
      <c r="G75" s="8"/>
      <c r="H75" s="8"/>
      <c r="I75" s="8"/>
      <c r="J75" s="8"/>
      <c r="K75" s="8"/>
      <c r="L75" s="8"/>
      <c r="M75" s="8"/>
      <c r="N75" s="8"/>
      <c r="O75" s="8"/>
      <c r="P75" s="8"/>
      <c r="Q75" s="8"/>
      <c r="R75" s="8"/>
      <c r="S75" s="8"/>
      <c r="T75" s="8"/>
    </row>
    <row r="76" spans="1:20" x14ac:dyDescent="0.2">
      <c r="A76" s="8"/>
      <c r="B76" s="8"/>
      <c r="C76" s="8"/>
      <c r="D76" s="8"/>
      <c r="E76" s="8"/>
      <c r="F76" s="8"/>
      <c r="G76" s="8"/>
      <c r="H76" s="8"/>
      <c r="I76" s="8"/>
      <c r="J76" s="8"/>
      <c r="K76" s="8"/>
      <c r="L76" s="8"/>
      <c r="M76" s="8"/>
      <c r="N76" s="8"/>
      <c r="O76" s="8"/>
      <c r="P76" s="8"/>
      <c r="Q76" s="8"/>
      <c r="R76" s="8"/>
      <c r="S76" s="8"/>
      <c r="T76" s="8"/>
    </row>
    <row r="77" spans="1:20" x14ac:dyDescent="0.2">
      <c r="A77" s="8"/>
      <c r="B77" s="8"/>
      <c r="C77" s="8"/>
      <c r="D77" s="8"/>
      <c r="E77" s="8"/>
      <c r="F77" s="8"/>
      <c r="G77" s="8"/>
      <c r="H77" s="8"/>
      <c r="I77" s="8"/>
      <c r="J77" s="8"/>
      <c r="K77" s="8"/>
      <c r="L77" s="8"/>
      <c r="M77" s="8"/>
      <c r="N77" s="8"/>
      <c r="O77" s="8"/>
      <c r="P77" s="8"/>
      <c r="Q77" s="8"/>
      <c r="R77" s="8"/>
      <c r="S77" s="8"/>
      <c r="T77" s="8"/>
    </row>
    <row r="78" spans="1:20" x14ac:dyDescent="0.2">
      <c r="A78" s="8"/>
      <c r="B78" s="8"/>
      <c r="C78" s="8"/>
      <c r="D78" s="8"/>
      <c r="E78" s="8"/>
      <c r="F78" s="8"/>
      <c r="G78" s="8"/>
      <c r="H78" s="8"/>
      <c r="I78" s="8"/>
      <c r="J78" s="8"/>
      <c r="K78" s="8"/>
      <c r="L78" s="8"/>
      <c r="M78" s="8"/>
      <c r="N78" s="8"/>
      <c r="O78" s="8"/>
      <c r="P78" s="8"/>
      <c r="Q78" s="8"/>
      <c r="R78" s="8"/>
      <c r="S78" s="8"/>
      <c r="T78" s="8"/>
    </row>
    <row r="79" spans="1:20" x14ac:dyDescent="0.2">
      <c r="A79" s="8"/>
      <c r="B79" s="8"/>
      <c r="C79" s="8"/>
      <c r="D79" s="8"/>
      <c r="E79" s="8"/>
      <c r="F79" s="8"/>
      <c r="G79" s="8"/>
      <c r="H79" s="8"/>
      <c r="I79" s="8"/>
      <c r="J79" s="8"/>
      <c r="K79" s="8"/>
      <c r="L79" s="8"/>
      <c r="M79" s="8"/>
      <c r="N79" s="8"/>
      <c r="O79" s="8"/>
      <c r="P79" s="8"/>
      <c r="Q79" s="8"/>
      <c r="R79" s="8"/>
      <c r="S79" s="8"/>
      <c r="T79" s="8"/>
    </row>
    <row r="80" spans="1:20" x14ac:dyDescent="0.2">
      <c r="A80" s="8"/>
      <c r="B80" s="8"/>
      <c r="C80" s="8"/>
      <c r="D80" s="8"/>
      <c r="E80" s="8"/>
      <c r="F80" s="8"/>
      <c r="G80" s="8"/>
      <c r="H80" s="8"/>
      <c r="I80" s="8"/>
      <c r="J80" s="8"/>
      <c r="K80" s="8"/>
      <c r="L80" s="8"/>
      <c r="M80" s="8"/>
      <c r="N80" s="8"/>
      <c r="O80" s="8"/>
      <c r="P80" s="8"/>
      <c r="Q80" s="8"/>
      <c r="R80" s="8"/>
      <c r="S80" s="8"/>
      <c r="T80" s="8"/>
    </row>
    <row r="81" spans="1:20" x14ac:dyDescent="0.2">
      <c r="A81" s="8"/>
      <c r="B81" s="8"/>
      <c r="C81" s="8"/>
      <c r="D81" s="8"/>
      <c r="E81" s="8"/>
      <c r="F81" s="8"/>
      <c r="G81" s="8"/>
      <c r="H81" s="8"/>
      <c r="I81" s="8"/>
      <c r="J81" s="8"/>
      <c r="K81" s="8"/>
      <c r="L81" s="8"/>
      <c r="M81" s="8"/>
      <c r="N81" s="8"/>
      <c r="O81" s="8"/>
      <c r="P81" s="8"/>
      <c r="Q81" s="8"/>
      <c r="R81" s="8"/>
      <c r="S81" s="8"/>
      <c r="T81" s="8"/>
    </row>
    <row r="82" spans="1:20" x14ac:dyDescent="0.2">
      <c r="A82" s="8"/>
      <c r="B82" s="8"/>
      <c r="C82" s="8"/>
      <c r="D82" s="8"/>
      <c r="E82" s="8"/>
      <c r="F82" s="8"/>
      <c r="G82" s="8"/>
      <c r="H82" s="8"/>
      <c r="I82" s="8"/>
      <c r="J82" s="8"/>
      <c r="K82" s="8"/>
      <c r="L82" s="8"/>
      <c r="M82" s="8"/>
      <c r="N82" s="8"/>
      <c r="O82" s="8"/>
      <c r="P82" s="8"/>
      <c r="Q82" s="8"/>
      <c r="R82" s="8"/>
      <c r="S82" s="8"/>
      <c r="T82" s="8"/>
    </row>
    <row r="83" spans="1:20" x14ac:dyDescent="0.2">
      <c r="A83" s="8"/>
      <c r="B83" s="8"/>
      <c r="C83" s="8"/>
      <c r="D83" s="8"/>
      <c r="E83" s="8"/>
      <c r="F83" s="8"/>
      <c r="G83" s="8"/>
      <c r="H83" s="8"/>
      <c r="I83" s="8"/>
      <c r="J83" s="8"/>
      <c r="K83" s="8"/>
      <c r="L83" s="8"/>
      <c r="M83" s="8"/>
      <c r="N83" s="8"/>
      <c r="O83" s="8"/>
      <c r="P83" s="8"/>
      <c r="Q83" s="8"/>
      <c r="R83" s="8"/>
      <c r="S83" s="8"/>
      <c r="T83" s="8"/>
    </row>
    <row r="84" spans="1:20" x14ac:dyDescent="0.2">
      <c r="A84" s="8"/>
      <c r="B84" s="8"/>
      <c r="C84" s="8"/>
      <c r="D84" s="8"/>
      <c r="E84" s="8"/>
      <c r="F84" s="8"/>
      <c r="G84" s="8"/>
      <c r="H84" s="8"/>
      <c r="I84" s="8"/>
      <c r="J84" s="8"/>
      <c r="K84" s="8"/>
      <c r="L84" s="8"/>
      <c r="M84" s="8"/>
      <c r="N84" s="8"/>
      <c r="O84" s="8"/>
      <c r="P84" s="8"/>
      <c r="Q84" s="8"/>
      <c r="R84" s="8"/>
      <c r="S84" s="8"/>
      <c r="T84" s="8"/>
    </row>
    <row r="85" spans="1:20" x14ac:dyDescent="0.2">
      <c r="A85" s="8"/>
      <c r="B85" s="8"/>
      <c r="C85" s="8"/>
      <c r="D85" s="8"/>
      <c r="E85" s="8"/>
      <c r="F85" s="8"/>
      <c r="G85" s="8"/>
      <c r="H85" s="8"/>
      <c r="I85" s="8"/>
      <c r="J85" s="8"/>
      <c r="K85" s="8"/>
      <c r="L85" s="8"/>
      <c r="M85" s="8"/>
      <c r="N85" s="8"/>
      <c r="O85" s="8"/>
      <c r="P85" s="8"/>
      <c r="Q85" s="8"/>
      <c r="R85" s="8"/>
      <c r="S85" s="8"/>
      <c r="T85" s="8"/>
    </row>
    <row r="86" spans="1:20" x14ac:dyDescent="0.2">
      <c r="A86" s="8"/>
      <c r="B86" s="8"/>
      <c r="C86" s="8"/>
      <c r="D86" s="8"/>
      <c r="E86" s="8"/>
      <c r="F86" s="8"/>
      <c r="G86" s="8"/>
      <c r="H86" s="8"/>
      <c r="I86" s="8"/>
      <c r="J86" s="8"/>
      <c r="K86" s="8"/>
      <c r="L86" s="8"/>
      <c r="M86" s="8"/>
      <c r="N86" s="8"/>
      <c r="O86" s="8"/>
      <c r="P86" s="8"/>
      <c r="Q86" s="8"/>
      <c r="R86" s="8"/>
      <c r="S86" s="8"/>
      <c r="T86" s="8"/>
    </row>
    <row r="87" spans="1:20" x14ac:dyDescent="0.2">
      <c r="A87" s="8"/>
      <c r="B87" s="8"/>
      <c r="C87" s="8"/>
      <c r="D87" s="8"/>
      <c r="E87" s="8"/>
      <c r="F87" s="8"/>
      <c r="G87" s="8"/>
      <c r="H87" s="8"/>
      <c r="I87" s="8"/>
      <c r="J87" s="8"/>
      <c r="K87" s="8"/>
      <c r="L87" s="8"/>
      <c r="M87" s="8"/>
      <c r="N87" s="8"/>
      <c r="O87" s="8"/>
      <c r="P87" s="8"/>
      <c r="Q87" s="8"/>
      <c r="R87" s="8"/>
      <c r="S87" s="8"/>
      <c r="T87" s="8"/>
    </row>
    <row r="88" spans="1:20" x14ac:dyDescent="0.2">
      <c r="A88" s="8"/>
      <c r="B88" s="8"/>
      <c r="C88" s="8"/>
      <c r="D88" s="8"/>
      <c r="E88" s="8"/>
      <c r="F88" s="8"/>
      <c r="G88" s="8"/>
      <c r="H88" s="8"/>
      <c r="I88" s="8"/>
      <c r="J88" s="8"/>
      <c r="K88" s="8"/>
      <c r="L88" s="8"/>
      <c r="M88" s="8"/>
      <c r="N88" s="8"/>
      <c r="O88" s="8"/>
      <c r="P88" s="8"/>
      <c r="Q88" s="8"/>
      <c r="R88" s="8"/>
      <c r="S88" s="8"/>
      <c r="T88" s="8"/>
    </row>
    <row r="89" spans="1:20" x14ac:dyDescent="0.2">
      <c r="A89" s="8"/>
      <c r="B89" s="8"/>
      <c r="C89" s="8"/>
      <c r="D89" s="8"/>
      <c r="E89" s="8"/>
      <c r="F89" s="8"/>
      <c r="G89" s="8"/>
      <c r="H89" s="8"/>
      <c r="I89" s="8"/>
      <c r="J89" s="8"/>
      <c r="K89" s="8"/>
      <c r="L89" s="8"/>
      <c r="M89" s="8"/>
      <c r="N89" s="8"/>
      <c r="O89" s="8"/>
      <c r="P89" s="8"/>
      <c r="Q89" s="8"/>
    </row>
  </sheetData>
  <sheetProtection algorithmName="SHA-512" hashValue="qNAQFQ5UWXpGgaVDzV2djGmLnv4wvuOwoSFsm2vjwuujgTXS4Gqu+BoItyWr4ow/3d+thC1+AR6VMyaECDsOdA==" saltValue="O4/AnUtsY2arSjFgeL4Rfg==" spinCount="100000" sheet="1" objects="1" scenarios="1"/>
  <mergeCells count="4">
    <mergeCell ref="B34:C34"/>
    <mergeCell ref="B2:H2"/>
    <mergeCell ref="A6:H6"/>
    <mergeCell ref="A7:H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pageSetUpPr fitToPage="1"/>
  </sheetPr>
  <dimension ref="A1:O78"/>
  <sheetViews>
    <sheetView zoomScaleNormal="100" workbookViewId="0">
      <selection activeCell="J38" sqref="A36:J38"/>
    </sheetView>
  </sheetViews>
  <sheetFormatPr baseColWidth="10" defaultRowHeight="12.75" x14ac:dyDescent="0.2"/>
  <cols>
    <col min="1" max="1" width="70.85546875" style="2" customWidth="1"/>
    <col min="2" max="2" width="43.28515625" style="2" bestFit="1" customWidth="1"/>
    <col min="3" max="3" width="27.7109375" style="2" hidden="1" customWidth="1"/>
    <col min="4" max="4" width="26.28515625" style="2" hidden="1" customWidth="1"/>
    <col min="5" max="5" width="22.28515625" style="2" hidden="1" customWidth="1"/>
    <col min="6" max="6" width="19.85546875" style="2" hidden="1" customWidth="1"/>
    <col min="7" max="7" width="53.85546875" style="2" customWidth="1"/>
    <col min="8" max="8" width="4.5703125" style="2" customWidth="1"/>
    <col min="9" max="16384" width="11.42578125" style="2"/>
  </cols>
  <sheetData>
    <row r="1" spans="1:15" s="10" customFormat="1" ht="13.5" thickBot="1" x14ac:dyDescent="0.25"/>
    <row r="2" spans="1:15" ht="24" customHeight="1" thickBot="1" x14ac:dyDescent="0.25">
      <c r="A2" s="10"/>
      <c r="B2" s="191" t="s">
        <v>225</v>
      </c>
      <c r="C2" s="192"/>
      <c r="D2" s="192"/>
      <c r="E2" s="192"/>
      <c r="F2" s="192"/>
      <c r="G2" s="192"/>
      <c r="H2" s="193"/>
      <c r="I2" s="10"/>
      <c r="J2" s="10"/>
      <c r="K2" s="10"/>
      <c r="L2" s="10"/>
      <c r="M2" s="10"/>
      <c r="N2" s="10"/>
      <c r="O2" s="10"/>
    </row>
    <row r="3" spans="1:15" x14ac:dyDescent="0.2">
      <c r="A3" s="10"/>
      <c r="B3" s="10"/>
      <c r="C3" s="10"/>
      <c r="D3" s="10"/>
      <c r="E3" s="10"/>
      <c r="F3" s="10"/>
      <c r="G3" s="10"/>
      <c r="H3" s="10"/>
      <c r="I3" s="10"/>
      <c r="J3" s="10"/>
      <c r="K3" s="10"/>
      <c r="L3" s="10"/>
      <c r="M3" s="10"/>
      <c r="N3" s="10"/>
      <c r="O3" s="10"/>
    </row>
    <row r="4" spans="1:15" x14ac:dyDescent="0.2">
      <c r="A4" s="10"/>
      <c r="B4" s="10"/>
      <c r="C4" s="10"/>
      <c r="D4" s="10"/>
      <c r="E4" s="10"/>
      <c r="F4" s="10"/>
      <c r="G4" s="10"/>
      <c r="H4" s="10"/>
      <c r="I4" s="10"/>
      <c r="J4" s="10"/>
      <c r="K4" s="10"/>
      <c r="L4" s="10"/>
      <c r="M4" s="10"/>
      <c r="N4" s="10"/>
      <c r="O4" s="10"/>
    </row>
    <row r="5" spans="1:15" x14ac:dyDescent="0.2">
      <c r="A5" s="10"/>
      <c r="B5" s="10"/>
      <c r="C5" s="10"/>
      <c r="D5" s="10"/>
      <c r="E5" s="10"/>
      <c r="F5" s="10"/>
      <c r="G5" s="10"/>
      <c r="H5" s="10"/>
      <c r="I5" s="10"/>
      <c r="J5" s="10"/>
      <c r="K5" s="10"/>
      <c r="L5" s="10"/>
      <c r="M5" s="10"/>
      <c r="N5" s="10"/>
      <c r="O5" s="10"/>
    </row>
    <row r="6" spans="1:15" ht="13.5" thickBot="1" x14ac:dyDescent="0.25">
      <c r="A6" s="10"/>
      <c r="B6" s="10"/>
      <c r="C6" s="10"/>
      <c r="D6" s="10"/>
      <c r="E6" s="10"/>
      <c r="F6" s="10"/>
      <c r="G6" s="10"/>
      <c r="H6" s="10"/>
      <c r="I6" s="10"/>
      <c r="J6" s="10"/>
      <c r="K6" s="10"/>
      <c r="L6" s="10"/>
      <c r="M6" s="10"/>
      <c r="N6" s="10"/>
      <c r="O6" s="10"/>
    </row>
    <row r="7" spans="1:15" x14ac:dyDescent="0.2">
      <c r="A7" s="21" t="s">
        <v>268</v>
      </c>
      <c r="B7" s="97"/>
      <c r="C7" s="10"/>
      <c r="D7" s="10"/>
      <c r="E7" s="10"/>
      <c r="F7" s="10"/>
      <c r="G7" s="10"/>
      <c r="H7" s="10"/>
      <c r="I7" s="10"/>
      <c r="J7" s="10"/>
      <c r="K7" s="10"/>
      <c r="L7" s="10"/>
      <c r="M7" s="10"/>
      <c r="N7" s="10"/>
      <c r="O7" s="10"/>
    </row>
    <row r="8" spans="1:15" ht="13.5" thickBot="1" x14ac:dyDescent="0.25">
      <c r="A8" s="30" t="s">
        <v>134</v>
      </c>
      <c r="B8" s="98"/>
      <c r="C8" s="10"/>
      <c r="D8" s="10"/>
      <c r="E8" s="10"/>
      <c r="F8" s="10"/>
      <c r="G8" s="10"/>
      <c r="H8" s="10"/>
      <c r="I8" s="10"/>
      <c r="J8" s="10"/>
      <c r="K8" s="10"/>
      <c r="L8" s="10"/>
      <c r="M8" s="10"/>
      <c r="N8" s="10"/>
      <c r="O8" s="10"/>
    </row>
    <row r="9" spans="1:15" ht="13.5" thickBot="1" x14ac:dyDescent="0.25">
      <c r="B9" s="78"/>
      <c r="C9" s="10"/>
      <c r="D9" s="10"/>
      <c r="E9" s="10"/>
      <c r="F9" s="10"/>
      <c r="G9" s="10"/>
      <c r="H9" s="10"/>
      <c r="I9" s="10"/>
      <c r="J9" s="10"/>
      <c r="K9" s="10"/>
      <c r="L9" s="10"/>
      <c r="M9" s="10"/>
      <c r="N9" s="10"/>
      <c r="O9" s="10"/>
    </row>
    <row r="10" spans="1:15" x14ac:dyDescent="0.2">
      <c r="A10" s="189" t="s">
        <v>61</v>
      </c>
      <c r="B10" s="26" t="s">
        <v>62</v>
      </c>
      <c r="C10" s="10"/>
      <c r="D10" s="10"/>
      <c r="E10" s="10"/>
      <c r="F10" s="10"/>
      <c r="G10" s="10"/>
      <c r="H10" s="10"/>
      <c r="I10" s="10"/>
      <c r="J10" s="10"/>
      <c r="K10" s="10"/>
      <c r="L10" s="10"/>
      <c r="M10" s="10"/>
      <c r="N10" s="10"/>
      <c r="O10" s="10"/>
    </row>
    <row r="11" spans="1:15" x14ac:dyDescent="0.2">
      <c r="A11" s="13" t="s">
        <v>90</v>
      </c>
      <c r="B11" s="99"/>
      <c r="C11" s="10"/>
      <c r="D11" s="10"/>
      <c r="E11" s="10"/>
      <c r="F11" s="10"/>
      <c r="G11" s="10"/>
      <c r="H11" s="10"/>
      <c r="I11" s="10"/>
      <c r="J11" s="10"/>
      <c r="K11" s="10"/>
      <c r="L11" s="10"/>
      <c r="M11" s="10"/>
      <c r="N11" s="10"/>
      <c r="O11" s="10"/>
    </row>
    <row r="12" spans="1:15" x14ac:dyDescent="0.2">
      <c r="A12" s="13" t="s">
        <v>91</v>
      </c>
      <c r="B12" s="58"/>
      <c r="C12" s="10"/>
      <c r="D12" s="10"/>
      <c r="E12" s="10"/>
      <c r="F12" s="10"/>
      <c r="G12" s="10"/>
      <c r="H12" s="10"/>
      <c r="I12" s="10"/>
      <c r="J12" s="10"/>
      <c r="K12" s="10"/>
      <c r="L12" s="10"/>
      <c r="M12" s="10"/>
      <c r="N12" s="10"/>
      <c r="O12" s="10"/>
    </row>
    <row r="13" spans="1:15" x14ac:dyDescent="0.2">
      <c r="A13" s="13" t="s">
        <v>15</v>
      </c>
      <c r="B13" s="93">
        <f>B11-B12</f>
        <v>0</v>
      </c>
      <c r="C13" s="10"/>
      <c r="D13" s="10"/>
      <c r="E13" s="10"/>
      <c r="F13" s="10"/>
      <c r="G13" s="10"/>
      <c r="H13" s="10"/>
      <c r="I13" s="10"/>
      <c r="J13" s="10"/>
      <c r="K13" s="10"/>
      <c r="L13" s="10"/>
      <c r="M13" s="10"/>
      <c r="N13" s="10"/>
      <c r="O13" s="10"/>
    </row>
    <row r="14" spans="1:15" x14ac:dyDescent="0.2">
      <c r="A14" s="13" t="s">
        <v>4</v>
      </c>
      <c r="B14" s="93">
        <f>(B11+B12)*0.5</f>
        <v>0</v>
      </c>
      <c r="C14" s="10"/>
      <c r="D14" s="10"/>
      <c r="E14" s="10"/>
      <c r="F14" s="10"/>
      <c r="G14" s="10"/>
      <c r="H14" s="10"/>
      <c r="I14" s="10"/>
      <c r="J14" s="10"/>
      <c r="K14" s="10"/>
      <c r="L14" s="10"/>
      <c r="M14" s="10"/>
      <c r="N14" s="10"/>
      <c r="O14" s="10"/>
    </row>
    <row r="15" spans="1:15" x14ac:dyDescent="0.2">
      <c r="A15" s="13" t="s">
        <v>18</v>
      </c>
      <c r="B15" s="100"/>
      <c r="C15" s="10"/>
      <c r="D15" s="10"/>
      <c r="E15" s="10"/>
      <c r="F15" s="10"/>
      <c r="G15" s="10"/>
      <c r="H15" s="10"/>
      <c r="I15" s="10"/>
      <c r="J15" s="10"/>
      <c r="K15" s="10"/>
      <c r="L15" s="10"/>
      <c r="M15" s="10"/>
      <c r="N15" s="10"/>
      <c r="O15" s="10"/>
    </row>
    <row r="16" spans="1:15" x14ac:dyDescent="0.2">
      <c r="A16" s="13" t="s">
        <v>99</v>
      </c>
      <c r="B16" s="93" t="e">
        <f>B17/1000*B18/B21</f>
        <v>#DIV/0!</v>
      </c>
      <c r="C16" s="10"/>
      <c r="D16" s="10"/>
      <c r="E16" s="10"/>
      <c r="F16" s="10"/>
      <c r="G16" s="10"/>
      <c r="H16" s="10"/>
      <c r="I16" s="10"/>
      <c r="J16" s="10"/>
      <c r="K16" s="10"/>
      <c r="L16" s="10"/>
      <c r="M16" s="10"/>
      <c r="N16" s="10"/>
      <c r="O16" s="10"/>
    </row>
    <row r="17" spans="1:15" x14ac:dyDescent="0.2">
      <c r="A17" s="13" t="s">
        <v>92</v>
      </c>
      <c r="B17" s="99"/>
      <c r="C17" s="10"/>
      <c r="D17" s="10"/>
      <c r="E17" s="10"/>
      <c r="F17" s="10"/>
      <c r="G17" s="10"/>
      <c r="H17" s="10"/>
      <c r="I17" s="10"/>
      <c r="J17" s="10"/>
      <c r="K17" s="10"/>
      <c r="L17" s="10"/>
      <c r="M17" s="10"/>
      <c r="N17" s="10"/>
      <c r="O17" s="10"/>
    </row>
    <row r="18" spans="1:15" x14ac:dyDescent="0.2">
      <c r="A18" s="13" t="s">
        <v>26</v>
      </c>
      <c r="B18" s="100"/>
      <c r="C18" s="10"/>
      <c r="D18" s="10"/>
      <c r="E18" s="10"/>
      <c r="F18" s="10"/>
      <c r="G18" s="10"/>
      <c r="H18" s="10"/>
      <c r="I18" s="10"/>
      <c r="J18" s="10"/>
      <c r="K18" s="10"/>
      <c r="L18" s="10"/>
      <c r="M18" s="10"/>
      <c r="N18" s="10"/>
      <c r="O18" s="10"/>
    </row>
    <row r="19" spans="1:15" x14ac:dyDescent="0.2">
      <c r="A19" s="13" t="s">
        <v>19</v>
      </c>
      <c r="B19" s="101" t="e">
        <f>VLOOKUP(B8,Listes!A38:I45,9,FALSE)</f>
        <v>#N/A</v>
      </c>
      <c r="C19" s="10"/>
      <c r="D19" s="10"/>
      <c r="E19" s="10"/>
      <c r="F19" s="10"/>
      <c r="G19" s="10"/>
      <c r="H19" s="10"/>
      <c r="I19" s="10"/>
      <c r="J19" s="10"/>
      <c r="K19" s="10"/>
      <c r="L19" s="10"/>
      <c r="M19" s="10"/>
      <c r="N19" s="10"/>
      <c r="O19" s="10"/>
    </row>
    <row r="20" spans="1:15" x14ac:dyDescent="0.2">
      <c r="A20" s="27" t="s">
        <v>21</v>
      </c>
      <c r="B20" s="100"/>
      <c r="C20" s="10"/>
      <c r="D20" s="10"/>
      <c r="E20" s="10"/>
      <c r="F20" s="10"/>
      <c r="G20" s="10"/>
      <c r="H20" s="10"/>
      <c r="I20" s="10"/>
      <c r="J20" s="10"/>
      <c r="K20" s="10"/>
      <c r="L20" s="10"/>
      <c r="M20" s="10"/>
      <c r="N20" s="10"/>
      <c r="O20" s="10"/>
    </row>
    <row r="21" spans="1:15" x14ac:dyDescent="0.2">
      <c r="A21" s="27" t="s">
        <v>20</v>
      </c>
      <c r="B21" s="100"/>
      <c r="C21" s="10"/>
      <c r="D21" s="10"/>
      <c r="E21" s="10"/>
      <c r="F21" s="10"/>
      <c r="G21" s="10"/>
      <c r="H21" s="10"/>
      <c r="I21" s="10"/>
      <c r="J21" s="10"/>
      <c r="K21" s="10"/>
      <c r="L21" s="10"/>
      <c r="M21" s="10"/>
      <c r="N21" s="10"/>
      <c r="O21" s="10"/>
    </row>
    <row r="22" spans="1:15" x14ac:dyDescent="0.2">
      <c r="A22" s="29" t="s">
        <v>293</v>
      </c>
      <c r="B22" s="100"/>
      <c r="C22" s="10"/>
      <c r="D22" s="10"/>
      <c r="E22" s="10"/>
      <c r="F22" s="10"/>
      <c r="G22" s="10"/>
      <c r="H22" s="10"/>
      <c r="I22" s="10"/>
      <c r="J22" s="10"/>
      <c r="K22" s="10"/>
      <c r="L22" s="10"/>
      <c r="M22" s="10"/>
      <c r="N22" s="10"/>
      <c r="O22" s="10"/>
    </row>
    <row r="23" spans="1:15" hidden="1" x14ac:dyDescent="0.2">
      <c r="A23" s="13" t="s">
        <v>63</v>
      </c>
      <c r="B23" s="71" t="e">
        <f>VLOOKUP($B$7,Listes!$A$32:$H$37,2,FALSE)</f>
        <v>#N/A</v>
      </c>
      <c r="C23" s="10"/>
      <c r="D23" s="10"/>
      <c r="E23" s="10"/>
      <c r="F23" s="10"/>
      <c r="G23" s="10"/>
      <c r="H23" s="10"/>
      <c r="I23" s="10"/>
      <c r="J23" s="10"/>
      <c r="K23" s="10"/>
      <c r="L23" s="10"/>
      <c r="M23" s="10"/>
      <c r="N23" s="10"/>
      <c r="O23" s="10"/>
    </row>
    <row r="24" spans="1:15" hidden="1" x14ac:dyDescent="0.2">
      <c r="A24" s="13" t="s">
        <v>73</v>
      </c>
      <c r="B24" s="71" t="e">
        <f>VLOOKUP($B$7,Listes!$A$32:$H$37,4,FALSE)</f>
        <v>#N/A</v>
      </c>
      <c r="C24" s="10"/>
      <c r="D24" s="10"/>
      <c r="E24" s="10"/>
      <c r="F24" s="10"/>
      <c r="G24" s="10"/>
      <c r="H24" s="10"/>
      <c r="I24" s="10"/>
      <c r="J24" s="10"/>
      <c r="K24" s="10"/>
      <c r="L24" s="10"/>
      <c r="M24" s="10"/>
      <c r="N24" s="10"/>
      <c r="O24" s="10"/>
    </row>
    <row r="25" spans="1:15" hidden="1" x14ac:dyDescent="0.2">
      <c r="A25" s="13" t="s">
        <v>72</v>
      </c>
      <c r="B25" s="71" t="e">
        <f>VLOOKUP($B$7,Listes!$A$32:$H$37,5,FALSE)</f>
        <v>#N/A</v>
      </c>
      <c r="C25" s="10"/>
      <c r="D25" s="10"/>
      <c r="E25" s="10"/>
      <c r="F25" s="10"/>
      <c r="G25" s="10"/>
      <c r="H25" s="10"/>
      <c r="I25" s="10"/>
      <c r="J25" s="10"/>
      <c r="K25" s="10"/>
      <c r="L25" s="10"/>
      <c r="M25" s="10"/>
      <c r="N25" s="10"/>
      <c r="O25" s="10"/>
    </row>
    <row r="26" spans="1:15" hidden="1" x14ac:dyDescent="0.2">
      <c r="A26" s="13" t="s">
        <v>71</v>
      </c>
      <c r="B26" s="71" t="e">
        <f>VLOOKUP($B$7,Listes!$A$32:$H$37,6,FALSE)</f>
        <v>#N/A</v>
      </c>
      <c r="C26" s="10"/>
      <c r="D26" s="10"/>
      <c r="E26" s="10"/>
      <c r="F26" s="10"/>
      <c r="G26" s="10"/>
      <c r="H26" s="10"/>
      <c r="I26" s="10"/>
      <c r="J26" s="10"/>
      <c r="K26" s="10"/>
      <c r="L26" s="10"/>
      <c r="M26" s="10"/>
      <c r="N26" s="10"/>
      <c r="O26" s="10"/>
    </row>
    <row r="27" spans="1:15" hidden="1" x14ac:dyDescent="0.2">
      <c r="A27" s="13" t="s">
        <v>74</v>
      </c>
      <c r="B27" s="71" t="e">
        <f>VLOOKUP($B$7,Listes!$A$32:$H$37,7,FALSE)</f>
        <v>#N/A</v>
      </c>
      <c r="C27" s="10"/>
      <c r="D27" s="10"/>
      <c r="E27" s="10"/>
      <c r="F27" s="10"/>
      <c r="G27" s="10"/>
      <c r="H27" s="10"/>
      <c r="I27" s="10"/>
      <c r="J27" s="10"/>
      <c r="K27" s="10"/>
      <c r="L27" s="10"/>
      <c r="M27" s="10"/>
      <c r="N27" s="10"/>
      <c r="O27" s="10"/>
    </row>
    <row r="28" spans="1:15" hidden="1" x14ac:dyDescent="0.2">
      <c r="A28" s="13" t="s">
        <v>75</v>
      </c>
      <c r="B28" s="71" t="e">
        <f>VLOOKUP($B$7,Listes!$A$32:$H$37,8,FALSE)</f>
        <v>#N/A</v>
      </c>
      <c r="C28" s="10"/>
      <c r="D28" s="10"/>
      <c r="E28" s="10"/>
      <c r="F28" s="10"/>
      <c r="G28" s="10"/>
      <c r="H28" s="10"/>
      <c r="I28" s="10"/>
      <c r="J28" s="10"/>
      <c r="K28" s="10"/>
      <c r="L28" s="10"/>
      <c r="M28" s="10"/>
      <c r="N28" s="10"/>
      <c r="O28" s="10"/>
    </row>
    <row r="29" spans="1:15" hidden="1" x14ac:dyDescent="0.2">
      <c r="A29" s="13" t="s">
        <v>93</v>
      </c>
      <c r="B29" s="71" t="e">
        <f>VLOOKUP($B$8,Listes!$A$38:$H$45,2,FALSE)</f>
        <v>#N/A</v>
      </c>
      <c r="C29" s="10"/>
      <c r="D29" s="10"/>
      <c r="E29" s="10"/>
      <c r="F29" s="10"/>
      <c r="G29" s="10"/>
      <c r="H29" s="10"/>
      <c r="I29" s="10"/>
      <c r="J29" s="10"/>
      <c r="K29" s="10"/>
      <c r="L29" s="10"/>
      <c r="M29" s="10"/>
      <c r="N29" s="10"/>
      <c r="O29" s="10"/>
    </row>
    <row r="30" spans="1:15" hidden="1" x14ac:dyDescent="0.2">
      <c r="A30" s="13" t="s">
        <v>94</v>
      </c>
      <c r="B30" s="71" t="e">
        <f>VLOOKUP($B$8,Listes!$A$38:$H$45,4,FALSE)</f>
        <v>#N/A</v>
      </c>
      <c r="C30" s="10"/>
      <c r="D30" s="10"/>
      <c r="E30" s="10"/>
      <c r="F30" s="10"/>
      <c r="G30" s="10"/>
      <c r="H30" s="10"/>
      <c r="I30" s="10"/>
      <c r="J30" s="10"/>
      <c r="K30" s="10"/>
      <c r="L30" s="10"/>
      <c r="M30" s="10"/>
      <c r="N30" s="10"/>
      <c r="O30" s="10"/>
    </row>
    <row r="31" spans="1:15" hidden="1" x14ac:dyDescent="0.2">
      <c r="A31" s="13" t="s">
        <v>95</v>
      </c>
      <c r="B31" s="71" t="e">
        <f>VLOOKUP($B$8,Listes!$A$38:$H$45,5,FALSE)</f>
        <v>#N/A</v>
      </c>
      <c r="C31" s="10"/>
      <c r="D31" s="10"/>
      <c r="E31" s="10"/>
      <c r="F31" s="10"/>
      <c r="G31" s="10"/>
      <c r="H31" s="10"/>
      <c r="I31" s="10"/>
      <c r="J31" s="10"/>
      <c r="K31" s="10"/>
      <c r="L31" s="10"/>
      <c r="M31" s="10"/>
      <c r="N31" s="10"/>
      <c r="O31" s="10"/>
    </row>
    <row r="32" spans="1:15" hidden="1" x14ac:dyDescent="0.2">
      <c r="A32" s="13" t="s">
        <v>96</v>
      </c>
      <c r="B32" s="71" t="e">
        <f>VLOOKUP($B$8,Listes!$A$38:$H$45,6,FALSE)</f>
        <v>#N/A</v>
      </c>
      <c r="C32" s="10"/>
      <c r="D32" s="10"/>
      <c r="E32" s="10"/>
      <c r="F32" s="10"/>
      <c r="G32" s="10"/>
      <c r="H32" s="10"/>
      <c r="I32" s="10"/>
      <c r="J32" s="10"/>
      <c r="K32" s="10"/>
      <c r="L32" s="10"/>
      <c r="M32" s="10"/>
      <c r="N32" s="10"/>
      <c r="O32" s="10"/>
    </row>
    <row r="33" spans="1:15" hidden="1" x14ac:dyDescent="0.2">
      <c r="A33" s="13" t="s">
        <v>97</v>
      </c>
      <c r="B33" s="71" t="e">
        <f>VLOOKUP($B$8,Listes!$A$38:$H$45,7,FALSE)</f>
        <v>#N/A</v>
      </c>
      <c r="C33" s="10"/>
      <c r="D33" s="10"/>
      <c r="E33" s="10"/>
      <c r="F33" s="10"/>
      <c r="G33" s="10"/>
      <c r="H33" s="10"/>
      <c r="I33" s="10"/>
      <c r="J33" s="10"/>
      <c r="K33" s="10"/>
      <c r="L33" s="10"/>
      <c r="M33" s="10"/>
      <c r="N33" s="10"/>
      <c r="O33" s="10"/>
    </row>
    <row r="34" spans="1:15" ht="13.5" hidden="1" thickBot="1" x14ac:dyDescent="0.25">
      <c r="A34" s="14" t="s">
        <v>98</v>
      </c>
      <c r="B34" s="80" t="e">
        <f>VLOOKUP($B$8,Listes!$A$38:$H$45,8,FALSE)</f>
        <v>#N/A</v>
      </c>
      <c r="C34" s="10"/>
      <c r="D34" s="10"/>
      <c r="E34" s="10"/>
      <c r="F34" s="10"/>
      <c r="G34" s="10"/>
      <c r="H34" s="10"/>
      <c r="I34" s="10"/>
      <c r="J34" s="10"/>
      <c r="K34" s="10"/>
      <c r="L34" s="10"/>
      <c r="M34" s="10"/>
      <c r="N34" s="10"/>
      <c r="O34" s="10"/>
    </row>
    <row r="35" spans="1:15" ht="13.5" thickBot="1" x14ac:dyDescent="0.25">
      <c r="A35" s="11"/>
      <c r="B35" s="79"/>
      <c r="C35" s="10"/>
      <c r="D35" s="10"/>
      <c r="E35" s="10"/>
      <c r="F35" s="10"/>
      <c r="G35" s="10"/>
      <c r="H35" s="10"/>
      <c r="I35" s="10"/>
      <c r="J35" s="10"/>
      <c r="K35" s="10"/>
      <c r="L35" s="10"/>
      <c r="M35" s="10"/>
      <c r="N35" s="10"/>
      <c r="O35" s="10"/>
    </row>
    <row r="36" spans="1:15" x14ac:dyDescent="0.2">
      <c r="A36" s="25" t="s">
        <v>64</v>
      </c>
      <c r="B36" s="96" t="s">
        <v>62</v>
      </c>
      <c r="C36" s="10"/>
      <c r="D36" s="10"/>
      <c r="E36" s="10"/>
      <c r="F36" s="10"/>
      <c r="G36" s="10"/>
      <c r="H36" s="10"/>
      <c r="I36" s="10"/>
      <c r="J36" s="10"/>
      <c r="K36" s="10"/>
      <c r="L36" s="10"/>
      <c r="M36" s="10"/>
      <c r="N36" s="10"/>
      <c r="O36" s="10"/>
    </row>
    <row r="37" spans="1:15" x14ac:dyDescent="0.2">
      <c r="A37" s="13" t="s">
        <v>65</v>
      </c>
      <c r="B37" s="94" t="e">
        <f>'Alimentation Pondeuse et Repro'!C10</f>
        <v>#DIV/0!</v>
      </c>
      <c r="C37" s="10"/>
      <c r="D37" s="10"/>
      <c r="E37" s="10"/>
      <c r="F37" s="10"/>
      <c r="G37" s="10"/>
      <c r="H37" s="10"/>
      <c r="I37" s="10"/>
      <c r="J37" s="10"/>
      <c r="K37" s="10"/>
      <c r="L37" s="10"/>
      <c r="M37" s="10"/>
      <c r="N37" s="10"/>
      <c r="O37" s="10"/>
    </row>
    <row r="38" spans="1:15" x14ac:dyDescent="0.2">
      <c r="A38" s="13" t="s">
        <v>66</v>
      </c>
      <c r="B38" s="94" t="e">
        <f>'Alimentation Pondeuse et Repro'!D10</f>
        <v>#DIV/0!</v>
      </c>
      <c r="C38" s="10"/>
      <c r="D38" s="10"/>
      <c r="E38" s="10"/>
      <c r="F38" s="10"/>
      <c r="G38" s="10"/>
      <c r="H38" s="10"/>
      <c r="I38" s="10"/>
      <c r="J38" s="10"/>
      <c r="K38" s="10"/>
      <c r="L38" s="10"/>
      <c r="M38" s="10"/>
      <c r="N38" s="10"/>
      <c r="O38" s="10"/>
    </row>
    <row r="39" spans="1:15" x14ac:dyDescent="0.2">
      <c r="A39" s="13" t="s">
        <v>67</v>
      </c>
      <c r="B39" s="94" t="e">
        <f>'Alimentation Pondeuse et Repro'!E10</f>
        <v>#DIV/0!</v>
      </c>
      <c r="C39" s="10"/>
      <c r="D39" s="10"/>
      <c r="E39" s="10"/>
      <c r="F39" s="10"/>
      <c r="H39" s="10"/>
      <c r="I39" s="10"/>
      <c r="J39" s="10"/>
      <c r="K39" s="10"/>
      <c r="L39" s="10"/>
      <c r="M39" s="10"/>
      <c r="N39" s="10"/>
      <c r="O39" s="10"/>
    </row>
    <row r="40" spans="1:15" x14ac:dyDescent="0.2">
      <c r="A40" s="13" t="s">
        <v>68</v>
      </c>
      <c r="B40" s="94" t="e">
        <f>'Alimentation Pondeuse et Repro'!F10</f>
        <v>#DIV/0!</v>
      </c>
      <c r="C40" s="10"/>
      <c r="D40" s="10"/>
      <c r="E40" s="10"/>
      <c r="F40" s="10"/>
      <c r="G40" s="10"/>
      <c r="H40" s="10"/>
      <c r="I40" s="10"/>
      <c r="J40" s="10"/>
      <c r="K40" s="10"/>
      <c r="L40" s="10"/>
      <c r="M40" s="10"/>
      <c r="N40" s="10"/>
      <c r="O40" s="10"/>
    </row>
    <row r="41" spans="1:15" x14ac:dyDescent="0.2">
      <c r="A41" s="13" t="s">
        <v>69</v>
      </c>
      <c r="B41" s="94" t="e">
        <f>'Alimentation Pondeuse et Repro'!G10</f>
        <v>#DIV/0!</v>
      </c>
      <c r="C41" s="10"/>
      <c r="D41" s="10"/>
      <c r="E41" s="10"/>
      <c r="F41" s="10"/>
      <c r="G41" s="10"/>
      <c r="H41" s="10"/>
      <c r="I41" s="10"/>
      <c r="J41" s="10"/>
      <c r="K41" s="10"/>
      <c r="L41" s="10"/>
      <c r="M41" s="10"/>
      <c r="N41" s="10"/>
      <c r="O41" s="10"/>
    </row>
    <row r="42" spans="1:15" ht="13.5" thickBot="1" x14ac:dyDescent="0.25">
      <c r="A42" s="14" t="s">
        <v>123</v>
      </c>
      <c r="B42" s="95" t="e">
        <f>'Alimentation Pondeuse et Repro'!H10</f>
        <v>#DIV/0!</v>
      </c>
      <c r="C42" s="10"/>
      <c r="D42" s="10"/>
      <c r="E42" s="10"/>
      <c r="F42" s="10"/>
      <c r="G42" s="10"/>
      <c r="H42" s="10"/>
      <c r="I42" s="10"/>
      <c r="J42" s="10"/>
      <c r="K42" s="10"/>
      <c r="L42" s="10"/>
      <c r="M42" s="10"/>
      <c r="N42" s="10"/>
      <c r="O42" s="10"/>
    </row>
    <row r="43" spans="1:15" ht="13.5" thickBot="1" x14ac:dyDescent="0.25">
      <c r="A43" s="11"/>
      <c r="C43" s="10"/>
      <c r="D43" s="10"/>
      <c r="E43" s="10"/>
      <c r="F43" s="10"/>
      <c r="G43" s="10"/>
      <c r="H43" s="10"/>
      <c r="I43" s="10"/>
      <c r="J43" s="10"/>
      <c r="K43" s="10"/>
      <c r="L43" s="10"/>
      <c r="M43" s="10"/>
      <c r="N43" s="10"/>
      <c r="O43" s="10"/>
    </row>
    <row r="44" spans="1:15" ht="25.5" x14ac:dyDescent="0.2">
      <c r="A44" s="194" t="s">
        <v>210</v>
      </c>
      <c r="B44" s="195" t="s">
        <v>70</v>
      </c>
      <c r="C44" s="196" t="s">
        <v>101</v>
      </c>
      <c r="D44" s="196" t="s">
        <v>102</v>
      </c>
      <c r="E44" s="196" t="s">
        <v>103</v>
      </c>
      <c r="F44" s="196" t="s">
        <v>100</v>
      </c>
      <c r="G44" s="197" t="s">
        <v>212</v>
      </c>
      <c r="H44" s="10"/>
      <c r="I44" s="10"/>
      <c r="J44" s="10"/>
      <c r="K44" s="10"/>
      <c r="L44" s="10"/>
      <c r="M44" s="10"/>
      <c r="N44" s="10"/>
      <c r="O44" s="10"/>
    </row>
    <row r="45" spans="1:15" x14ac:dyDescent="0.2">
      <c r="A45" s="73" t="s">
        <v>2</v>
      </c>
      <c r="B45" s="81" t="e">
        <f>F45-C45-D45-E45</f>
        <v>#DIV/0!</v>
      </c>
      <c r="C45" s="82" t="e">
        <f>B11*B23/625</f>
        <v>#N/A</v>
      </c>
      <c r="D45" s="82" t="e">
        <f>B21*B29/625</f>
        <v>#N/A</v>
      </c>
      <c r="E45" s="82" t="e">
        <f>B15/100*B14*B23/625</f>
        <v>#N/A</v>
      </c>
      <c r="F45" s="82" t="e">
        <f>B17/1000*B18*B37/625</f>
        <v>#DIV/0!</v>
      </c>
      <c r="G45" s="83" t="e">
        <f t="shared" ref="G45:G50" si="0">B45*365/$B$18</f>
        <v>#DIV/0!</v>
      </c>
      <c r="H45" s="10"/>
      <c r="I45" s="10"/>
      <c r="J45" s="10"/>
      <c r="K45" s="10"/>
      <c r="L45" s="10"/>
      <c r="M45" s="10"/>
      <c r="N45" s="10"/>
      <c r="O45" s="10"/>
    </row>
    <row r="46" spans="1:15" x14ac:dyDescent="0.2">
      <c r="A46" s="73" t="s">
        <v>3</v>
      </c>
      <c r="B46" s="81" t="e">
        <f>F46-C46-D46-E46</f>
        <v>#DIV/0!</v>
      </c>
      <c r="C46" s="82" t="e">
        <f>B11*B24/1000*2.29</f>
        <v>#N/A</v>
      </c>
      <c r="D46" s="82" t="e">
        <f>B21*B30/1000*2.29</f>
        <v>#N/A</v>
      </c>
      <c r="E46" s="82" t="e">
        <f>B15/100*B14*B24/1000*2.29</f>
        <v>#N/A</v>
      </c>
      <c r="F46" s="82" t="e">
        <f>B17/1000*B18*B38/1000*2.29</f>
        <v>#DIV/0!</v>
      </c>
      <c r="G46" s="83" t="e">
        <f t="shared" si="0"/>
        <v>#DIV/0!</v>
      </c>
      <c r="H46" s="10"/>
      <c r="I46" s="10"/>
      <c r="J46" s="10"/>
      <c r="K46" s="10"/>
      <c r="L46" s="10"/>
      <c r="M46" s="10"/>
      <c r="N46" s="10"/>
      <c r="O46" s="10"/>
    </row>
    <row r="47" spans="1:15" x14ac:dyDescent="0.2">
      <c r="A47" s="73" t="s">
        <v>5</v>
      </c>
      <c r="B47" s="81" t="e">
        <f>F47-C47-D47-E47</f>
        <v>#DIV/0!</v>
      </c>
      <c r="C47" s="82" t="e">
        <f>B11*B24/1000*1.21</f>
        <v>#N/A</v>
      </c>
      <c r="D47" s="82" t="e">
        <f>B21*B30/1000*1.21</f>
        <v>#N/A</v>
      </c>
      <c r="E47" s="82" t="e">
        <f>B15/100*B14*B25/1000*1.21</f>
        <v>#N/A</v>
      </c>
      <c r="F47" s="82" t="e">
        <f>B17/1000*B18*B39/1000*1.21</f>
        <v>#DIV/0!</v>
      </c>
      <c r="G47" s="83" t="e">
        <f t="shared" si="0"/>
        <v>#DIV/0!</v>
      </c>
      <c r="H47" s="10"/>
      <c r="I47" s="10"/>
      <c r="J47" s="10"/>
      <c r="K47" s="10"/>
      <c r="L47" s="10"/>
      <c r="M47" s="10"/>
      <c r="N47" s="10"/>
      <c r="O47" s="10"/>
    </row>
    <row r="48" spans="1:15" x14ac:dyDescent="0.2">
      <c r="A48" s="73" t="s">
        <v>6</v>
      </c>
      <c r="B48" s="81" t="e">
        <f>F48-C48-D48-E48</f>
        <v>#DIV/0!</v>
      </c>
      <c r="C48" s="82" t="e">
        <f>B11*B26/1000*1.39</f>
        <v>#N/A</v>
      </c>
      <c r="D48" s="82" t="e">
        <f>B21*B32/1000*1.39</f>
        <v>#N/A</v>
      </c>
      <c r="E48" s="82" t="e">
        <f>B15/100*B14*B26/1000*1.39</f>
        <v>#N/A</v>
      </c>
      <c r="F48" s="82" t="e">
        <f>B17/1000*B18*B40/1000*1.39</f>
        <v>#DIV/0!</v>
      </c>
      <c r="G48" s="83" t="e">
        <f t="shared" si="0"/>
        <v>#DIV/0!</v>
      </c>
      <c r="H48" s="10"/>
      <c r="I48" s="10"/>
      <c r="J48" s="10"/>
      <c r="K48" s="10"/>
      <c r="L48" s="10"/>
      <c r="M48" s="10"/>
      <c r="N48" s="10"/>
      <c r="O48" s="10"/>
    </row>
    <row r="49" spans="1:15" x14ac:dyDescent="0.2">
      <c r="A49" s="73" t="s">
        <v>7</v>
      </c>
      <c r="B49" s="81" t="e">
        <f t="shared" ref="B49:B50" si="1">F49-C49-D49-E49</f>
        <v>#DIV/0!</v>
      </c>
      <c r="C49" s="82" t="e">
        <f>C11*B27/1000000</f>
        <v>#N/A</v>
      </c>
      <c r="D49" s="82" t="e">
        <f>B21*B33/1000000</f>
        <v>#N/A</v>
      </c>
      <c r="E49" s="82" t="e">
        <f>B15/100*B14*B27/1000000</f>
        <v>#N/A</v>
      </c>
      <c r="F49" s="82" t="e">
        <f>B17/1000*B18*B41/1000000</f>
        <v>#DIV/0!</v>
      </c>
      <c r="G49" s="83" t="e">
        <f t="shared" si="0"/>
        <v>#DIV/0!</v>
      </c>
      <c r="H49" s="10"/>
      <c r="I49" s="10"/>
      <c r="J49" s="10"/>
      <c r="K49" s="10"/>
      <c r="L49" s="10"/>
      <c r="M49" s="10"/>
      <c r="N49" s="10"/>
      <c r="O49" s="10"/>
    </row>
    <row r="50" spans="1:15" ht="13.5" thickBot="1" x14ac:dyDescent="0.25">
      <c r="A50" s="74" t="s">
        <v>9</v>
      </c>
      <c r="B50" s="84" t="e">
        <f t="shared" si="1"/>
        <v>#DIV/0!</v>
      </c>
      <c r="C50" s="85" t="e">
        <f>B11*B28/1000</f>
        <v>#N/A</v>
      </c>
      <c r="D50" s="85" t="e">
        <f>B21*B34/1000</f>
        <v>#N/A</v>
      </c>
      <c r="E50" s="85" t="e">
        <f>B15/100*B14*B28/1000</f>
        <v>#N/A</v>
      </c>
      <c r="F50" s="85" t="e">
        <f>B17/1000*B18*B42/1000000</f>
        <v>#DIV/0!</v>
      </c>
      <c r="G50" s="86" t="e">
        <f t="shared" si="0"/>
        <v>#DIV/0!</v>
      </c>
      <c r="H50" s="10"/>
      <c r="I50" s="10"/>
      <c r="J50" s="10"/>
      <c r="K50" s="10"/>
      <c r="L50" s="10"/>
      <c r="M50" s="10"/>
      <c r="N50" s="10"/>
      <c r="O50" s="10"/>
    </row>
    <row r="51" spans="1:15" ht="13.5" thickBot="1" x14ac:dyDescent="0.25">
      <c r="A51" s="10"/>
      <c r="B51" s="79"/>
      <c r="C51" s="79"/>
      <c r="D51" s="79"/>
      <c r="E51" s="79"/>
      <c r="F51" s="79"/>
      <c r="G51" s="79"/>
      <c r="H51" s="10"/>
      <c r="I51" s="10"/>
      <c r="J51" s="10"/>
      <c r="K51" s="10"/>
      <c r="L51" s="10"/>
      <c r="M51" s="10"/>
      <c r="N51" s="10"/>
      <c r="O51" s="10"/>
    </row>
    <row r="52" spans="1:15" x14ac:dyDescent="0.2">
      <c r="A52" s="188" t="s">
        <v>152</v>
      </c>
      <c r="B52" s="52" t="s">
        <v>175</v>
      </c>
      <c r="C52" s="78"/>
      <c r="E52" s="78"/>
      <c r="F52" s="78"/>
      <c r="G52" s="53" t="s">
        <v>176</v>
      </c>
      <c r="H52" s="10"/>
      <c r="I52" s="10"/>
      <c r="J52" s="10"/>
      <c r="K52" s="10"/>
      <c r="L52" s="10"/>
      <c r="M52" s="10"/>
      <c r="N52" s="10"/>
      <c r="O52" s="10"/>
    </row>
    <row r="53" spans="1:15" x14ac:dyDescent="0.2">
      <c r="A53" s="29" t="s">
        <v>153</v>
      </c>
      <c r="B53" s="57"/>
      <c r="C53" s="150"/>
      <c r="D53" s="150"/>
      <c r="E53" s="150"/>
      <c r="F53" s="150"/>
      <c r="G53" s="58"/>
      <c r="H53" s="10"/>
      <c r="I53" s="10"/>
      <c r="J53" s="10"/>
      <c r="K53" s="10"/>
      <c r="L53" s="10"/>
      <c r="M53" s="10"/>
      <c r="N53" s="10"/>
      <c r="O53" s="10"/>
    </row>
    <row r="54" spans="1:15" ht="13.5" thickBot="1" x14ac:dyDescent="0.25">
      <c r="A54" s="54" t="s">
        <v>174</v>
      </c>
      <c r="B54" s="102"/>
      <c r="C54" s="150"/>
      <c r="D54" s="150"/>
      <c r="E54" s="150"/>
      <c r="F54" s="150"/>
      <c r="G54" s="98"/>
      <c r="H54" s="10"/>
      <c r="I54" s="10"/>
      <c r="J54" s="10"/>
      <c r="K54" s="10"/>
      <c r="L54" s="10"/>
      <c r="M54" s="10"/>
      <c r="N54" s="10"/>
      <c r="O54" s="10"/>
    </row>
    <row r="55" spans="1:15" ht="13.5" thickBot="1" x14ac:dyDescent="0.25">
      <c r="B55" s="78"/>
      <c r="C55" s="78"/>
      <c r="D55" s="78"/>
      <c r="E55" s="78"/>
      <c r="F55" s="78"/>
      <c r="G55" s="79"/>
      <c r="H55" s="10"/>
      <c r="I55" s="10"/>
      <c r="J55" s="10"/>
      <c r="K55" s="10"/>
      <c r="L55" s="10"/>
      <c r="M55" s="10"/>
      <c r="N55" s="10"/>
      <c r="O55" s="10"/>
    </row>
    <row r="56" spans="1:15" x14ac:dyDescent="0.2">
      <c r="A56" s="25" t="s">
        <v>270</v>
      </c>
      <c r="B56" s="26"/>
      <c r="C56" s="78"/>
      <c r="D56" s="78"/>
      <c r="E56" s="78"/>
      <c r="F56" s="78"/>
      <c r="G56" s="79"/>
      <c r="H56" s="10"/>
      <c r="I56" s="10"/>
      <c r="J56" s="10"/>
      <c r="K56" s="10"/>
      <c r="L56" s="10"/>
      <c r="M56" s="10"/>
      <c r="N56" s="10"/>
      <c r="O56" s="10"/>
    </row>
    <row r="57" spans="1:15" x14ac:dyDescent="0.2">
      <c r="A57" s="27" t="s">
        <v>271</v>
      </c>
      <c r="B57" s="58"/>
      <c r="C57" s="78"/>
      <c r="D57" s="78"/>
      <c r="E57" s="78"/>
      <c r="F57" s="78"/>
      <c r="G57" s="79"/>
      <c r="H57" s="10"/>
      <c r="I57" s="10"/>
      <c r="J57" s="10"/>
      <c r="K57" s="10"/>
      <c r="L57" s="10"/>
      <c r="M57" s="10"/>
      <c r="N57" s="10"/>
      <c r="O57" s="10"/>
    </row>
    <row r="58" spans="1:15" x14ac:dyDescent="0.2">
      <c r="A58" s="27" t="s">
        <v>272</v>
      </c>
      <c r="B58" s="71">
        <f>100-B57</f>
        <v>100</v>
      </c>
      <c r="C58" s="78"/>
      <c r="D58" s="78"/>
      <c r="E58" s="78"/>
      <c r="F58" s="78"/>
      <c r="G58" s="79"/>
      <c r="H58" s="10"/>
      <c r="I58" s="10"/>
      <c r="J58" s="10"/>
      <c r="K58" s="10"/>
      <c r="L58" s="10"/>
      <c r="M58" s="10"/>
      <c r="N58" s="10"/>
      <c r="O58" s="10"/>
    </row>
    <row r="59" spans="1:15" ht="13.5" thickBot="1" x14ac:dyDescent="0.25">
      <c r="A59" s="28" t="s">
        <v>273</v>
      </c>
      <c r="B59" s="60"/>
      <c r="C59" s="78"/>
      <c r="D59" s="78"/>
      <c r="E59" s="78"/>
      <c r="F59" s="78"/>
      <c r="G59" s="79"/>
      <c r="H59" s="10"/>
      <c r="I59" s="10"/>
      <c r="J59" s="10"/>
      <c r="K59" s="10"/>
      <c r="L59" s="10"/>
      <c r="M59" s="10"/>
      <c r="N59" s="10"/>
      <c r="O59" s="10"/>
    </row>
    <row r="60" spans="1:15" ht="13.5" thickBot="1" x14ac:dyDescent="0.25">
      <c r="A60" s="10"/>
      <c r="B60" s="79"/>
      <c r="C60" s="79"/>
      <c r="D60" s="79"/>
      <c r="E60" s="79"/>
      <c r="F60" s="79"/>
      <c r="G60" s="79"/>
      <c r="H60" s="10"/>
      <c r="I60" s="10"/>
      <c r="J60" s="10"/>
      <c r="K60" s="10"/>
      <c r="L60" s="10"/>
      <c r="M60" s="10"/>
      <c r="N60" s="10"/>
      <c r="O60" s="10"/>
    </row>
    <row r="61" spans="1:15" x14ac:dyDescent="0.2">
      <c r="A61" s="25" t="s">
        <v>88</v>
      </c>
      <c r="B61" s="103" t="s">
        <v>209</v>
      </c>
      <c r="C61" s="89" t="s">
        <v>172</v>
      </c>
      <c r="D61" s="88" t="s">
        <v>89</v>
      </c>
      <c r="E61" s="88" t="s">
        <v>126</v>
      </c>
      <c r="F61" s="88" t="s">
        <v>127</v>
      </c>
      <c r="G61" s="87" t="s">
        <v>211</v>
      </c>
      <c r="H61" s="10"/>
      <c r="I61" s="10"/>
      <c r="J61" s="10"/>
      <c r="K61" s="10"/>
      <c r="L61" s="10"/>
      <c r="M61" s="10"/>
      <c r="N61" s="10"/>
      <c r="O61" s="10"/>
    </row>
    <row r="62" spans="1:15" x14ac:dyDescent="0.2">
      <c r="A62" s="73" t="s">
        <v>2</v>
      </c>
      <c r="B62" s="90" t="e">
        <f t="shared" ref="B62:B67" si="2">B45+C62-D62-E62-F62</f>
        <v>#DIV/0!</v>
      </c>
      <c r="C62" s="81">
        <f>IF(ISBLANK(B53),0,(VLOOKUP($B$53,Listes!$L$12:$T$16,5,FALSE)*$B$54/$B$22)/1000)+IF(ISBLANK(G53),0,(VLOOKUP($G$53,Listes!$L$2:$T$16,5,FALSE)*$G$54/$B$22)/1000)</f>
        <v>0</v>
      </c>
      <c r="D62" s="82" t="e">
        <f>B45*VLOOKUP(B59,Listes!L1:O7,2,FALSE)/100</f>
        <v>#DIV/0!</v>
      </c>
      <c r="E62" s="82" t="e">
        <f>(B45-D62)*VLOOKUP(B59,Listes!L1:O7,3,FALSE)/100</f>
        <v>#DIV/0!</v>
      </c>
      <c r="F62" s="82" t="e">
        <f>(F45-D62-E62)*VLOOKUP(B59,Listes!L1:O7,4,FALSE)/100</f>
        <v>#DIV/0!</v>
      </c>
      <c r="G62" s="83" t="e">
        <f t="shared" ref="G62:G67" si="3">B62*365/$B$18</f>
        <v>#DIV/0!</v>
      </c>
      <c r="H62" s="10"/>
      <c r="I62" s="10"/>
      <c r="J62" s="10"/>
      <c r="K62" s="10"/>
      <c r="L62" s="10"/>
      <c r="M62" s="10"/>
      <c r="N62" s="10"/>
      <c r="O62" s="10"/>
    </row>
    <row r="63" spans="1:15" x14ac:dyDescent="0.2">
      <c r="A63" s="73" t="s">
        <v>3</v>
      </c>
      <c r="B63" s="90" t="e">
        <f t="shared" si="2"/>
        <v>#DIV/0!</v>
      </c>
      <c r="C63" s="81">
        <f>IF(ISBLANK(B53),0,(VLOOKUP($B$53,Listes!$L$12:$T$16,6,FALSE)*$B$54/$B$22)/1000)+IF(ISBLANK(G53),0,(VLOOKUP($G$53,Listes!$L$2:$T$16,6,FALSE)*$G$54/$B$22)/1000)*2.29</f>
        <v>0</v>
      </c>
      <c r="D63" s="6">
        <v>0</v>
      </c>
      <c r="E63" s="6">
        <v>0</v>
      </c>
      <c r="F63" s="6">
        <v>0</v>
      </c>
      <c r="G63" s="83" t="e">
        <f t="shared" si="3"/>
        <v>#DIV/0!</v>
      </c>
      <c r="H63" s="10"/>
      <c r="I63" s="10"/>
      <c r="J63" s="10"/>
      <c r="K63" s="10"/>
      <c r="L63" s="10"/>
      <c r="M63" s="10"/>
      <c r="N63" s="10"/>
      <c r="O63" s="10"/>
    </row>
    <row r="64" spans="1:15" x14ac:dyDescent="0.2">
      <c r="A64" s="73" t="s">
        <v>5</v>
      </c>
      <c r="B64" s="90" t="e">
        <f t="shared" si="2"/>
        <v>#DIV/0!</v>
      </c>
      <c r="C64" s="81">
        <f>IF(ISBLANK(B53),0,(VLOOKUP($B$53,Listes!$L$12:$T$16,7,FALSE)*$B$54/$B$22)/1000)+IF(ISBLANK(G53),0,(VLOOKUP($G$53,Listes!$L$2:$T$16,7,FALSE)*$G$54/$B$22)/1000)*1.21</f>
        <v>0</v>
      </c>
      <c r="D64" s="6">
        <v>0</v>
      </c>
      <c r="E64" s="6">
        <v>0</v>
      </c>
      <c r="F64" s="6">
        <v>0</v>
      </c>
      <c r="G64" s="83" t="e">
        <f t="shared" si="3"/>
        <v>#DIV/0!</v>
      </c>
      <c r="H64" s="10"/>
      <c r="I64" s="10"/>
      <c r="J64" s="10"/>
      <c r="K64" s="10"/>
      <c r="L64" s="10"/>
      <c r="M64" s="10"/>
      <c r="N64" s="10"/>
      <c r="O64" s="10"/>
    </row>
    <row r="65" spans="1:15" x14ac:dyDescent="0.2">
      <c r="A65" s="73" t="s">
        <v>6</v>
      </c>
      <c r="B65" s="90" t="e">
        <f t="shared" si="2"/>
        <v>#DIV/0!</v>
      </c>
      <c r="C65" s="82">
        <v>0</v>
      </c>
      <c r="D65" s="6">
        <v>0</v>
      </c>
      <c r="E65" s="6">
        <v>0</v>
      </c>
      <c r="F65" s="6">
        <v>0</v>
      </c>
      <c r="G65" s="83" t="e">
        <f>B65*365/$B$18</f>
        <v>#DIV/0!</v>
      </c>
      <c r="H65" s="10"/>
      <c r="I65" s="10"/>
      <c r="J65" s="10"/>
      <c r="K65" s="10"/>
      <c r="L65" s="10"/>
      <c r="M65" s="10"/>
      <c r="N65" s="10"/>
      <c r="O65" s="10"/>
    </row>
    <row r="66" spans="1:15" x14ac:dyDescent="0.2">
      <c r="A66" s="73" t="s">
        <v>7</v>
      </c>
      <c r="B66" s="90" t="e">
        <f t="shared" si="2"/>
        <v>#DIV/0!</v>
      </c>
      <c r="C66" s="82">
        <v>0</v>
      </c>
      <c r="D66" s="6">
        <v>0</v>
      </c>
      <c r="E66" s="6">
        <v>0</v>
      </c>
      <c r="F66" s="6">
        <v>0</v>
      </c>
      <c r="G66" s="83" t="e">
        <f t="shared" si="3"/>
        <v>#DIV/0!</v>
      </c>
      <c r="H66" s="10"/>
      <c r="I66" s="10"/>
      <c r="J66" s="10"/>
      <c r="K66" s="10"/>
      <c r="L66" s="10"/>
      <c r="M66" s="10"/>
      <c r="N66" s="10"/>
      <c r="O66" s="10"/>
    </row>
    <row r="67" spans="1:15" ht="13.5" thickBot="1" x14ac:dyDescent="0.25">
      <c r="A67" s="74" t="s">
        <v>9</v>
      </c>
      <c r="B67" s="91" t="e">
        <f t="shared" si="2"/>
        <v>#DIV/0!</v>
      </c>
      <c r="C67" s="92">
        <v>0</v>
      </c>
      <c r="D67" s="92">
        <v>0</v>
      </c>
      <c r="E67" s="92">
        <v>0</v>
      </c>
      <c r="F67" s="92">
        <v>0</v>
      </c>
      <c r="G67" s="86" t="e">
        <f t="shared" si="3"/>
        <v>#DIV/0!</v>
      </c>
      <c r="I67" s="10"/>
      <c r="J67" s="10"/>
      <c r="K67" s="10"/>
      <c r="L67" s="10"/>
      <c r="M67" s="10"/>
      <c r="N67" s="10"/>
      <c r="O67" s="10"/>
    </row>
    <row r="68" spans="1:15" x14ac:dyDescent="0.2">
      <c r="A68" s="10"/>
      <c r="B68" s="10"/>
      <c r="C68" s="10"/>
      <c r="D68" s="10"/>
      <c r="E68" s="10"/>
      <c r="F68" s="10"/>
      <c r="G68" s="10"/>
      <c r="H68" s="10"/>
      <c r="I68" s="10"/>
      <c r="J68" s="10"/>
      <c r="K68" s="10"/>
      <c r="L68" s="10"/>
      <c r="M68" s="10"/>
      <c r="N68" s="10"/>
      <c r="O68" s="10"/>
    </row>
    <row r="69" spans="1:15" x14ac:dyDescent="0.2">
      <c r="A69" s="10"/>
      <c r="B69" s="10"/>
      <c r="C69" s="10"/>
      <c r="D69" s="10"/>
      <c r="E69" s="10"/>
      <c r="F69" s="10"/>
      <c r="G69" s="10"/>
      <c r="H69" s="10"/>
      <c r="I69" s="10"/>
      <c r="J69" s="10"/>
      <c r="K69" s="10"/>
      <c r="L69" s="10"/>
      <c r="M69" s="10"/>
      <c r="N69" s="10"/>
      <c r="O69" s="10"/>
    </row>
    <row r="70" spans="1:15" x14ac:dyDescent="0.2">
      <c r="A70" s="10"/>
      <c r="B70" s="10"/>
      <c r="C70" s="10"/>
      <c r="D70" s="10"/>
      <c r="E70" s="10"/>
      <c r="F70" s="10"/>
      <c r="G70" s="10"/>
      <c r="H70" s="10"/>
      <c r="I70" s="10"/>
      <c r="J70" s="10"/>
      <c r="K70" s="10"/>
      <c r="L70" s="10"/>
      <c r="M70" s="10"/>
      <c r="N70" s="10"/>
      <c r="O70" s="10"/>
    </row>
    <row r="71" spans="1:15" x14ac:dyDescent="0.2">
      <c r="A71" s="10"/>
      <c r="B71" s="10"/>
      <c r="C71" s="10"/>
      <c r="D71" s="10"/>
      <c r="E71" s="10"/>
      <c r="F71" s="10"/>
      <c r="G71" s="10"/>
      <c r="H71" s="10"/>
      <c r="I71" s="10"/>
      <c r="J71" s="10"/>
      <c r="K71" s="10"/>
      <c r="L71" s="10"/>
      <c r="M71" s="10"/>
      <c r="N71" s="10"/>
      <c r="O71" s="10"/>
    </row>
    <row r="72" spans="1:15" x14ac:dyDescent="0.2">
      <c r="A72" s="10"/>
      <c r="B72" s="10"/>
      <c r="C72" s="10"/>
      <c r="D72" s="10"/>
      <c r="E72" s="10"/>
      <c r="F72" s="10"/>
      <c r="G72" s="10"/>
      <c r="H72" s="10"/>
      <c r="I72" s="10"/>
      <c r="J72" s="10"/>
      <c r="K72" s="10"/>
      <c r="L72" s="10"/>
      <c r="M72" s="10"/>
      <c r="N72" s="10"/>
      <c r="O72" s="10"/>
    </row>
    <row r="73" spans="1:15" x14ac:dyDescent="0.2">
      <c r="A73" s="10"/>
      <c r="B73" s="10"/>
      <c r="C73" s="10"/>
      <c r="D73" s="10"/>
      <c r="E73" s="10"/>
      <c r="F73" s="10"/>
      <c r="G73" s="10"/>
      <c r="H73" s="10"/>
      <c r="I73" s="10"/>
      <c r="J73" s="10"/>
      <c r="K73" s="10"/>
      <c r="L73" s="10"/>
      <c r="M73" s="10"/>
      <c r="N73" s="10"/>
      <c r="O73" s="10"/>
    </row>
    <row r="74" spans="1:15" x14ac:dyDescent="0.2">
      <c r="A74" s="10"/>
      <c r="B74" s="10"/>
      <c r="C74" s="10"/>
      <c r="D74" s="10"/>
      <c r="E74" s="10"/>
      <c r="F74" s="10"/>
      <c r="G74" s="10"/>
      <c r="H74" s="10"/>
      <c r="I74" s="10"/>
      <c r="J74" s="10"/>
      <c r="K74" s="10"/>
      <c r="L74" s="10"/>
      <c r="M74" s="10"/>
      <c r="N74" s="10"/>
      <c r="O74" s="10"/>
    </row>
    <row r="75" spans="1:15" x14ac:dyDescent="0.2">
      <c r="A75" s="10"/>
      <c r="B75" s="10"/>
      <c r="C75" s="10"/>
      <c r="D75" s="10"/>
      <c r="E75" s="10"/>
      <c r="F75" s="10"/>
      <c r="G75" s="10"/>
      <c r="H75" s="10"/>
      <c r="I75" s="10"/>
      <c r="J75" s="10"/>
      <c r="K75" s="10"/>
      <c r="L75" s="10"/>
      <c r="M75" s="10"/>
      <c r="N75" s="10"/>
      <c r="O75" s="10"/>
    </row>
    <row r="76" spans="1:15" x14ac:dyDescent="0.2">
      <c r="A76" s="10"/>
      <c r="B76" s="10"/>
      <c r="C76" s="10"/>
      <c r="D76" s="10"/>
      <c r="E76" s="10"/>
      <c r="F76" s="10"/>
      <c r="G76" s="10"/>
      <c r="H76" s="10"/>
      <c r="I76" s="10"/>
      <c r="J76" s="10"/>
      <c r="K76" s="10"/>
      <c r="L76" s="10"/>
      <c r="M76" s="10"/>
      <c r="N76" s="10"/>
      <c r="O76" s="10"/>
    </row>
    <row r="77" spans="1:15" x14ac:dyDescent="0.2">
      <c r="A77" s="10"/>
      <c r="B77" s="10"/>
      <c r="C77" s="10"/>
      <c r="D77" s="10"/>
      <c r="E77" s="10"/>
      <c r="F77" s="10"/>
      <c r="G77" s="10"/>
      <c r="H77" s="10"/>
      <c r="I77" s="10"/>
      <c r="J77" s="10"/>
      <c r="K77" s="10"/>
      <c r="L77" s="10"/>
      <c r="M77" s="10"/>
      <c r="N77" s="10"/>
      <c r="O77" s="10"/>
    </row>
    <row r="78" spans="1:15" x14ac:dyDescent="0.2">
      <c r="A78" s="10"/>
      <c r="B78" s="10"/>
      <c r="C78" s="10"/>
      <c r="D78" s="10"/>
      <c r="E78" s="10"/>
      <c r="F78" s="10"/>
      <c r="G78" s="10"/>
      <c r="H78" s="10"/>
      <c r="I78" s="10"/>
      <c r="J78" s="10"/>
      <c r="K78" s="10"/>
      <c r="L78" s="10"/>
      <c r="M78" s="10"/>
      <c r="N78" s="10"/>
      <c r="O78" s="10"/>
    </row>
  </sheetData>
  <sheetProtection algorithmName="SHA-512" hashValue="kn1J1wjZ8LuOJ0GhIYrFVMgwaFWOM9EiUkldPTQNdD4n5zYb/ZmLl6xGHds+IWV5vxpPmPfZjIYjeQz3tM0rNQ==" saltValue="dml3dniPDkomQYs0ltGQpw==" spinCount="100000" sheet="1" objects="1" scenarios="1"/>
  <dataValidations count="4">
    <dataValidation type="list" allowBlank="1" showInputMessage="1" showErrorMessage="1" sqref="B59" xr:uid="{00000000-0002-0000-0700-000000000000}">
      <formula1>effluent</formula1>
    </dataValidation>
    <dataValidation type="list" allowBlank="1" showInputMessage="1" showErrorMessage="1" sqref="B7" xr:uid="{00000000-0002-0000-0700-000001000000}">
      <formula1>pondeuses</formula1>
    </dataValidation>
    <dataValidation type="list" allowBlank="1" showInputMessage="1" showErrorMessage="1" sqref="B8" xr:uid="{00000000-0002-0000-0700-000002000000}">
      <formula1>oeuf</formula1>
    </dataValidation>
    <dataValidation type="list" allowBlank="1" showInputMessage="1" showErrorMessage="1" sqref="B53 G53" xr:uid="{00000000-0002-0000-0700-000003000000}">
      <formula1>Liti</formula1>
    </dataValidation>
  </dataValidations>
  <pageMargins left="0.7" right="0.7" top="0.75" bottom="0.75" header="0.3" footer="0.3"/>
  <pageSetup paperSize="9" scale="62" fitToWidth="0" orientation="landscape"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U45"/>
  <sheetViews>
    <sheetView workbookViewId="0">
      <selection activeCell="H46" sqref="H46"/>
    </sheetView>
  </sheetViews>
  <sheetFormatPr baseColWidth="10" defaultRowHeight="12.75" x14ac:dyDescent="0.2"/>
  <cols>
    <col min="1" max="1" width="32.140625" customWidth="1"/>
    <col min="9" max="9" width="14.5703125" customWidth="1"/>
    <col min="12" max="12" width="39.5703125" bestFit="1" customWidth="1"/>
    <col min="13" max="13" width="22.140625" bestFit="1" customWidth="1"/>
    <col min="14" max="14" width="22.5703125" bestFit="1" customWidth="1"/>
    <col min="15" max="15" width="20.28515625" bestFit="1" customWidth="1"/>
  </cols>
  <sheetData>
    <row r="1" spans="1:21" ht="27.75" customHeight="1" x14ac:dyDescent="0.2">
      <c r="A1" s="261" t="s">
        <v>27</v>
      </c>
      <c r="B1" s="15" t="s">
        <v>28</v>
      </c>
      <c r="C1" s="15" t="s">
        <v>2</v>
      </c>
      <c r="D1" s="15" t="s">
        <v>11</v>
      </c>
      <c r="E1" s="15" t="s">
        <v>12</v>
      </c>
      <c r="F1" s="15" t="s">
        <v>13</v>
      </c>
      <c r="G1" s="15" t="s">
        <v>7</v>
      </c>
      <c r="H1" s="15" t="s">
        <v>9</v>
      </c>
      <c r="I1" s="16" t="s">
        <v>110</v>
      </c>
      <c r="L1" s="5" t="s">
        <v>77</v>
      </c>
      <c r="M1" s="4" t="s">
        <v>83</v>
      </c>
      <c r="N1" s="4" t="s">
        <v>86</v>
      </c>
      <c r="O1" s="4" t="s">
        <v>87</v>
      </c>
    </row>
    <row r="2" spans="1:21" ht="15" x14ac:dyDescent="0.2">
      <c r="A2" s="261"/>
      <c r="B2" s="15" t="s">
        <v>34</v>
      </c>
      <c r="C2" s="17" t="s">
        <v>30</v>
      </c>
      <c r="D2" s="17" t="s">
        <v>32</v>
      </c>
      <c r="E2" s="17" t="s">
        <v>32</v>
      </c>
      <c r="F2" s="17" t="s">
        <v>32</v>
      </c>
      <c r="G2" s="17" t="s">
        <v>300</v>
      </c>
      <c r="H2" s="17" t="s">
        <v>300</v>
      </c>
      <c r="I2" s="16" t="s">
        <v>111</v>
      </c>
      <c r="L2" s="5" t="s">
        <v>151</v>
      </c>
      <c r="M2" s="23">
        <v>32</v>
      </c>
      <c r="N2" s="1">
        <v>15</v>
      </c>
      <c r="O2" s="1">
        <v>0</v>
      </c>
    </row>
    <row r="3" spans="1:21" x14ac:dyDescent="0.2">
      <c r="A3" s="261"/>
      <c r="B3" s="17" t="s">
        <v>29</v>
      </c>
      <c r="C3" s="17" t="s">
        <v>31</v>
      </c>
      <c r="D3" s="17" t="s">
        <v>31</v>
      </c>
      <c r="E3" s="17" t="s">
        <v>31</v>
      </c>
      <c r="F3" s="17" t="s">
        <v>35</v>
      </c>
      <c r="G3" s="17" t="s">
        <v>36</v>
      </c>
      <c r="H3" s="17" t="s">
        <v>35</v>
      </c>
      <c r="I3" s="5"/>
      <c r="L3" s="5" t="s">
        <v>81</v>
      </c>
      <c r="M3" s="23">
        <v>46</v>
      </c>
      <c r="N3" s="1">
        <v>15</v>
      </c>
      <c r="O3" s="1">
        <v>0</v>
      </c>
    </row>
    <row r="4" spans="1:21" ht="12.75" customHeight="1" x14ac:dyDescent="0.2">
      <c r="A4" s="18" t="s">
        <v>37</v>
      </c>
      <c r="B4" s="18">
        <v>18.100000000000001</v>
      </c>
      <c r="C4" s="18">
        <v>29</v>
      </c>
      <c r="D4" s="18">
        <v>5.8</v>
      </c>
      <c r="E4" s="18">
        <v>2</v>
      </c>
      <c r="F4" s="18">
        <v>12</v>
      </c>
      <c r="G4" s="18">
        <f>1.7/1000</f>
        <v>1.6999999999999999E-3</v>
      </c>
      <c r="H4" s="18">
        <f>21.3/1000</f>
        <v>2.1299999999999999E-2</v>
      </c>
      <c r="I4" s="19">
        <v>0.04</v>
      </c>
      <c r="L4" s="5" t="s">
        <v>82</v>
      </c>
      <c r="M4" s="23">
        <v>55</v>
      </c>
      <c r="N4" s="1">
        <v>15</v>
      </c>
      <c r="O4" s="1">
        <v>0</v>
      </c>
    </row>
    <row r="5" spans="1:21" ht="15" customHeight="1" x14ac:dyDescent="0.2">
      <c r="A5" s="18" t="s">
        <v>38</v>
      </c>
      <c r="B5" s="18">
        <v>22.4</v>
      </c>
      <c r="C5" s="18">
        <v>35.799999999999997</v>
      </c>
      <c r="D5" s="18">
        <v>5.3</v>
      </c>
      <c r="E5" s="18">
        <v>2</v>
      </c>
      <c r="F5" s="18">
        <v>12</v>
      </c>
      <c r="G5" s="18">
        <f>1.4/1000</f>
        <v>1.4E-3</v>
      </c>
      <c r="H5" s="18">
        <f>22/1000</f>
        <v>2.1999999999999999E-2</v>
      </c>
      <c r="I5" s="19">
        <v>0.06</v>
      </c>
      <c r="L5" s="24" t="s">
        <v>78</v>
      </c>
      <c r="M5" s="23">
        <v>21</v>
      </c>
      <c r="N5" s="1">
        <v>20</v>
      </c>
      <c r="O5" s="1">
        <v>0</v>
      </c>
    </row>
    <row r="6" spans="1:21" ht="15" customHeight="1" x14ac:dyDescent="0.2">
      <c r="A6" s="18" t="s">
        <v>39</v>
      </c>
      <c r="B6" s="18">
        <v>24</v>
      </c>
      <c r="C6" s="18">
        <v>38.4</v>
      </c>
      <c r="D6" s="18">
        <v>5.0999999999999996</v>
      </c>
      <c r="E6" s="18">
        <v>2</v>
      </c>
      <c r="F6" s="18">
        <v>12</v>
      </c>
      <c r="G6" s="18">
        <f>5/1000</f>
        <v>5.0000000000000001E-3</v>
      </c>
      <c r="H6" s="18">
        <f>17/1000</f>
        <v>1.7000000000000001E-2</v>
      </c>
      <c r="I6" s="19">
        <v>0.04</v>
      </c>
      <c r="L6" s="24" t="s">
        <v>79</v>
      </c>
      <c r="M6" s="23">
        <v>20</v>
      </c>
      <c r="N6" s="1">
        <v>30</v>
      </c>
      <c r="O6" s="1">
        <v>0</v>
      </c>
    </row>
    <row r="7" spans="1:21" ht="15" customHeight="1" x14ac:dyDescent="0.2">
      <c r="A7" s="18" t="s">
        <v>45</v>
      </c>
      <c r="B7" s="18">
        <v>21</v>
      </c>
      <c r="C7" s="18">
        <v>33.6</v>
      </c>
      <c r="D7" s="18">
        <v>4.3</v>
      </c>
      <c r="E7" s="18">
        <v>2</v>
      </c>
      <c r="F7" s="18">
        <v>12</v>
      </c>
      <c r="G7" s="18">
        <f>2.2/1000</f>
        <v>2.2000000000000001E-3</v>
      </c>
      <c r="H7" s="18">
        <f>19.5/1000</f>
        <v>1.95E-2</v>
      </c>
      <c r="I7" s="19">
        <v>0.05</v>
      </c>
      <c r="L7" s="5" t="s">
        <v>80</v>
      </c>
      <c r="M7" s="23">
        <v>20</v>
      </c>
      <c r="N7" s="1">
        <v>25</v>
      </c>
      <c r="O7" s="1">
        <v>0</v>
      </c>
    </row>
    <row r="8" spans="1:21" ht="15" customHeight="1" x14ac:dyDescent="0.2">
      <c r="A8" s="18" t="s">
        <v>40</v>
      </c>
      <c r="B8" s="18">
        <v>17.5</v>
      </c>
      <c r="C8" s="18">
        <v>28</v>
      </c>
      <c r="D8" s="18">
        <v>4.3</v>
      </c>
      <c r="E8" s="18">
        <v>2</v>
      </c>
      <c r="F8" s="18">
        <v>12</v>
      </c>
      <c r="G8" s="18">
        <f>2.1/1000</f>
        <v>2.1000000000000003E-3</v>
      </c>
      <c r="H8" s="18">
        <f>19.3/1000</f>
        <v>1.9300000000000001E-2</v>
      </c>
      <c r="I8" s="19">
        <v>0.05</v>
      </c>
    </row>
    <row r="9" spans="1:21" ht="15" customHeight="1" x14ac:dyDescent="0.2">
      <c r="A9" s="18" t="s">
        <v>41</v>
      </c>
      <c r="B9" s="18">
        <v>24.4</v>
      </c>
      <c r="C9" s="18">
        <v>39</v>
      </c>
      <c r="D9" s="18">
        <v>4.4000000000000004</v>
      </c>
      <c r="E9" s="18">
        <v>2</v>
      </c>
      <c r="F9" s="18">
        <v>12</v>
      </c>
      <c r="G9" s="18">
        <f>2.3/1000</f>
        <v>2.3E-3</v>
      </c>
      <c r="H9" s="18">
        <f>19.6/1000</f>
        <v>1.9600000000000003E-2</v>
      </c>
      <c r="I9" s="19">
        <v>0.05</v>
      </c>
    </row>
    <row r="10" spans="1:21" ht="15" customHeight="1" x14ac:dyDescent="0.2">
      <c r="A10" s="18" t="s">
        <v>42</v>
      </c>
      <c r="B10" s="18">
        <v>18</v>
      </c>
      <c r="C10" s="18">
        <v>28.8</v>
      </c>
      <c r="D10" s="18">
        <v>6.3</v>
      </c>
      <c r="E10" s="18">
        <v>2</v>
      </c>
      <c r="F10" s="18">
        <v>12</v>
      </c>
      <c r="G10" s="18">
        <f>5.9/1000</f>
        <v>5.9000000000000007E-3</v>
      </c>
      <c r="H10" s="18">
        <f>27/1000</f>
        <v>2.7E-2</v>
      </c>
      <c r="I10" s="19">
        <v>0.09</v>
      </c>
      <c r="L10" s="1" t="s">
        <v>154</v>
      </c>
      <c r="M10" s="1"/>
      <c r="N10" s="1"/>
      <c r="O10" s="1"/>
      <c r="P10" s="1"/>
      <c r="Q10" s="1"/>
      <c r="R10" s="1"/>
      <c r="S10" s="1"/>
      <c r="T10" s="1"/>
      <c r="U10" s="1"/>
    </row>
    <row r="11" spans="1:21" ht="15" customHeight="1" x14ac:dyDescent="0.2">
      <c r="A11" s="18" t="s">
        <v>43</v>
      </c>
      <c r="B11" s="18">
        <v>18.100000000000001</v>
      </c>
      <c r="C11" s="18">
        <v>29</v>
      </c>
      <c r="D11" s="18">
        <v>5.8</v>
      </c>
      <c r="E11" s="18">
        <v>2</v>
      </c>
      <c r="F11" s="18">
        <v>12</v>
      </c>
      <c r="G11" s="18">
        <f>1.7/1000</f>
        <v>1.6999999999999999E-3</v>
      </c>
      <c r="H11" s="18">
        <f>21.3/1000</f>
        <v>2.1299999999999999E-2</v>
      </c>
      <c r="I11" s="19">
        <v>0.04</v>
      </c>
      <c r="L11" s="1"/>
      <c r="M11" s="1" t="s">
        <v>155</v>
      </c>
      <c r="N11" s="1" t="s">
        <v>156</v>
      </c>
      <c r="O11" s="1" t="s">
        <v>157</v>
      </c>
      <c r="P11" s="1" t="s">
        <v>158</v>
      </c>
      <c r="Q11" s="1" t="s">
        <v>159</v>
      </c>
      <c r="R11" s="1" t="s">
        <v>160</v>
      </c>
      <c r="S11" s="1" t="s">
        <v>161</v>
      </c>
      <c r="T11" s="1" t="s">
        <v>162</v>
      </c>
      <c r="U11" s="1" t="s">
        <v>163</v>
      </c>
    </row>
    <row r="12" spans="1:21" ht="15" customHeight="1" x14ac:dyDescent="0.2">
      <c r="A12" s="18" t="s">
        <v>44</v>
      </c>
      <c r="B12" s="18">
        <v>20</v>
      </c>
      <c r="C12" s="18">
        <v>32</v>
      </c>
      <c r="D12" s="18">
        <v>4.8</v>
      </c>
      <c r="E12" s="18">
        <v>2</v>
      </c>
      <c r="F12" s="18">
        <v>12</v>
      </c>
      <c r="G12" s="18">
        <f>3/1000</f>
        <v>3.0000000000000001E-3</v>
      </c>
      <c r="H12" s="18">
        <f>25/1000</f>
        <v>2.5000000000000001E-2</v>
      </c>
      <c r="I12" s="19">
        <v>0.01</v>
      </c>
      <c r="L12" s="1" t="s">
        <v>164</v>
      </c>
      <c r="M12" s="1">
        <v>91</v>
      </c>
      <c r="N12" s="1">
        <v>3.8</v>
      </c>
      <c r="O12" s="1">
        <v>0.60799999999999998</v>
      </c>
      <c r="P12" s="1">
        <v>6.08</v>
      </c>
      <c r="Q12" s="1">
        <v>0.7</v>
      </c>
      <c r="R12" s="1">
        <v>9.4</v>
      </c>
      <c r="S12" s="1">
        <v>91</v>
      </c>
      <c r="T12" s="1">
        <v>0.45500000000000002</v>
      </c>
      <c r="U12" s="1" t="s">
        <v>165</v>
      </c>
    </row>
    <row r="13" spans="1:21" ht="12.75" customHeight="1" x14ac:dyDescent="0.2">
      <c r="A13" s="18" t="s">
        <v>33</v>
      </c>
      <c r="B13" s="18">
        <v>20</v>
      </c>
      <c r="C13" s="18">
        <v>32</v>
      </c>
      <c r="D13" s="18">
        <v>4.8</v>
      </c>
      <c r="E13" s="18">
        <v>2</v>
      </c>
      <c r="F13" s="18">
        <v>12</v>
      </c>
      <c r="G13" s="18">
        <f>3/1000</f>
        <v>3.0000000000000001E-3</v>
      </c>
      <c r="H13" s="18">
        <f>25/1000</f>
        <v>2.5000000000000001E-2</v>
      </c>
      <c r="I13" s="19">
        <v>0.04</v>
      </c>
      <c r="L13" s="1" t="s">
        <v>166</v>
      </c>
      <c r="M13" s="1">
        <v>91.1</v>
      </c>
      <c r="N13" s="1">
        <v>4.24</v>
      </c>
      <c r="O13" s="1">
        <v>0.33</v>
      </c>
      <c r="P13" s="1">
        <v>3.3</v>
      </c>
      <c r="Q13" s="1">
        <v>0.7860262008733625</v>
      </c>
      <c r="R13" s="1">
        <v>2.7272727272727271</v>
      </c>
      <c r="S13" s="1"/>
      <c r="T13" s="1">
        <v>0.46500000000000002</v>
      </c>
      <c r="U13" s="1" t="s">
        <v>167</v>
      </c>
    </row>
    <row r="14" spans="1:21" ht="12.75" customHeight="1" x14ac:dyDescent="0.2">
      <c r="A14" s="18"/>
      <c r="B14" s="18"/>
      <c r="C14" s="18"/>
      <c r="D14" s="18"/>
      <c r="E14" s="18"/>
      <c r="F14" s="18"/>
      <c r="G14" s="18"/>
      <c r="H14" s="18"/>
      <c r="I14" s="6"/>
      <c r="L14" s="1" t="s">
        <v>168</v>
      </c>
      <c r="M14" s="1">
        <v>86.7</v>
      </c>
      <c r="N14" s="1"/>
      <c r="O14" s="1"/>
      <c r="P14" s="1">
        <v>0.5</v>
      </c>
      <c r="Q14" s="1">
        <v>0</v>
      </c>
      <c r="R14" s="1">
        <v>0</v>
      </c>
      <c r="S14" s="1">
        <v>72.84</v>
      </c>
      <c r="T14" s="1">
        <v>0.36399999999999999</v>
      </c>
      <c r="U14" s="1" t="s">
        <v>169</v>
      </c>
    </row>
    <row r="15" spans="1:21" ht="14.25" x14ac:dyDescent="0.2">
      <c r="A15" s="18" t="s">
        <v>46</v>
      </c>
      <c r="B15" s="18">
        <v>18.3</v>
      </c>
      <c r="C15" s="18">
        <v>29.3</v>
      </c>
      <c r="D15" s="18">
        <v>5.8</v>
      </c>
      <c r="E15" s="18">
        <v>2</v>
      </c>
      <c r="F15" s="18">
        <v>12</v>
      </c>
      <c r="G15" s="18">
        <f>1.7/1000</f>
        <v>1.6999999999999999E-3</v>
      </c>
      <c r="H15" s="18">
        <f>21.3/1000</f>
        <v>2.1299999999999999E-2</v>
      </c>
      <c r="I15" s="19">
        <v>0.04</v>
      </c>
      <c r="L15" s="1" t="s">
        <v>170</v>
      </c>
      <c r="M15" s="1">
        <v>88.85</v>
      </c>
      <c r="N15" s="1">
        <v>3.8</v>
      </c>
      <c r="O15" s="1">
        <v>0.60799999999999998</v>
      </c>
      <c r="P15" s="1">
        <v>3.29</v>
      </c>
      <c r="Q15" s="1">
        <v>0.35</v>
      </c>
      <c r="R15" s="1">
        <v>4.7</v>
      </c>
      <c r="S15" s="1">
        <v>81.92</v>
      </c>
      <c r="T15" s="1">
        <v>0.40949999999999998</v>
      </c>
      <c r="U15" s="1" t="s">
        <v>171</v>
      </c>
    </row>
    <row r="16" spans="1:21" ht="12.75" customHeight="1" x14ac:dyDescent="0.2">
      <c r="A16" s="18" t="s">
        <v>47</v>
      </c>
      <c r="B16" s="18">
        <v>22.4</v>
      </c>
      <c r="C16" s="18">
        <v>35.799999999999997</v>
      </c>
      <c r="D16" s="18">
        <v>5.3</v>
      </c>
      <c r="E16" s="18">
        <v>2</v>
      </c>
      <c r="F16" s="18">
        <v>12</v>
      </c>
      <c r="G16" s="18">
        <f>1.4/1000</f>
        <v>1.4E-3</v>
      </c>
      <c r="H16" s="18">
        <f>22/1000</f>
        <v>2.1999999999999999E-2</v>
      </c>
      <c r="I16" s="19">
        <v>0.06</v>
      </c>
      <c r="L16" s="208">
        <v>0</v>
      </c>
      <c r="M16" s="209">
        <v>0</v>
      </c>
      <c r="N16" s="209">
        <v>0</v>
      </c>
      <c r="O16" s="209">
        <v>0</v>
      </c>
      <c r="P16" s="209">
        <v>0</v>
      </c>
      <c r="Q16" s="209">
        <v>0</v>
      </c>
      <c r="R16" s="209">
        <v>0</v>
      </c>
      <c r="S16" s="209">
        <v>0</v>
      </c>
      <c r="T16" s="209">
        <v>0</v>
      </c>
    </row>
    <row r="17" spans="1:12" ht="12.75" customHeight="1" x14ac:dyDescent="0.2">
      <c r="A17" s="18" t="s">
        <v>48</v>
      </c>
      <c r="B17" s="18">
        <v>23</v>
      </c>
      <c r="C17" s="18">
        <v>36.799999999999997</v>
      </c>
      <c r="D17" s="18">
        <v>5.0999999999999996</v>
      </c>
      <c r="E17" s="18">
        <v>2</v>
      </c>
      <c r="F17" s="18">
        <v>12</v>
      </c>
      <c r="G17" s="18">
        <f>5/1000</f>
        <v>5.0000000000000001E-3</v>
      </c>
      <c r="H17" s="18">
        <f>17/1000</f>
        <v>1.7000000000000001E-2</v>
      </c>
      <c r="I17" s="19">
        <v>0.04</v>
      </c>
    </row>
    <row r="18" spans="1:12" ht="14.25" x14ac:dyDescent="0.2">
      <c r="A18" s="18" t="s">
        <v>49</v>
      </c>
      <c r="B18" s="18">
        <v>24.4</v>
      </c>
      <c r="C18" s="18">
        <v>39</v>
      </c>
      <c r="D18" s="18">
        <v>4.4000000000000004</v>
      </c>
      <c r="E18" s="18">
        <v>2</v>
      </c>
      <c r="F18" s="18">
        <v>12</v>
      </c>
      <c r="G18" s="18">
        <f>2.3/1000</f>
        <v>2.3E-3</v>
      </c>
      <c r="H18" s="18">
        <f>19.6/1000</f>
        <v>1.9600000000000003E-2</v>
      </c>
      <c r="I18" s="19">
        <v>0.05</v>
      </c>
      <c r="L18" s="2" t="s">
        <v>189</v>
      </c>
    </row>
    <row r="19" spans="1:12" ht="14.25" x14ac:dyDescent="0.2">
      <c r="A19" s="33" t="s">
        <v>50</v>
      </c>
      <c r="B19" s="18">
        <v>18.3</v>
      </c>
      <c r="C19" s="18">
        <v>29.3</v>
      </c>
      <c r="D19" s="18">
        <v>5.8</v>
      </c>
      <c r="E19" s="18">
        <v>2</v>
      </c>
      <c r="F19" s="18">
        <v>12</v>
      </c>
      <c r="G19" s="18">
        <f>1.7/1000</f>
        <v>1.6999999999999999E-3</v>
      </c>
      <c r="H19" s="18">
        <f>21.3/1000</f>
        <v>2.1299999999999999E-2</v>
      </c>
      <c r="I19" s="19">
        <v>0.04</v>
      </c>
      <c r="L19" s="66" t="s">
        <v>190</v>
      </c>
    </row>
    <row r="20" spans="1:12" ht="14.25" x14ac:dyDescent="0.2">
      <c r="A20" s="18" t="s">
        <v>51</v>
      </c>
      <c r="B20" s="18">
        <v>20</v>
      </c>
      <c r="C20" s="18">
        <v>32</v>
      </c>
      <c r="D20" s="18">
        <v>4.8</v>
      </c>
      <c r="E20" s="18">
        <v>2</v>
      </c>
      <c r="F20" s="18">
        <v>12</v>
      </c>
      <c r="G20" s="18">
        <f>3/1000</f>
        <v>3.0000000000000001E-3</v>
      </c>
      <c r="H20" s="18">
        <f>25/1000</f>
        <v>2.5000000000000001E-2</v>
      </c>
      <c r="I20" s="19">
        <v>0.01</v>
      </c>
    </row>
    <row r="21" spans="1:12" ht="14.25" x14ac:dyDescent="0.2">
      <c r="A21" s="18"/>
      <c r="B21" s="18"/>
      <c r="C21" s="18"/>
      <c r="D21" s="18"/>
      <c r="E21" s="18"/>
      <c r="F21" s="18"/>
      <c r="G21" s="18"/>
      <c r="H21" s="18"/>
      <c r="I21" s="6"/>
    </row>
    <row r="22" spans="1:12" ht="14.25" x14ac:dyDescent="0.2">
      <c r="A22" s="18" t="s">
        <v>52</v>
      </c>
      <c r="B22" s="18">
        <v>20.8</v>
      </c>
      <c r="C22" s="18">
        <v>33.299999999999997</v>
      </c>
      <c r="D22" s="18">
        <v>6.4</v>
      </c>
      <c r="E22" s="18">
        <v>2</v>
      </c>
      <c r="F22" s="18">
        <v>12</v>
      </c>
      <c r="G22" s="18">
        <f>4.1/1000</f>
        <v>4.0999999999999995E-3</v>
      </c>
      <c r="H22" s="18">
        <f>27.6/1000</f>
        <v>2.7600000000000003E-2</v>
      </c>
      <c r="I22" s="19">
        <v>0.05</v>
      </c>
    </row>
    <row r="23" spans="1:12" ht="14.25" x14ac:dyDescent="0.2">
      <c r="A23" s="18" t="s">
        <v>17</v>
      </c>
      <c r="B23" s="18">
        <v>18</v>
      </c>
      <c r="C23" s="18">
        <v>28.8</v>
      </c>
      <c r="D23" s="18">
        <v>6.3</v>
      </c>
      <c r="E23" s="18">
        <v>2</v>
      </c>
      <c r="F23" s="18">
        <v>12</v>
      </c>
      <c r="G23" s="18">
        <f>5.9/1000</f>
        <v>5.9000000000000007E-3</v>
      </c>
      <c r="H23" s="18">
        <f>27/1000</f>
        <v>2.7E-2</v>
      </c>
      <c r="I23" s="19">
        <v>0.09</v>
      </c>
    </row>
    <row r="24" spans="1:12" ht="14.25" x14ac:dyDescent="0.2">
      <c r="A24" s="18"/>
      <c r="B24" s="18"/>
      <c r="C24" s="18"/>
      <c r="D24" s="18"/>
      <c r="E24" s="18"/>
      <c r="F24" s="18"/>
      <c r="G24" s="18"/>
      <c r="H24" s="18"/>
      <c r="I24" s="19"/>
    </row>
    <row r="25" spans="1:12" ht="14.25" x14ac:dyDescent="0.2">
      <c r="A25" s="19" t="s">
        <v>104</v>
      </c>
      <c r="B25" s="18">
        <v>20</v>
      </c>
      <c r="C25" s="18">
        <v>32</v>
      </c>
      <c r="D25" s="18">
        <v>4.8</v>
      </c>
      <c r="E25" s="18">
        <v>2</v>
      </c>
      <c r="F25" s="18">
        <v>12</v>
      </c>
      <c r="G25" s="18">
        <f>3/1000</f>
        <v>3.0000000000000001E-3</v>
      </c>
      <c r="H25" s="18">
        <f>25/1000</f>
        <v>2.5000000000000001E-2</v>
      </c>
      <c r="I25" s="19">
        <v>0.04</v>
      </c>
    </row>
    <row r="26" spans="1:12" ht="14.25" x14ac:dyDescent="0.2">
      <c r="A26" s="19" t="s">
        <v>105</v>
      </c>
      <c r="B26" s="18">
        <v>22.7</v>
      </c>
      <c r="C26" s="18">
        <v>36.299999999999997</v>
      </c>
      <c r="D26" s="18">
        <v>4.8</v>
      </c>
      <c r="E26" s="18">
        <v>2</v>
      </c>
      <c r="F26" s="18">
        <v>12</v>
      </c>
      <c r="G26" s="18">
        <f>3/1000</f>
        <v>3.0000000000000001E-3</v>
      </c>
      <c r="H26" s="18">
        <f>25/1000</f>
        <v>2.5000000000000001E-2</v>
      </c>
      <c r="I26" s="19">
        <v>0.06</v>
      </c>
    </row>
    <row r="27" spans="1:12" ht="14.25" x14ac:dyDescent="0.2">
      <c r="A27" s="19" t="s">
        <v>106</v>
      </c>
      <c r="B27" s="18">
        <v>24</v>
      </c>
      <c r="C27" s="18">
        <v>38.4</v>
      </c>
      <c r="D27" s="18">
        <v>5.0999999999999996</v>
      </c>
      <c r="E27" s="18">
        <v>2</v>
      </c>
      <c r="F27" s="18">
        <v>12</v>
      </c>
      <c r="G27" s="18">
        <f>5/1000</f>
        <v>5.0000000000000001E-3</v>
      </c>
      <c r="H27" s="18">
        <f>17/1000</f>
        <v>1.7000000000000001E-2</v>
      </c>
      <c r="I27" s="19">
        <v>0.04</v>
      </c>
    </row>
    <row r="28" spans="1:12" ht="14.25" x14ac:dyDescent="0.2">
      <c r="A28" s="19" t="s">
        <v>107</v>
      </c>
      <c r="B28" s="18">
        <v>20.8</v>
      </c>
      <c r="C28" s="18">
        <v>33.299999999999997</v>
      </c>
      <c r="D28" s="18">
        <v>4.8</v>
      </c>
      <c r="E28" s="18">
        <v>2</v>
      </c>
      <c r="F28" s="18">
        <v>12</v>
      </c>
      <c r="G28" s="18">
        <f>3/1000</f>
        <v>3.0000000000000001E-3</v>
      </c>
      <c r="H28" s="18">
        <f>25/1000</f>
        <v>2.5000000000000001E-2</v>
      </c>
      <c r="I28" s="19">
        <v>0.05</v>
      </c>
    </row>
    <row r="29" spans="1:12" ht="14.25" x14ac:dyDescent="0.2">
      <c r="A29" s="19" t="s">
        <v>108</v>
      </c>
      <c r="B29" s="18">
        <v>18</v>
      </c>
      <c r="C29" s="18">
        <v>28.8</v>
      </c>
      <c r="D29" s="18">
        <v>4.8</v>
      </c>
      <c r="E29" s="18">
        <v>2</v>
      </c>
      <c r="F29" s="18">
        <v>12</v>
      </c>
      <c r="G29" s="18">
        <f>3/1000</f>
        <v>3.0000000000000001E-3</v>
      </c>
      <c r="H29" s="18">
        <f>25/1000</f>
        <v>2.5000000000000001E-2</v>
      </c>
      <c r="I29" s="19">
        <v>0.09</v>
      </c>
    </row>
    <row r="30" spans="1:12" ht="14.25" x14ac:dyDescent="0.2">
      <c r="A30" s="19" t="s">
        <v>109</v>
      </c>
      <c r="B30" s="18">
        <v>22.8</v>
      </c>
      <c r="C30" s="18">
        <v>36.5</v>
      </c>
      <c r="D30" s="18">
        <v>4.8</v>
      </c>
      <c r="E30" s="18">
        <v>2</v>
      </c>
      <c r="F30" s="18">
        <v>12</v>
      </c>
      <c r="G30" s="18">
        <f>5/1000</f>
        <v>5.0000000000000001E-3</v>
      </c>
      <c r="H30" s="18">
        <f>25/1000</f>
        <v>2.5000000000000001E-2</v>
      </c>
      <c r="I30" s="19">
        <v>0.01</v>
      </c>
    </row>
    <row r="31" spans="1:12" x14ac:dyDescent="0.2">
      <c r="A31" s="7"/>
      <c r="B31" s="7"/>
      <c r="C31" s="7"/>
      <c r="D31" s="7"/>
      <c r="E31" s="7"/>
      <c r="F31" s="7"/>
      <c r="G31" s="7"/>
      <c r="H31" s="7"/>
      <c r="I31" s="7"/>
    </row>
    <row r="32" spans="1:12" ht="13.5" customHeight="1" x14ac:dyDescent="0.2">
      <c r="A32" s="18" t="s">
        <v>200</v>
      </c>
      <c r="B32" s="18">
        <v>20</v>
      </c>
      <c r="C32" s="18">
        <v>32</v>
      </c>
      <c r="D32" s="18">
        <v>4.8</v>
      </c>
      <c r="E32" s="18">
        <v>2</v>
      </c>
      <c r="F32" s="18">
        <v>12</v>
      </c>
      <c r="G32" s="18">
        <f>3/1000</f>
        <v>3.0000000000000001E-3</v>
      </c>
      <c r="H32" s="18">
        <f>25/1000</f>
        <v>2.5000000000000001E-2</v>
      </c>
      <c r="I32" s="6"/>
    </row>
    <row r="33" spans="1:9" ht="14.25" x14ac:dyDescent="0.2">
      <c r="A33" s="18" t="s">
        <v>201</v>
      </c>
      <c r="B33" s="18">
        <v>22.7</v>
      </c>
      <c r="C33" s="18">
        <v>36.299999999999997</v>
      </c>
      <c r="D33" s="18">
        <v>4.8</v>
      </c>
      <c r="E33" s="18">
        <v>2</v>
      </c>
      <c r="F33" s="18">
        <v>12</v>
      </c>
      <c r="G33" s="18">
        <f>3/1000</f>
        <v>3.0000000000000001E-3</v>
      </c>
      <c r="H33" s="18">
        <f>25/1000</f>
        <v>2.5000000000000001E-2</v>
      </c>
      <c r="I33" s="6"/>
    </row>
    <row r="34" spans="1:9" ht="14.25" x14ac:dyDescent="0.2">
      <c r="A34" s="18" t="s">
        <v>202</v>
      </c>
      <c r="B34" s="18">
        <v>24</v>
      </c>
      <c r="C34" s="18">
        <v>38.4</v>
      </c>
      <c r="D34" s="18">
        <v>5.0999999999999996</v>
      </c>
      <c r="E34" s="18">
        <v>2</v>
      </c>
      <c r="F34" s="18">
        <v>12</v>
      </c>
      <c r="G34" s="18">
        <f>5/1000</f>
        <v>5.0000000000000001E-3</v>
      </c>
      <c r="H34" s="18">
        <f>17/1000</f>
        <v>1.7000000000000001E-2</v>
      </c>
      <c r="I34" s="6"/>
    </row>
    <row r="35" spans="1:9" ht="12.75" customHeight="1" x14ac:dyDescent="0.2">
      <c r="A35" s="18" t="s">
        <v>203</v>
      </c>
      <c r="B35" s="18">
        <v>20.8</v>
      </c>
      <c r="C35" s="18">
        <v>33.299999999999997</v>
      </c>
      <c r="D35" s="18">
        <v>4.8</v>
      </c>
      <c r="E35" s="18">
        <v>2</v>
      </c>
      <c r="F35" s="18">
        <v>12</v>
      </c>
      <c r="G35" s="18">
        <f>3/1000</f>
        <v>3.0000000000000001E-3</v>
      </c>
      <c r="H35" s="18">
        <f>25/1000</f>
        <v>2.5000000000000001E-2</v>
      </c>
      <c r="I35" s="6"/>
    </row>
    <row r="36" spans="1:9" ht="12.75" customHeight="1" x14ac:dyDescent="0.2">
      <c r="A36" s="18" t="s">
        <v>204</v>
      </c>
      <c r="B36" s="18">
        <v>18</v>
      </c>
      <c r="C36" s="18">
        <v>28.8</v>
      </c>
      <c r="D36" s="18">
        <v>4.8</v>
      </c>
      <c r="E36" s="18">
        <v>2</v>
      </c>
      <c r="F36" s="18">
        <v>12</v>
      </c>
      <c r="G36" s="18">
        <f>3/1000</f>
        <v>3.0000000000000001E-3</v>
      </c>
      <c r="H36" s="18">
        <f>25/1000</f>
        <v>2.5000000000000001E-2</v>
      </c>
      <c r="I36" s="6"/>
    </row>
    <row r="37" spans="1:9" ht="14.25" x14ac:dyDescent="0.2">
      <c r="A37" s="18" t="s">
        <v>205</v>
      </c>
      <c r="B37" s="18">
        <v>22.8</v>
      </c>
      <c r="C37" s="18">
        <v>36.5</v>
      </c>
      <c r="D37" s="18">
        <v>4.8</v>
      </c>
      <c r="E37" s="18">
        <v>2</v>
      </c>
      <c r="F37" s="18">
        <v>12</v>
      </c>
      <c r="G37" s="18">
        <f>5/1000</f>
        <v>5.0000000000000001E-3</v>
      </c>
      <c r="H37" s="18">
        <f>25/1000</f>
        <v>2.5000000000000001E-2</v>
      </c>
      <c r="I37" s="6"/>
    </row>
    <row r="38" spans="1:9" ht="15" customHeight="1" x14ac:dyDescent="0.2">
      <c r="A38" s="18" t="s">
        <v>53</v>
      </c>
      <c r="B38" s="18">
        <v>11.5</v>
      </c>
      <c r="C38" s="18">
        <v>18.399999999999999</v>
      </c>
      <c r="D38" s="18">
        <v>2.15</v>
      </c>
      <c r="E38" s="18">
        <v>1.2</v>
      </c>
      <c r="F38" s="18">
        <v>36</v>
      </c>
      <c r="G38" s="18">
        <f>0.9/1000</f>
        <v>8.9999999999999998E-4</v>
      </c>
      <c r="H38" s="18">
        <f t="shared" ref="H38:H45" si="0">12.6/1000</f>
        <v>1.26E-2</v>
      </c>
      <c r="I38" s="6">
        <f>(62.6+59.8+61.26+61.69+62.38+61.73+63)/7</f>
        <v>61.780000000000008</v>
      </c>
    </row>
    <row r="39" spans="1:9" ht="15" customHeight="1" x14ac:dyDescent="0.2">
      <c r="A39" s="18" t="s">
        <v>54</v>
      </c>
      <c r="B39" s="18">
        <v>11.5</v>
      </c>
      <c r="C39" s="18">
        <v>18.399999999999999</v>
      </c>
      <c r="D39" s="18">
        <v>2.15</v>
      </c>
      <c r="E39" s="18">
        <v>1.2</v>
      </c>
      <c r="F39" s="18">
        <v>36</v>
      </c>
      <c r="G39" s="18">
        <f>0.9/1000</f>
        <v>8.9999999999999998E-4</v>
      </c>
      <c r="H39" s="18">
        <f t="shared" si="0"/>
        <v>1.26E-2</v>
      </c>
      <c r="I39" s="6">
        <v>47</v>
      </c>
    </row>
    <row r="40" spans="1:9" ht="15" customHeight="1" x14ac:dyDescent="0.2">
      <c r="A40" s="18" t="s">
        <v>55</v>
      </c>
      <c r="B40" s="18">
        <v>11.1</v>
      </c>
      <c r="C40" s="18">
        <v>17.8</v>
      </c>
      <c r="D40" s="18">
        <v>2.15</v>
      </c>
      <c r="E40" s="18">
        <v>1.2</v>
      </c>
      <c r="F40" s="18">
        <v>36</v>
      </c>
      <c r="G40" s="18">
        <f>0.9/1000</f>
        <v>8.9999999999999998E-4</v>
      </c>
      <c r="H40" s="18">
        <f t="shared" si="0"/>
        <v>1.26E-2</v>
      </c>
      <c r="I40" s="6">
        <v>88.25</v>
      </c>
    </row>
    <row r="41" spans="1:9" ht="14.25" customHeight="1" x14ac:dyDescent="0.2">
      <c r="A41" s="18" t="s">
        <v>56</v>
      </c>
      <c r="B41" s="18">
        <v>11.3</v>
      </c>
      <c r="C41" s="18">
        <v>18.100000000000001</v>
      </c>
      <c r="D41" s="18">
        <v>2.15</v>
      </c>
      <c r="E41" s="18">
        <v>1.2</v>
      </c>
      <c r="F41" s="18">
        <v>36</v>
      </c>
      <c r="G41" s="18">
        <f>0.9/1000</f>
        <v>8.9999999999999998E-4</v>
      </c>
      <c r="H41" s="18">
        <f t="shared" si="0"/>
        <v>1.26E-2</v>
      </c>
      <c r="I41" s="6">
        <f>(84+88)/2</f>
        <v>86</v>
      </c>
    </row>
    <row r="42" spans="1:9" ht="14.25" customHeight="1" x14ac:dyDescent="0.2">
      <c r="A42" s="18" t="s">
        <v>57</v>
      </c>
      <c r="B42" s="18">
        <v>11.3</v>
      </c>
      <c r="C42" s="18">
        <v>18.100000000000001</v>
      </c>
      <c r="D42" s="18">
        <v>2.15</v>
      </c>
      <c r="E42" s="18">
        <v>1.2</v>
      </c>
      <c r="F42" s="18">
        <v>36</v>
      </c>
      <c r="G42" s="18">
        <f>0.9/1000</f>
        <v>8.9999999999999998E-4</v>
      </c>
      <c r="H42" s="18">
        <f t="shared" si="0"/>
        <v>1.26E-2</v>
      </c>
      <c r="I42" s="6">
        <v>140</v>
      </c>
    </row>
    <row r="43" spans="1:9" ht="14.25" customHeight="1" x14ac:dyDescent="0.2">
      <c r="A43" s="18" t="s">
        <v>58</v>
      </c>
      <c r="B43" s="18">
        <v>11.5</v>
      </c>
      <c r="C43" s="18">
        <v>18.399999999999999</v>
      </c>
      <c r="D43" s="18">
        <v>2.15</v>
      </c>
      <c r="E43" s="18">
        <v>1.2</v>
      </c>
      <c r="F43" s="18">
        <v>36</v>
      </c>
      <c r="G43" s="18" t="s">
        <v>301</v>
      </c>
      <c r="H43" s="18">
        <f t="shared" si="0"/>
        <v>1.26E-2</v>
      </c>
      <c r="I43" s="6">
        <v>34</v>
      </c>
    </row>
    <row r="44" spans="1:9" ht="15" customHeight="1" x14ac:dyDescent="0.2">
      <c r="A44" s="18" t="s">
        <v>59</v>
      </c>
      <c r="B44" s="18">
        <v>12.5</v>
      </c>
      <c r="C44" s="18">
        <v>20</v>
      </c>
      <c r="D44" s="18">
        <v>2.87</v>
      </c>
      <c r="E44" s="18">
        <v>1.2</v>
      </c>
      <c r="F44" s="18">
        <v>36</v>
      </c>
      <c r="G44" s="18">
        <f>0.9/1000</f>
        <v>8.9999999999999998E-4</v>
      </c>
      <c r="H44" s="18">
        <f t="shared" si="0"/>
        <v>1.26E-2</v>
      </c>
      <c r="I44" s="6">
        <v>20</v>
      </c>
    </row>
    <row r="45" spans="1:9" ht="15" customHeight="1" x14ac:dyDescent="0.2">
      <c r="A45" s="18" t="s">
        <v>60</v>
      </c>
      <c r="B45" s="18">
        <v>12.5</v>
      </c>
      <c r="C45" s="18">
        <v>20</v>
      </c>
      <c r="D45" s="18">
        <v>2.87</v>
      </c>
      <c r="E45" s="18">
        <v>1.2</v>
      </c>
      <c r="F45" s="18">
        <v>36</v>
      </c>
      <c r="G45" s="18">
        <f>0.9/1000</f>
        <v>8.9999999999999998E-4</v>
      </c>
      <c r="H45" s="18">
        <f t="shared" si="0"/>
        <v>1.26E-2</v>
      </c>
      <c r="I45" s="6">
        <f>(12.5+14.5)/2</f>
        <v>13.5</v>
      </c>
    </row>
  </sheetData>
  <mergeCells count="1">
    <mergeCell ref="A1:A3"/>
  </mergeCell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Contact</vt:lpstr>
      <vt:lpstr>Présentation</vt:lpstr>
      <vt:lpstr>Notice</vt:lpstr>
      <vt:lpstr>Alimentation Chair Palmi Fut R</vt:lpstr>
      <vt:lpstr>Zootechnie Chair Palmi Fut R</vt:lpstr>
      <vt:lpstr>BRS Chair Palmi Fut R</vt:lpstr>
      <vt:lpstr>Alimentation Pondeuse et Repro</vt:lpstr>
      <vt:lpstr>BRS Pondeuse et Reproductrice</vt:lpstr>
      <vt:lpstr>Listes</vt:lpstr>
      <vt:lpstr>effluent</vt:lpstr>
      <vt:lpstr>esp</vt:lpstr>
      <vt:lpstr>espece</vt:lpstr>
      <vt:lpstr>espèce</vt:lpstr>
      <vt:lpstr>Liti</vt:lpstr>
      <vt:lpstr>oeuf</vt:lpstr>
      <vt:lpstr>ON</vt:lpstr>
      <vt:lpstr>pondeuses</vt:lpstr>
    </vt:vector>
  </TitlesOfParts>
  <Company>ITAVI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 AUBERT</dc:creator>
  <cp:lastModifiedBy>Technique2</cp:lastModifiedBy>
  <cp:lastPrinted>2020-10-26T13:32:01Z</cp:lastPrinted>
  <dcterms:created xsi:type="dcterms:W3CDTF">2006-02-08T13:10:19Z</dcterms:created>
  <dcterms:modified xsi:type="dcterms:W3CDTF">2020-10-26T13:42:04Z</dcterms:modified>
</cp:coreProperties>
</file>